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279" i="371" l="1"/>
  <c r="S279" i="371"/>
  <c r="T278" i="371"/>
  <c r="S278" i="371"/>
  <c r="T277" i="371"/>
  <c r="S277" i="371"/>
  <c r="T276" i="371"/>
  <c r="S276" i="371"/>
  <c r="T275" i="371"/>
  <c r="S275" i="371"/>
  <c r="T274" i="371"/>
  <c r="S274" i="371"/>
  <c r="T273" i="371"/>
  <c r="S273" i="371"/>
  <c r="T272" i="371"/>
  <c r="S272" i="371"/>
  <c r="T271" i="371"/>
  <c r="S271" i="371"/>
  <c r="T270" i="371"/>
  <c r="S270" i="371"/>
  <c r="T269" i="371"/>
  <c r="S269" i="371"/>
  <c r="T268" i="371"/>
  <c r="S268" i="371"/>
  <c r="T267" i="371"/>
  <c r="S267" i="371"/>
  <c r="T266" i="371"/>
  <c r="S266" i="371"/>
  <c r="T265" i="371"/>
  <c r="S265" i="371"/>
  <c r="T264" i="371"/>
  <c r="S264" i="371"/>
  <c r="T263" i="371"/>
  <c r="S263" i="371"/>
  <c r="T262" i="371"/>
  <c r="S262" i="371"/>
  <c r="T261" i="371"/>
  <c r="S261" i="371"/>
  <c r="T260" i="371"/>
  <c r="S260" i="371"/>
  <c r="T259" i="371"/>
  <c r="S259" i="371"/>
  <c r="T258" i="371"/>
  <c r="S258" i="371"/>
  <c r="T257" i="371"/>
  <c r="S257" i="371"/>
  <c r="T256" i="371"/>
  <c r="S256" i="371"/>
  <c r="T255" i="371"/>
  <c r="S255" i="371"/>
  <c r="T254" i="371"/>
  <c r="S254" i="371"/>
  <c r="T253" i="371"/>
  <c r="S253" i="371"/>
  <c r="T252" i="371"/>
  <c r="S252" i="371"/>
  <c r="T251" i="371"/>
  <c r="S251" i="371"/>
  <c r="T250" i="371"/>
  <c r="S250" i="371"/>
  <c r="T249" i="371"/>
  <c r="S249" i="371"/>
  <c r="T248" i="371"/>
  <c r="S248" i="371"/>
  <c r="T247" i="371"/>
  <c r="S247" i="371"/>
  <c r="T246" i="371"/>
  <c r="S246" i="371"/>
  <c r="T245" i="371"/>
  <c r="S245" i="371"/>
  <c r="T244" i="371"/>
  <c r="S244" i="371"/>
  <c r="T243" i="371"/>
  <c r="S243" i="371"/>
  <c r="T242" i="371"/>
  <c r="S242" i="371"/>
  <c r="T241" i="371"/>
  <c r="S241" i="371"/>
  <c r="T240" i="371"/>
  <c r="S240" i="371"/>
  <c r="T239" i="371"/>
  <c r="S239" i="371"/>
  <c r="T238" i="371"/>
  <c r="S238" i="371"/>
  <c r="T237" i="371"/>
  <c r="S237" i="371"/>
  <c r="T236" i="371"/>
  <c r="S236" i="371"/>
  <c r="T235" i="371"/>
  <c r="S235" i="371"/>
  <c r="T234" i="371"/>
  <c r="S234" i="371"/>
  <c r="T233" i="371"/>
  <c r="S233" i="371"/>
  <c r="T232" i="371"/>
  <c r="S232" i="371"/>
  <c r="T231" i="371"/>
  <c r="S231" i="371"/>
  <c r="T230" i="371"/>
  <c r="S230" i="371"/>
  <c r="T229" i="371"/>
  <c r="S229" i="371"/>
  <c r="T228" i="371"/>
  <c r="S228" i="371"/>
  <c r="T227" i="371"/>
  <c r="S227" i="371"/>
  <c r="T226" i="371"/>
  <c r="S226" i="371"/>
  <c r="T225" i="371"/>
  <c r="S225" i="371"/>
  <c r="T224" i="371"/>
  <c r="S224" i="371"/>
  <c r="T223" i="371"/>
  <c r="S223" i="371"/>
  <c r="T222" i="371"/>
  <c r="S222" i="371"/>
  <c r="T221" i="371"/>
  <c r="S221" i="371"/>
  <c r="T220" i="371"/>
  <c r="S220" i="371"/>
  <c r="T219" i="371"/>
  <c r="S219" i="371"/>
  <c r="T218" i="371"/>
  <c r="S218" i="371"/>
  <c r="T217" i="371"/>
  <c r="S217" i="371"/>
  <c r="T216" i="371"/>
  <c r="S216" i="371"/>
  <c r="T215" i="371"/>
  <c r="S215" i="371"/>
  <c r="T214" i="371"/>
  <c r="S214" i="371"/>
  <c r="T213" i="371"/>
  <c r="S213" i="371"/>
  <c r="T212" i="371"/>
  <c r="S212" i="371"/>
  <c r="T211" i="371"/>
  <c r="S211" i="371"/>
  <c r="T210" i="371"/>
  <c r="S210" i="371"/>
  <c r="T209" i="371"/>
  <c r="S209" i="371"/>
  <c r="T208" i="371"/>
  <c r="S208" i="371"/>
  <c r="T207" i="371"/>
  <c r="S207" i="371"/>
  <c r="T206" i="371"/>
  <c r="S206" i="371"/>
  <c r="T205" i="371"/>
  <c r="S205" i="371"/>
  <c r="T204" i="371"/>
  <c r="S204" i="371"/>
  <c r="T203" i="371"/>
  <c r="S203" i="371"/>
  <c r="T202" i="371"/>
  <c r="S202" i="371"/>
  <c r="T201" i="371"/>
  <c r="S201" i="371"/>
  <c r="T200" i="371"/>
  <c r="S200" i="371"/>
  <c r="T199" i="371"/>
  <c r="S199" i="371"/>
  <c r="T198" i="371"/>
  <c r="S198" i="371"/>
  <c r="T197" i="371"/>
  <c r="S197" i="371"/>
  <c r="T196" i="371"/>
  <c r="S196" i="371"/>
  <c r="T195" i="371"/>
  <c r="S195" i="371"/>
  <c r="T194" i="371"/>
  <c r="S194" i="371"/>
  <c r="T193" i="371"/>
  <c r="S193" i="371"/>
  <c r="T192" i="371"/>
  <c r="S192" i="371"/>
  <c r="T191" i="371"/>
  <c r="S191" i="371"/>
  <c r="T190" i="371"/>
  <c r="S190" i="371"/>
  <c r="T189" i="371"/>
  <c r="S189" i="371"/>
  <c r="T188" i="371"/>
  <c r="S188" i="371"/>
  <c r="T187" i="371"/>
  <c r="S187" i="371"/>
  <c r="T186" i="371"/>
  <c r="S186" i="371"/>
  <c r="T185" i="371"/>
  <c r="S185" i="371"/>
  <c r="T184" i="371"/>
  <c r="S184" i="371"/>
  <c r="T183" i="371"/>
  <c r="S183" i="371"/>
  <c r="T182" i="371"/>
  <c r="S182" i="371"/>
  <c r="T181" i="371"/>
  <c r="S181" i="371"/>
  <c r="T180" i="371"/>
  <c r="S180" i="371"/>
  <c r="T179" i="371"/>
  <c r="S179" i="371"/>
  <c r="T178" i="371"/>
  <c r="S178" i="371"/>
  <c r="T177" i="371"/>
  <c r="S177" i="371"/>
  <c r="T176" i="371"/>
  <c r="S176" i="371"/>
  <c r="T175" i="371"/>
  <c r="S175" i="371"/>
  <c r="T174" i="371"/>
  <c r="S174" i="371"/>
  <c r="T173" i="371"/>
  <c r="S173" i="371"/>
  <c r="T172" i="371"/>
  <c r="S172" i="371"/>
  <c r="T171" i="371"/>
  <c r="S171" i="371"/>
  <c r="T170" i="371"/>
  <c r="S170" i="371"/>
  <c r="T169" i="371"/>
  <c r="S169" i="371"/>
  <c r="T168" i="371"/>
  <c r="S168" i="371"/>
  <c r="T167" i="371"/>
  <c r="S167" i="371"/>
  <c r="T166" i="371"/>
  <c r="S166" i="371"/>
  <c r="T165" i="371"/>
  <c r="S165" i="371"/>
  <c r="T164" i="371"/>
  <c r="S164" i="371"/>
  <c r="T163" i="371"/>
  <c r="S163" i="371"/>
  <c r="T162" i="371"/>
  <c r="S162" i="371"/>
  <c r="T161" i="371"/>
  <c r="S161" i="371"/>
  <c r="T160" i="371"/>
  <c r="S160" i="371"/>
  <c r="T159" i="371"/>
  <c r="S159" i="371"/>
  <c r="T158" i="371"/>
  <c r="S158" i="371"/>
  <c r="T157" i="371"/>
  <c r="S157" i="371"/>
  <c r="T156" i="371"/>
  <c r="S156" i="371"/>
  <c r="T155" i="371"/>
  <c r="S155" i="371"/>
  <c r="T154" i="371"/>
  <c r="S154" i="371"/>
  <c r="T153" i="371"/>
  <c r="S153" i="371"/>
  <c r="T152" i="371"/>
  <c r="S152" i="371"/>
  <c r="T151" i="371"/>
  <c r="S151" i="371"/>
  <c r="T150" i="371"/>
  <c r="S150" i="371"/>
  <c r="T149" i="371"/>
  <c r="S149" i="371"/>
  <c r="T148" i="371"/>
  <c r="S148" i="371"/>
  <c r="T147" i="371"/>
  <c r="S147" i="371"/>
  <c r="T146" i="371"/>
  <c r="S146" i="371"/>
  <c r="T145" i="371"/>
  <c r="S145" i="371"/>
  <c r="T144" i="371"/>
  <c r="S144" i="371"/>
  <c r="T143" i="371"/>
  <c r="S143" i="371"/>
  <c r="T142" i="371"/>
  <c r="S142" i="371"/>
  <c r="T141" i="371"/>
  <c r="S141" i="371"/>
  <c r="T140" i="371"/>
  <c r="S140" i="371"/>
  <c r="T139" i="371"/>
  <c r="S139" i="371"/>
  <c r="T138" i="371"/>
  <c r="S138" i="371"/>
  <c r="T137" i="371"/>
  <c r="S137" i="371"/>
  <c r="T136" i="371"/>
  <c r="S136" i="371"/>
  <c r="T135" i="371"/>
  <c r="S135" i="371"/>
  <c r="T134" i="371"/>
  <c r="S134" i="371"/>
  <c r="T133" i="371"/>
  <c r="S133" i="371"/>
  <c r="T132" i="371"/>
  <c r="S132" i="371"/>
  <c r="T131" i="371"/>
  <c r="S131" i="371"/>
  <c r="T130" i="371"/>
  <c r="S130" i="371"/>
  <c r="T129" i="371"/>
  <c r="S129" i="371"/>
  <c r="T128" i="371"/>
  <c r="S128" i="371"/>
  <c r="T127" i="371"/>
  <c r="S127" i="371"/>
  <c r="T126" i="371"/>
  <c r="S126" i="371"/>
  <c r="T125" i="371"/>
  <c r="S125" i="371"/>
  <c r="T124" i="371"/>
  <c r="S124" i="371"/>
  <c r="T123" i="371"/>
  <c r="S123" i="371"/>
  <c r="T122" i="371"/>
  <c r="S122" i="371"/>
  <c r="T121" i="371"/>
  <c r="S121" i="371"/>
  <c r="T120" i="371"/>
  <c r="S120" i="371"/>
  <c r="T119" i="371"/>
  <c r="S119" i="371"/>
  <c r="T118" i="371"/>
  <c r="S118" i="371"/>
  <c r="T117" i="371"/>
  <c r="S117" i="371"/>
  <c r="T116" i="371"/>
  <c r="S116" i="371"/>
  <c r="T115" i="371"/>
  <c r="S115" i="371"/>
  <c r="T114" i="371"/>
  <c r="S114" i="371"/>
  <c r="T113" i="371"/>
  <c r="S113" i="371"/>
  <c r="T112" i="371"/>
  <c r="S112" i="371"/>
  <c r="T111" i="371"/>
  <c r="S111" i="371"/>
  <c r="T110" i="371"/>
  <c r="S110" i="371"/>
  <c r="T109" i="371"/>
  <c r="S109" i="371"/>
  <c r="T108" i="371"/>
  <c r="S108" i="371"/>
  <c r="T107" i="371"/>
  <c r="S107" i="371"/>
  <c r="T106" i="371"/>
  <c r="S106" i="371"/>
  <c r="T105" i="371"/>
  <c r="S105" i="371"/>
  <c r="T104" i="371"/>
  <c r="S104" i="371"/>
  <c r="T103" i="371"/>
  <c r="S103" i="371"/>
  <c r="T102" i="371"/>
  <c r="S102" i="371"/>
  <c r="T101" i="37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200" i="371"/>
  <c r="Q200" i="371"/>
  <c r="R199" i="371"/>
  <c r="Q199" i="371"/>
  <c r="R198" i="371"/>
  <c r="Q198" i="371"/>
  <c r="R197" i="371"/>
  <c r="Q197" i="371"/>
  <c r="R196" i="371"/>
  <c r="Q196" i="371"/>
  <c r="R195" i="371"/>
  <c r="Q195" i="371"/>
  <c r="R194" i="371"/>
  <c r="Q194" i="371"/>
  <c r="R193" i="371"/>
  <c r="Q193" i="371"/>
  <c r="R192" i="371"/>
  <c r="Q192" i="371"/>
  <c r="R191" i="371"/>
  <c r="Q191" i="371"/>
  <c r="R190" i="371"/>
  <c r="Q190" i="371"/>
  <c r="R189" i="371"/>
  <c r="Q189" i="371"/>
  <c r="R188" i="371"/>
  <c r="Q188" i="371"/>
  <c r="R187" i="371"/>
  <c r="Q187" i="371"/>
  <c r="R186" i="371"/>
  <c r="Q186" i="371"/>
  <c r="R185" i="371"/>
  <c r="Q185" i="371"/>
  <c r="R184" i="371"/>
  <c r="Q184" i="371"/>
  <c r="R183" i="371"/>
  <c r="Q183" i="371"/>
  <c r="R182" i="371"/>
  <c r="Q182" i="371"/>
  <c r="R181" i="371"/>
  <c r="Q181" i="371"/>
  <c r="R180" i="371"/>
  <c r="Q180" i="371"/>
  <c r="R179" i="371"/>
  <c r="Q179" i="371"/>
  <c r="R178" i="371"/>
  <c r="Q178" i="371"/>
  <c r="R177" i="371"/>
  <c r="Q177" i="371"/>
  <c r="R176" i="371"/>
  <c r="Q176" i="371"/>
  <c r="R175" i="371"/>
  <c r="Q175" i="371"/>
  <c r="R174" i="371"/>
  <c r="Q174" i="371"/>
  <c r="R173" i="371"/>
  <c r="Q173" i="371"/>
  <c r="R172" i="371"/>
  <c r="Q172" i="371"/>
  <c r="R171" i="371"/>
  <c r="Q171" i="371"/>
  <c r="R170" i="371"/>
  <c r="Q170" i="371"/>
  <c r="R169" i="371"/>
  <c r="Q169" i="371"/>
  <c r="R168" i="371"/>
  <c r="Q168" i="371"/>
  <c r="R167" i="371"/>
  <c r="Q167" i="371"/>
  <c r="R166" i="371"/>
  <c r="Q166" i="371"/>
  <c r="R165" i="371"/>
  <c r="Q165" i="371"/>
  <c r="R164" i="371"/>
  <c r="Q164" i="371"/>
  <c r="R163" i="371"/>
  <c r="Q163" i="371"/>
  <c r="R162" i="371"/>
  <c r="Q162" i="371"/>
  <c r="R161" i="371"/>
  <c r="Q161" i="371"/>
  <c r="R160" i="371"/>
  <c r="Q160" i="371"/>
  <c r="R159" i="371"/>
  <c r="Q159" i="371"/>
  <c r="R158" i="371"/>
  <c r="Q158" i="371"/>
  <c r="R157" i="371"/>
  <c r="Q157" i="371"/>
  <c r="R156" i="371"/>
  <c r="Q156" i="371"/>
  <c r="R155" i="371"/>
  <c r="Q155" i="371"/>
  <c r="R154" i="371"/>
  <c r="Q154" i="371"/>
  <c r="R153" i="371"/>
  <c r="Q153" i="371"/>
  <c r="R152" i="371"/>
  <c r="Q152" i="371"/>
  <c r="R151" i="371"/>
  <c r="Q151" i="371"/>
  <c r="R150" i="371"/>
  <c r="Q150" i="371"/>
  <c r="R149" i="371"/>
  <c r="Q149" i="371"/>
  <c r="R148" i="371"/>
  <c r="Q148" i="371"/>
  <c r="R147" i="371"/>
  <c r="Q147" i="371"/>
  <c r="R146" i="371"/>
  <c r="Q146" i="371"/>
  <c r="R145" i="371"/>
  <c r="Q145" i="371"/>
  <c r="R144" i="371"/>
  <c r="Q144" i="371"/>
  <c r="R143" i="371"/>
  <c r="Q143" i="371"/>
  <c r="R142" i="371"/>
  <c r="Q142" i="371"/>
  <c r="R141" i="371"/>
  <c r="Q141" i="371"/>
  <c r="R140" i="371"/>
  <c r="Q140" i="371"/>
  <c r="R139" i="371"/>
  <c r="Q139" i="371"/>
  <c r="R138" i="371"/>
  <c r="Q138" i="371"/>
  <c r="R137" i="371"/>
  <c r="Q137" i="371"/>
  <c r="R136" i="371"/>
  <c r="Q136" i="371"/>
  <c r="R135" i="371"/>
  <c r="Q135" i="371"/>
  <c r="R134" i="371"/>
  <c r="Q134" i="371"/>
  <c r="R133" i="371"/>
  <c r="Q133" i="371"/>
  <c r="R132" i="371"/>
  <c r="Q132" i="371"/>
  <c r="R131" i="371"/>
  <c r="Q131" i="371"/>
  <c r="R130" i="371"/>
  <c r="Q130" i="371"/>
  <c r="R129" i="371"/>
  <c r="Q129" i="371"/>
  <c r="R128" i="371"/>
  <c r="Q128" i="371"/>
  <c r="R127" i="371"/>
  <c r="Q127" i="371"/>
  <c r="R126" i="371"/>
  <c r="Q126" i="371"/>
  <c r="R125" i="371"/>
  <c r="Q125" i="371"/>
  <c r="R124" i="371"/>
  <c r="Q124" i="371"/>
  <c r="R123" i="371"/>
  <c r="Q123" i="371"/>
  <c r="R122" i="371"/>
  <c r="Q122" i="371"/>
  <c r="R121" i="371"/>
  <c r="Q121" i="371"/>
  <c r="R120" i="371"/>
  <c r="Q120" i="371"/>
  <c r="R119" i="371"/>
  <c r="Q119" i="371"/>
  <c r="R118" i="371"/>
  <c r="Q118" i="371"/>
  <c r="R117" i="371"/>
  <c r="Q117" i="371"/>
  <c r="R116" i="371"/>
  <c r="Q116" i="371"/>
  <c r="R115" i="371"/>
  <c r="Q115" i="371"/>
  <c r="R114" i="371"/>
  <c r="Q114" i="371"/>
  <c r="R113" i="371"/>
  <c r="Q113" i="371"/>
  <c r="R112" i="371"/>
  <c r="Q112" i="371"/>
  <c r="R111" i="371"/>
  <c r="Q111" i="371"/>
  <c r="R110" i="371"/>
  <c r="Q110" i="371"/>
  <c r="R109" i="371"/>
  <c r="Q109" i="371"/>
  <c r="R108" i="371"/>
  <c r="Q108" i="371"/>
  <c r="R107" i="371"/>
  <c r="Q107" i="371"/>
  <c r="R106" i="371"/>
  <c r="Q106" i="371"/>
  <c r="R105" i="371"/>
  <c r="Q105" i="371"/>
  <c r="R104" i="371"/>
  <c r="Q104" i="371"/>
  <c r="R103" i="371"/>
  <c r="Q103" i="371"/>
  <c r="R102" i="371"/>
  <c r="Q102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20" i="419" l="1"/>
  <c r="L20" i="419"/>
  <c r="K20" i="419"/>
  <c r="J20" i="419"/>
  <c r="I20" i="419"/>
  <c r="H20" i="419"/>
  <c r="G20" i="419"/>
  <c r="F20" i="419"/>
  <c r="E20" i="419"/>
  <c r="D20" i="419"/>
  <c r="C20" i="419"/>
  <c r="M19" i="419"/>
  <c r="L19" i="419"/>
  <c r="K19" i="419"/>
  <c r="J19" i="419"/>
  <c r="I19" i="419"/>
  <c r="H19" i="419"/>
  <c r="G19" i="419"/>
  <c r="F19" i="419"/>
  <c r="E19" i="419"/>
  <c r="D19" i="419"/>
  <c r="C19" i="419"/>
  <c r="M17" i="419"/>
  <c r="L17" i="419"/>
  <c r="K17" i="419"/>
  <c r="J17" i="419"/>
  <c r="I17" i="419"/>
  <c r="H17" i="419"/>
  <c r="G17" i="419"/>
  <c r="F17" i="419"/>
  <c r="E17" i="419"/>
  <c r="D17" i="419"/>
  <c r="C17" i="419"/>
  <c r="M16" i="419"/>
  <c r="L16" i="419"/>
  <c r="K16" i="419"/>
  <c r="J16" i="419"/>
  <c r="I16" i="419"/>
  <c r="H16" i="419"/>
  <c r="G16" i="419"/>
  <c r="F16" i="419"/>
  <c r="E16" i="419"/>
  <c r="D16" i="419"/>
  <c r="C16" i="419"/>
  <c r="C18" i="419" s="1"/>
  <c r="M14" i="419"/>
  <c r="L14" i="419"/>
  <c r="K14" i="419"/>
  <c r="J14" i="419"/>
  <c r="I14" i="419"/>
  <c r="H14" i="419"/>
  <c r="G14" i="419"/>
  <c r="F14" i="419"/>
  <c r="E14" i="419"/>
  <c r="D14" i="419"/>
  <c r="C14" i="419"/>
  <c r="M13" i="419"/>
  <c r="L13" i="419"/>
  <c r="K13" i="419"/>
  <c r="J13" i="419"/>
  <c r="I13" i="419"/>
  <c r="H13" i="419"/>
  <c r="G13" i="419"/>
  <c r="F13" i="419"/>
  <c r="E13" i="419"/>
  <c r="D13" i="419"/>
  <c r="C13" i="419"/>
  <c r="M12" i="419"/>
  <c r="L12" i="419"/>
  <c r="K12" i="419"/>
  <c r="J12" i="419"/>
  <c r="I12" i="419"/>
  <c r="H12" i="419"/>
  <c r="G12" i="419"/>
  <c r="F12" i="419"/>
  <c r="E12" i="419"/>
  <c r="D12" i="419"/>
  <c r="C12" i="419"/>
  <c r="M11" i="419"/>
  <c r="L11" i="419"/>
  <c r="K11" i="419"/>
  <c r="J11" i="419"/>
  <c r="I11" i="419"/>
  <c r="H11" i="419"/>
  <c r="G11" i="419"/>
  <c r="F11" i="419"/>
  <c r="E11" i="419"/>
  <c r="D11" i="419"/>
  <c r="C11" i="419"/>
  <c r="J18" i="419" l="1"/>
  <c r="G18" i="419"/>
  <c r="F18" i="419"/>
  <c r="L18" i="419"/>
  <c r="D18" i="419"/>
  <c r="H18" i="419"/>
  <c r="K18" i="419"/>
  <c r="E18" i="419"/>
  <c r="I18" i="419"/>
  <c r="M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L21" i="419" l="1"/>
  <c r="K21" i="419"/>
  <c r="J21" i="419"/>
  <c r="J22" i="419" s="1"/>
  <c r="I21" i="419"/>
  <c r="H21" i="419"/>
  <c r="G21" i="419"/>
  <c r="G23" i="419" l="1"/>
  <c r="K23" i="419"/>
  <c r="J23" i="419"/>
  <c r="H23" i="419"/>
  <c r="K22" i="419"/>
  <c r="I23" i="419"/>
  <c r="L23" i="419"/>
  <c r="G22" i="419"/>
  <c r="H22" i="419"/>
  <c r="I22" i="419"/>
  <c r="L22" i="419"/>
  <c r="N3" i="418"/>
  <c r="F21" i="419" l="1"/>
  <c r="F22" i="419" s="1"/>
  <c r="E21" i="419"/>
  <c r="C21" i="419"/>
  <c r="C22" i="419" s="1"/>
  <c r="E23" i="419" l="1"/>
  <c r="C23" i="419"/>
  <c r="F23" i="419"/>
  <c r="E22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G6" i="419" l="1"/>
  <c r="F6" i="419"/>
  <c r="C6" i="419"/>
  <c r="M6" i="419"/>
  <c r="I6" i="419"/>
  <c r="E6" i="419"/>
  <c r="L6" i="419"/>
  <c r="K6" i="419"/>
  <c r="H6" i="419"/>
  <c r="D6" i="419"/>
  <c r="J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M3" i="410"/>
  <c r="D23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9" i="414"/>
  <c r="D16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J3" i="372" l="1"/>
  <c r="N3" i="372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<sst xmlns="http://schemas.openxmlformats.org/spreadsheetml/2006/main" count="26592" uniqueCount="5196">
  <si>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</si>
  <si>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</si>
  <si>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</si>
  <si>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</si>
  <si>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</si>
  <si>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</si>
  <si>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</si>
  <si>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</si>
  <si>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</si>
  <si>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</si>
  <si>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</si>
  <si>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</si>
  <si>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</si>
  <si>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</si>
  <si>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</si>
  <si>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</si>
  <si>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</si>
  <si>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</si>
  <si>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</si>
  <si>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</si>
  <si>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</si>
  <si>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</si>
  <si>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</si>
  <si>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</si>
  <si>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</si>
  <si>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</si>
  <si>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</si>
  <si>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</si>
  <si>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</si>
  <si>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</si>
  <si>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</si>
  <si>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</si>
  <si>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</si>
  <si>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</si>
  <si>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</si>
  <si>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</si>
  <si>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</si>
  <si>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</si>
  <si>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</si>
  <si>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</si>
  <si>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</si>
  <si>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</si>
  <si>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</si>
  <si>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</si>
  <si>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</si>
  <si>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</si>
  <si>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</si>
  <si>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</si>
  <si>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</si>
  <si>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</si>
  <si>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</si>
  <si>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</si>
  <si>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</si>
  <si>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</si>
  <si>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</si>
  <si>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</si>
  <si>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</si>
  <si>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</si>
  <si>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</si>
  <si>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</si>
  <si>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</si>
  <si>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</si>
  <si>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</si>
  <si>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</si>
  <si>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</si>
  <si>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</si>
  <si>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</si>
  <si>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</si>
  <si>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</si>
  <si>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</si>
  <si>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</si>
  <si>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</si>
  <si>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</si>
  <si>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</si>
  <si>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</si>
  <si>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</si>
  <si>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</si>
  <si>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</si>
  <si>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</si>
  <si>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</si>
  <si>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</si>
  <si>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</si>
  <si>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</si>
  <si>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</si>
  <si>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</si>
  <si>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</si>
  <si>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</si>
  <si>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</si>
  <si>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</si>
  <si>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</si>
  <si>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</si>
  <si>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</si>
  <si>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</si>
  <si>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</si>
  <si>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</si>
  <si>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</si>
  <si>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</si>
  <si>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</si>
  <si>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</si>
  <si>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</si>
  <si>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</si>
  <si>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</si>
  <si>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</si>
  <si>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</si>
  <si>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</si>
  <si>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</si>
  <si>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</si>
  <si>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</si>
  <si>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</si>
  <si>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</si>
  <si>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</si>
  <si>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</si>
  <si>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</si>
  <si>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</si>
  <si>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</si>
  <si>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</si>
  <si>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</si>
  <si>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</si>
  <si>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</si>
  <si>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</si>
  <si>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</si>
  <si>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</si>
  <si>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</si>
  <si>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</si>
  <si>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</si>
  <si>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</si>
  <si>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</si>
  <si>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</si>
  <si>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</si>
  <si>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</si>
  <si>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</si>
  <si>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</si>
  <si>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</si>
  <si>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</si>
  <si>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</si>
  <si>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</si>
  <si>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</si>
  <si>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</si>
  <si>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</si>
  <si>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</si>
  <si>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</si>
  <si>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</si>
  <si>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</si>
  <si>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</si>
  <si>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</si>
  <si>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</si>
  <si>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</si>
  <si>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</si>
  <si>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</si>
  <si>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</si>
  <si>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</si>
  <si>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</si>
  <si>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</si>
  <si>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</si>
  <si>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</si>
  <si>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</si>
  <si>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</si>
  <si>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</si>
  <si>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</si>
  <si>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</si>
  <si>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</si>
  <si>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</si>
  <si>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</si>
  <si>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</si>
  <si>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</si>
  <si>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</si>
  <si>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</si>
  <si>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</si>
  <si>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</si>
  <si>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</si>
  <si>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</si>
  <si>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</si>
  <si>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</si>
  <si>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</si>
  <si>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</si>
  <si>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</si>
  <si>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</si>
  <si>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</si>
  <si>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</si>
  <si>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</si>
  <si>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</si>
  <si>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</si>
  <si>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</si>
  <si>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</si>
  <si>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</si>
  <si>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</si>
  <si>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</si>
  <si>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</si>
  <si>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</si>
  <si>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</si>
  <si>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</si>
  <si>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</si>
  <si>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</si>
  <si>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</si>
  <si>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</si>
  <si>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</si>
  <si>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</si>
  <si>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</si>
  <si>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</si>
  <si>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</si>
  <si>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</si>
  <si>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</si>
  <si>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</si>
  <si>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</si>
  <si>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</si>
  <si>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</si>
  <si>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</si>
  <si>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</si>
  <si>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</si>
  <si>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</si>
  <si>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</si>
  <si>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</si>
  <si>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</si>
  <si>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</si>
  <si>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</si>
  <si>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</si>
  <si>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</si>
  <si>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</si>
  <si>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</si>
  <si>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</si>
  <si>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</si>
  <si>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</si>
  <si>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</si>
  <si>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</si>
  <si>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</si>
  <si>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</si>
  <si>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</si>
  <si>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</si>
  <si>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</si>
  <si>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</si>
  <si>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</si>
  <si>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</si>
  <si>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</si>
  <si>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</si>
  <si>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</si>
  <si>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</si>
  <si>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</si>
  <si>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</si>
  <si>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</si>
  <si>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</si>
  <si>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</si>
  <si>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</si>
  <si>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</si>
  <si>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</si>
  <si>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</si>
  <si>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</si>
  <si>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</si>
  <si>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</si>
  <si>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</si>
  <si>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</si>
  <si>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zdravotničtí asistenti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</si>
  <si>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</si>
  <si>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</si>
  <si>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</si>
  <si>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</si>
  <si>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</si>
  <si>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</si>
  <si>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</si>
  <si>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</si>
  <si>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</si>
  <si>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</si>
  <si>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</si>
  <si>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</si>
  <si>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</si>
  <si>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</si>
  <si>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</si>
  <si>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</si>
  <si>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</si>
  <si>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</si>
  <si>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</si>
  <si>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</si>
  <si>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</si>
  <si>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</si>
  <si>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</si>
  <si>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</si>
  <si>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</si>
  <si>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</si>
  <si>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</si>
  <si>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</si>
  <si>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</si>
  <si>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</si>
  <si>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</si>
  <si>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</si>
  <si>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</si>
  <si>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</si>
  <si>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</si>
  <si>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</si>
  <si>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</si>
  <si>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</si>
  <si>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</si>
  <si>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</si>
  <si>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</si>
  <si>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</si>
  <si>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</si>
  <si>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</si>
  <si>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</si>
  <si>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</si>
  <si>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</si>
  <si>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</si>
  <si>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</si>
  <si>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</si>
  <si>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</si>
  <si>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</si>
  <si>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</si>
  <si>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</si>
  <si>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</si>
  <si>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</si>
  <si>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</si>
  <si>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</si>
  <si>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</si>
  <si>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</si>
  <si>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</si>
  <si>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</si>
  <si>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</si>
  <si>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</si>
  <si>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</si>
  <si>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</si>
  <si>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</si>
  <si>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</si>
  <si>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</si>
  <si>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</si>
  <si>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</si>
  <si>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</si>
  <si>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</si>
  <si>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</si>
  <si>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</si>
  <si>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</si>
  <si>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</si>
  <si>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</si>
  <si>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</si>
  <si>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</si>
  <si>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</si>
  <si>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</si>
  <si>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</si>
  <si>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--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</si>
  <si>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</si>
  <si>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</si>
  <si>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</si>
  <si>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</si>
  <si>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</si>
  <si>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</si>
  <si>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</si>
  <si>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</si>
  <si>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</si>
  <si>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</si>
  <si>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</si>
  <si>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</si>
  <si>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</si>
  <si>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</si>
  <si>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</si>
  <si>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</si>
  <si>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</si>
  <si>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</si>
  <si>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</si>
  <si>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</si>
  <si>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</si>
  <si>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</si>
  <si>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</si>
  <si>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</si>
  <si>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</si>
  <si>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</si>
  <si>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</si>
  <si>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</si>
  <si>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</si>
  <si>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</si>
  <si>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</si>
  <si>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</si>
  <si>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</si>
  <si>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</si>
  <si>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</si>
  <si>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</si>
  <si>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</si>
  <si>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</si>
  <si>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</si>
  <si>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</si>
  <si>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</si>
  <si>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</si>
  <si>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</si>
  <si>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</si>
  <si>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</si>
  <si>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</si>
  <si>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</si>
  <si>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</si>
  <si>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</si>
  <si>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</si>
  <si>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</si>
  <si>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</si>
  <si>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</si>
  <si>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</si>
  <si>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</si>
  <si>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</si>
  <si>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</si>
  <si>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</si>
  <si>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</si>
  <si>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</si>
  <si>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</si>
  <si>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</si>
  <si>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</si>
  <si>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</si>
  <si>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</si>
  <si>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</si>
  <si>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</si>
  <si>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</si>
  <si>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</si>
  <si>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</si>
  <si>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</si>
  <si>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</si>
  <si>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</si>
  <si>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</si>
  <si>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</si>
  <si>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</si>
  <si>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</si>
  <si>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</si>
  <si>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</si>
  <si>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</si>
  <si>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</si>
  <si>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</si>
  <si>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</si>
  <si>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</si>
  <si>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</si>
  <si>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</si>
  <si>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</si>
  <si>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</si>
  <si>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</si>
  <si>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</si>
  <si>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</si>
  <si>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</si>
  <si>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</si>
  <si>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</si>
  <si>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</si>
  <si>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</si>
  <si>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</si>
  <si>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</si>
  <si>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</si>
  <si>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</si>
  <si>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</si>
  <si>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</si>
  <si>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</si>
  <si>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</si>
  <si>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</si>
  <si>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</si>
  <si>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</si>
  <si>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</si>
  <si>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</si>
  <si>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</si>
  <si>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</si>
  <si>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</si>
  <si>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</si>
  <si>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</si>
  <si>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</si>
  <si>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</si>
  <si>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</si>
  <si>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</si>
  <si>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</si>
  <si>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</si>
  <si>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</si>
  <si>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</si>
  <si>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</si>
  <si>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</si>
  <si>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</si>
  <si>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</si>
  <si>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</si>
  <si>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</si>
  <si>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</si>
  <si>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</si>
  <si>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</si>
  <si>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</si>
  <si>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</si>
  <si>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</si>
  <si>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</si>
  <si>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</si>
  <si>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</si>
  <si>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</si>
  <si>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</si>
  <si>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</si>
  <si>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</si>
  <si>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</si>
  <si>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</si>
  <si>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</si>
  <si>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</si>
  <si>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</si>
  <si>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</si>
  <si>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</si>
  <si>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</si>
  <si>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</si>
  <si>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</si>
  <si>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</si>
  <si>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</si>
  <si>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</si>
  <si>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</si>
  <si>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</si>
  <si>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</si>
  <si>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</si>
  <si>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</si>
  <si>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</si>
  <si>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</si>
  <si>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</si>
  <si>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</si>
  <si>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</si>
  <si>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</si>
  <si>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</si>
  <si>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</si>
  <si>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</si>
  <si>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</si>
  <si>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</si>
  <si>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</si>
  <si>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</si>
  <si>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</si>
  <si>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</si>
  <si>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</si>
  <si>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</si>
  <si>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</si>
  <si>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</si>
  <si>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</si>
  <si>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</si>
  <si>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</si>
  <si>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</si>
  <si>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</si>
  <si>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</si>
  <si>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</si>
  <si>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</si>
  <si>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</si>
  <si>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</si>
  <si>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</si>
  <si>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</si>
  <si>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GER: Oddělení geriatrie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</si>
  <si>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</si>
  <si>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</si>
  <si>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</si>
  <si>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</si>
  <si>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</si>
  <si>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</si>
  <si>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</si>
  <si>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</si>
  <si>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50113190 - léky - medicinální plyny (sklad SVM)</t>
  </si>
  <si>
    <t>GER: Oddělení geriatrie Celkem</t>
  </si>
  <si>
    <t>SumaKL</t>
  </si>
  <si>
    <t>3001</t>
  </si>
  <si>
    <t>GER: vedení klinického pracoviště</t>
  </si>
  <si>
    <t>GER: vedení klinického pracoviště Celkem</t>
  </si>
  <si>
    <t>SumaNS</t>
  </si>
  <si>
    <t>mezeraNS</t>
  </si>
  <si>
    <t>3011</t>
  </si>
  <si>
    <t>GER: lůžkové oddělení 46, 47</t>
  </si>
  <si>
    <t>GER: lůžkové oddělení 46, 47 Celkem</t>
  </si>
  <si>
    <t>3021</t>
  </si>
  <si>
    <t>GER: ambulance</t>
  </si>
  <si>
    <t>GER: ambulance Celkem</t>
  </si>
  <si>
    <t>léky - paušál (LEK)</t>
  </si>
  <si>
    <t>O</t>
  </si>
  <si>
    <t>0.9% W/V SODIUM CHLORIDE I.V.</t>
  </si>
  <si>
    <t>INJ 20X10ML</t>
  </si>
  <si>
    <t>ACC INJEKT</t>
  </si>
  <si>
    <t>INJ SOL 5X3ML/300MG</t>
  </si>
  <si>
    <t>P</t>
  </si>
  <si>
    <t>ACCUZIDE 20</t>
  </si>
  <si>
    <t>POR TBL FLM 100</t>
  </si>
  <si>
    <t>ACIDUM FOLICUM LECIVA</t>
  </si>
  <si>
    <t>DRG 30X10MG</t>
  </si>
  <si>
    <t>ACTRAPID PENFILL 100IU/ML</t>
  </si>
  <si>
    <t>INJ SOL 5X3ML</t>
  </si>
  <si>
    <t>ADENURIC 80 MG</t>
  </si>
  <si>
    <t>POR TBL FLM 28X80MG</t>
  </si>
  <si>
    <t>ADRENALIN LECIVA</t>
  </si>
  <si>
    <t>INJ 5X1ML/1MG</t>
  </si>
  <si>
    <t>AERIUS 2,5 MG</t>
  </si>
  <si>
    <t>POR TBL DIS 30X2.5MG</t>
  </si>
  <si>
    <t>AESCIN 30mg tbl.60 VULM</t>
  </si>
  <si>
    <t>AESCIN-TEVA</t>
  </si>
  <si>
    <t>POR TBL ENT 90X20MG</t>
  </si>
  <si>
    <t>POR TBL FLM 30X20MG</t>
  </si>
  <si>
    <t>AFONILUM SR 250 MG</t>
  </si>
  <si>
    <t>CPS 50X250MG</t>
  </si>
  <si>
    <t>AKINETON</t>
  </si>
  <si>
    <t>POR TBL NOB 50X2MG</t>
  </si>
  <si>
    <t>ALERPALUX 1 MG/ML OČNÍ KAPKY, ROZTOK</t>
  </si>
  <si>
    <t>OPH GTT SOL 1X5ML/5MG</t>
  </si>
  <si>
    <t>ALGIFEN NEO</t>
  </si>
  <si>
    <t>POR GTT SOL 1X50ML</t>
  </si>
  <si>
    <t>ALMIRAL</t>
  </si>
  <si>
    <t>INJ 10X3ML/75MG</t>
  </si>
  <si>
    <t>ALOPURINOL SANDOZ</t>
  </si>
  <si>
    <t>100MG TBL NOB 30</t>
  </si>
  <si>
    <t>100MG TBL NOB 100</t>
  </si>
  <si>
    <t>ALPHA D3 0.25 MCG</t>
  </si>
  <si>
    <t>POR CPSMOL30X0.25RG</t>
  </si>
  <si>
    <t>ALPHA D3 1MCG</t>
  </si>
  <si>
    <t>POR CPS MOL 30X1RG</t>
  </si>
  <si>
    <t>AMARYL 2 MG</t>
  </si>
  <si>
    <t>POR TBL NOB 30X2MG</t>
  </si>
  <si>
    <t>AMBROBENE 7.5MG/ML</t>
  </si>
  <si>
    <t>SOL 1X100ML</t>
  </si>
  <si>
    <t>AMESOS 20 MG/10 MG TABLETY</t>
  </si>
  <si>
    <t>POR TBL NOB 30</t>
  </si>
  <si>
    <t>AMESOS 20 MG/5 MG TABLETY</t>
  </si>
  <si>
    <t>POR TBL NOB 90</t>
  </si>
  <si>
    <t>AMICLOTON</t>
  </si>
  <si>
    <t>TBL 30</t>
  </si>
  <si>
    <t>AMISULPRID MYLAN 200 MG</t>
  </si>
  <si>
    <t>TBL NOB 30X200MG</t>
  </si>
  <si>
    <t>ANAFRANIL 25</t>
  </si>
  <si>
    <t>TBL OBD 30X25MG</t>
  </si>
  <si>
    <t>ANALGIN</t>
  </si>
  <si>
    <t>INJ SOL 5X5ML</t>
  </si>
  <si>
    <t>ANOPYRIN 100MG</t>
  </si>
  <si>
    <t>TBL 60X100 MG</t>
  </si>
  <si>
    <t>APIDRA 100 JEDNOTEK/ML</t>
  </si>
  <si>
    <t>SDR INJ SOL 5X3ML SOLOSTAR</t>
  </si>
  <si>
    <t>APO-ALLOPURINOL</t>
  </si>
  <si>
    <t>POR TBL NOB 100X100MG</t>
  </si>
  <si>
    <t>APO-AMLO 10</t>
  </si>
  <si>
    <t>POR TBL NOB 100X10MG</t>
  </si>
  <si>
    <t>POR TBL NOB 30X10MG</t>
  </si>
  <si>
    <t>APO-AMLO 5</t>
  </si>
  <si>
    <t>POR TBL NOB 100X5MG</t>
  </si>
  <si>
    <t>POR TBL NOB 30X5MG</t>
  </si>
  <si>
    <t>APO-FENO</t>
  </si>
  <si>
    <t>POR CPS DUR 30X200MG</t>
  </si>
  <si>
    <t>APO-IBUPROFEN 400 MG</t>
  </si>
  <si>
    <t>POR TBL FLM 30X400MG</t>
  </si>
  <si>
    <t>APO-PAROX</t>
  </si>
  <si>
    <t>APO-TIC</t>
  </si>
  <si>
    <t>POR TBL FLM 30X250MG</t>
  </si>
  <si>
    <t>AQUA PRO INJECTIONE BRAUN</t>
  </si>
  <si>
    <t>PAR LQF 20X100ML-PE</t>
  </si>
  <si>
    <t>ARDEAELYTOSOL NA.HYDR.CARB.4.2%</t>
  </si>
  <si>
    <t>INF 1X200ML</t>
  </si>
  <si>
    <t>ARDEAOSMOSOL MA 20 (Mannitol)</t>
  </si>
  <si>
    <t>INF 1X100 ML</t>
  </si>
  <si>
    <t>ARUTIMOL 0.50%</t>
  </si>
  <si>
    <t>OPH GTT SOL 1X5ML</t>
  </si>
  <si>
    <t>ASACOL 400</t>
  </si>
  <si>
    <t>POR TBL ENT 100X400MG</t>
  </si>
  <si>
    <t>ASACOL 800</t>
  </si>
  <si>
    <t>POR TBL ENT 90X800MG</t>
  </si>
  <si>
    <t>ASCORUTIN (BLISTR)</t>
  </si>
  <si>
    <t>TBL OBD 50</t>
  </si>
  <si>
    <t>ASPIRIN PROTECT 100</t>
  </si>
  <si>
    <t>POR TBL ENT 98X100MG</t>
  </si>
  <si>
    <t>POR TBL ENT 50X100MG</t>
  </si>
  <si>
    <t>ATARALGIN</t>
  </si>
  <si>
    <t>POR TBL NOB 20</t>
  </si>
  <si>
    <t>ATENOLOL AL 25</t>
  </si>
  <si>
    <t>POR TBL NOB 30X25MG</t>
  </si>
  <si>
    <t>ATROVENT 0.025%</t>
  </si>
  <si>
    <t>INH SOL 1X20ML</t>
  </si>
  <si>
    <t>ATROVENT N</t>
  </si>
  <si>
    <t>INH SOL PSS200X20RG</t>
  </si>
  <si>
    <t>AULIN</t>
  </si>
  <si>
    <t>POR GRA SOL30SÁČKŮ</t>
  </si>
  <si>
    <t>TBL 15X100MG</t>
  </si>
  <si>
    <t>POR TBL NOB 30X100MG</t>
  </si>
  <si>
    <t>AZARGA 10 MG/ML + 5 MG/ML</t>
  </si>
  <si>
    <t>OPH GTT SUS 1X5ML</t>
  </si>
  <si>
    <t>AZOPT</t>
  </si>
  <si>
    <t>BACLOFEN</t>
  </si>
  <si>
    <t>TBL 50X10MG</t>
  </si>
  <si>
    <t>TBL 50X25MG</t>
  </si>
  <si>
    <t>BERODUAL</t>
  </si>
  <si>
    <t>INH LIQ 1X20ML</t>
  </si>
  <si>
    <t>BERODUAL N</t>
  </si>
  <si>
    <t>INH SOL PSS 200DÁV</t>
  </si>
  <si>
    <t>BETADINE - zelená</t>
  </si>
  <si>
    <t>LIQ 1X1000ML</t>
  </si>
  <si>
    <t>BETALOC SR 200MG</t>
  </si>
  <si>
    <t>TBL RET 30X200MG</t>
  </si>
  <si>
    <t>BETALOC ZOK 100 MG</t>
  </si>
  <si>
    <t>TBL RET 30X100MG</t>
  </si>
  <si>
    <t>BETALOC ZOK 200 MG</t>
  </si>
  <si>
    <t>POR TBL PRO 100X200MG</t>
  </si>
  <si>
    <t>BETALOC ZOK 25 MG</t>
  </si>
  <si>
    <t>TBL RET 100X25MG</t>
  </si>
  <si>
    <t>TBL RET 28X25MG</t>
  </si>
  <si>
    <t>BETALOC ZOK 50 MG</t>
  </si>
  <si>
    <t>POR TBL PRO 100X50MG</t>
  </si>
  <si>
    <t>BETALOC ZOK 50MG</t>
  </si>
  <si>
    <t>TBL RET 30X50MG</t>
  </si>
  <si>
    <t>BETOPTIC</t>
  </si>
  <si>
    <t>GTT OPH 1X5ML</t>
  </si>
  <si>
    <t>Biopron9    PREMIUM tob.120</t>
  </si>
  <si>
    <t>Biopron9 tob.120</t>
  </si>
  <si>
    <t>Biopron9 tob.60</t>
  </si>
  <si>
    <t>BISEPTOL 480</t>
  </si>
  <si>
    <t>POR TBL NOB 28X480MG</t>
  </si>
  <si>
    <t>BISTON</t>
  </si>
  <si>
    <t>TBL 50X200MG</t>
  </si>
  <si>
    <t>B-komplex forte 100tbl. Zentiva</t>
  </si>
  <si>
    <t>B-komplex Zentiva 30drg</t>
  </si>
  <si>
    <t>BRETARIS GENUAIR 322 MCG</t>
  </si>
  <si>
    <t>INH PLV 1X60DÁV</t>
  </si>
  <si>
    <t>BRINTELLIX 10 MG</t>
  </si>
  <si>
    <t>POR TBL FLM 28X10MG</t>
  </si>
  <si>
    <t>BURONIL 25 MG</t>
  </si>
  <si>
    <t>POR TBL OBD 50X25MG</t>
  </si>
  <si>
    <t>CALCICHEW D3</t>
  </si>
  <si>
    <t>CTB 60</t>
  </si>
  <si>
    <t>CALCICHEW D3 LEMON 400 IU</t>
  </si>
  <si>
    <t>POR TBL MND 60</t>
  </si>
  <si>
    <t>CALCII CARBONICI 0,5 TBL. MEDICAMENTA</t>
  </si>
  <si>
    <t>POR TBL NOB 100X0.5GM</t>
  </si>
  <si>
    <t>CALCIUM RESONIUM</t>
  </si>
  <si>
    <t>POR+RCT PLV SUS 300GM</t>
  </si>
  <si>
    <t>CALTRATE 600 MG/400 IU D3 POTAHOVANÁ TABLETA</t>
  </si>
  <si>
    <t>POR TBL FLM 90</t>
  </si>
  <si>
    <t>CALTRATE PLUS</t>
  </si>
  <si>
    <t>POR TBL FLM 30</t>
  </si>
  <si>
    <t>Canesten Gyn 1 den</t>
  </si>
  <si>
    <t>vag.tbl.1x500mg</t>
  </si>
  <si>
    <t>Carbosorb tbl.20-blistr</t>
  </si>
  <si>
    <t>CARDILAN</t>
  </si>
  <si>
    <t>TBL 100X175MG</t>
  </si>
  <si>
    <t>CARVESAN 25</t>
  </si>
  <si>
    <t>CARVESAN 6,25</t>
  </si>
  <si>
    <t>POR TBL NOB 30X6,25MG</t>
  </si>
  <si>
    <t>POR TBL NOB 100X6,25MG</t>
  </si>
  <si>
    <t>CARZAP 16 MG</t>
  </si>
  <si>
    <t>POR TBL NOB 28X16MG</t>
  </si>
  <si>
    <t>CASTISPIR 10 MG</t>
  </si>
  <si>
    <t>CAVINTON FORTE</t>
  </si>
  <si>
    <t>POR TBL NOB 90X10MG</t>
  </si>
  <si>
    <t>CEZERA 5 MG</t>
  </si>
  <si>
    <t>POR TBL FLM 30X5MG</t>
  </si>
  <si>
    <t>CINARIZIN LEK 25 MG</t>
  </si>
  <si>
    <t>POR TBL NOB 50X25MG</t>
  </si>
  <si>
    <t>CITALEC 10 ZENTIVA</t>
  </si>
  <si>
    <t>POR TBL FLM30X10MG</t>
  </si>
  <si>
    <t>CITALEC 20 ZENTIVA</t>
  </si>
  <si>
    <t>POR TBL FLM 60X20MG</t>
  </si>
  <si>
    <t>CLEXANE</t>
  </si>
  <si>
    <t>INJ SOL 10X0.2ML/2KU</t>
  </si>
  <si>
    <t>COAXIL</t>
  </si>
  <si>
    <t>TBL OBD 90X12.5MG</t>
  </si>
  <si>
    <t>CODEIN SLOVAKOFARMA 15MG</t>
  </si>
  <si>
    <t>TBL 10X15MG-BLISTR</t>
  </si>
  <si>
    <t>CODEIN SLOVAKOFARMA 30MG</t>
  </si>
  <si>
    <t>TBL 10X30MG-BLISTR</t>
  </si>
  <si>
    <t>COLCHICUM-DISPERT</t>
  </si>
  <si>
    <t>POR TBL OBD 20X500RG</t>
  </si>
  <si>
    <t>CONCOR COMBI 5 MG/10 MG</t>
  </si>
  <si>
    <t>CONDROSULF 800</t>
  </si>
  <si>
    <t>TBL OBD 30X800MG</t>
  </si>
  <si>
    <t>CONTROLOC 20 MG</t>
  </si>
  <si>
    <t>POR TBL ENT 28X20MG I</t>
  </si>
  <si>
    <t>POR TBL ENT 100X20MG</t>
  </si>
  <si>
    <t>CONTROLOC 40 MG</t>
  </si>
  <si>
    <t>POR TBL ENT 28X40MG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</si>
  <si>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</si>
  <si>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</si>
  <si>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</si>
  <si>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</si>
  <si>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</si>
  <si>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</si>
  <si>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CORSIM 10</t>
  </si>
  <si>
    <t>POR TBL FLM 30X10MG</t>
  </si>
  <si>
    <t>CORSIM 20</t>
  </si>
  <si>
    <t>CORVATON FORTE</t>
  </si>
  <si>
    <t>TBL 30X4MG</t>
  </si>
  <si>
    <t>CORYOL 3.125</t>
  </si>
  <si>
    <t>PORTBLNOB30X3.125MG</t>
  </si>
  <si>
    <t>COSOPT</t>
  </si>
  <si>
    <t>COSYREL 5MG/5MG</t>
  </si>
  <si>
    <t xml:space="preserve">TBL FLM 30 </t>
  </si>
  <si>
    <t>CYTEAL</t>
  </si>
  <si>
    <t>LIQ 1X250ML</t>
  </si>
  <si>
    <t>DEGAN</t>
  </si>
  <si>
    <t>TBL 40X10MG</t>
  </si>
  <si>
    <t>INJ 50X2ML/10MG</t>
  </si>
  <si>
    <t>Delmar nosní sprej 50ml</t>
  </si>
  <si>
    <t>DERMAZULEN</t>
  </si>
  <si>
    <t>UNG 1X30GM</t>
  </si>
  <si>
    <t>Desprej 500ml</t>
  </si>
  <si>
    <t>DETRALEX</t>
  </si>
  <si>
    <t>POR TBL FLM 60</t>
  </si>
  <si>
    <t>TBL OBD 30</t>
  </si>
  <si>
    <t>POR TBL FLM 120X500MG</t>
  </si>
  <si>
    <t>DEXAMED</t>
  </si>
  <si>
    <t>INJ 10X2ML/8MG</t>
  </si>
  <si>
    <t>DIAZEPAM DESITIN RECTAL TUBE</t>
  </si>
  <si>
    <t>ENM 5X2.5ML/5MG</t>
  </si>
  <si>
    <t>DIAZEPAM SLOVAKOFARMA</t>
  </si>
  <si>
    <t>TBL 20X5MG</t>
  </si>
  <si>
    <t>DICLOFENAC DUO PHARMASWISS 75 MG</t>
  </si>
  <si>
    <t>POR CPS RDR 30X75MG</t>
  </si>
  <si>
    <t>DICYNONE</t>
  </si>
  <si>
    <t>TBL 30x 500 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</si>
  <si>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</si>
  <si>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</si>
  <si>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</si>
  <si>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</si>
  <si>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</si>
  <si>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</si>
  <si>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</si>
  <si>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</si>
  <si>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</si>
  <si>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</si>
  <si>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DIMEXOL</t>
  </si>
  <si>
    <t>TBL 30X200MG</t>
  </si>
  <si>
    <t>DIPROPHOS</t>
  </si>
  <si>
    <t>INJ SUS 5X1ML/7MG</t>
  </si>
  <si>
    <t>DIROTON 10MG</t>
  </si>
  <si>
    <t>TBL 28X10MG</t>
  </si>
  <si>
    <t>DITHIADEN</t>
  </si>
  <si>
    <t>TBL 20X2MG</t>
  </si>
  <si>
    <t>DORETA 75 MG/650 MG</t>
  </si>
  <si>
    <t>DORMICUM 7.5 MG</t>
  </si>
  <si>
    <t>TBL OBD 10X7.5MG</t>
  </si>
  <si>
    <t>DORSIFLEX</t>
  </si>
  <si>
    <t>DUODART 0,5 MG/0,4 MG</t>
  </si>
  <si>
    <t>POR CPS DUR 90</t>
  </si>
  <si>
    <t>DUPHALAC</t>
  </si>
  <si>
    <t>SIR 1X500ML-HDPE</t>
  </si>
  <si>
    <t>667MG/ML POR SOL 1X500ML HDP</t>
  </si>
  <si>
    <t>DUROGESIC 12 MCG/H</t>
  </si>
  <si>
    <t>DRM EMP TDR 5X2.1MG</t>
  </si>
  <si>
    <t>DUROGESIC 25MCG/H</t>
  </si>
  <si>
    <t>EMP 5X2.5MG(10CM2)</t>
  </si>
  <si>
    <t>DUROGESIC 50MCG/H</t>
  </si>
  <si>
    <t>EMP 5X5MG(20CM2)</t>
  </si>
  <si>
    <t>DUROGESIC 75MCG/H</t>
  </si>
  <si>
    <t>EMP 5X7.5MG(30CM2)</t>
  </si>
  <si>
    <t>DZ OCTENISEPT 1 l</t>
  </si>
  <si>
    <t>DZ STELLISEPT MED FOAM 1l</t>
  </si>
  <si>
    <t>DZ STELLISEPT MED GLOVES</t>
  </si>
  <si>
    <t>10ks</t>
  </si>
  <si>
    <t>EBIXA 10 MG</t>
  </si>
  <si>
    <t>POR TBL FLM 56X10MG</t>
  </si>
  <si>
    <t>EBRANTIL 30 RETARD</t>
  </si>
  <si>
    <t>POR CPS PRO 50X30MG</t>
  </si>
  <si>
    <t>EBRANTIL 60 RETARD</t>
  </si>
  <si>
    <t>POR CPS PRO 50X60MG</t>
  </si>
  <si>
    <t>EBRANTIL I.V. 25</t>
  </si>
  <si>
    <t>INJ SOL 5X5ML/25MG</t>
  </si>
  <si>
    <t>ECOBEC 250 MCG</t>
  </si>
  <si>
    <t>AER DOS 1X200DAVEK</t>
  </si>
  <si>
    <t>EGILOK 25 MG</t>
  </si>
  <si>
    <t>TBL 60X25MG</t>
  </si>
  <si>
    <t>ELICEA 10 MG</t>
  </si>
  <si>
    <t>ELIQUIS 2,5 MG</t>
  </si>
  <si>
    <t>POR TBL FLM 20X2.5MG</t>
  </si>
  <si>
    <t>POR TBL FLM 60X2.5MG</t>
  </si>
  <si>
    <t>ELIQUIS 5 MG</t>
  </si>
  <si>
    <t>POR TBL FLM 60X5MG</t>
  </si>
  <si>
    <t>ENAP 5MG</t>
  </si>
  <si>
    <t>TBL 30X5MG</t>
  </si>
  <si>
    <t>ENAP-H</t>
  </si>
  <si>
    <t>ENDIARON</t>
  </si>
  <si>
    <t>TBL OBD 20X250MG</t>
  </si>
  <si>
    <t>ENELBIN 100 RETARD</t>
  </si>
  <si>
    <t>TBL RET 100X100MG</t>
  </si>
  <si>
    <t>ENELBIN RETARD</t>
  </si>
  <si>
    <t>TBL OBD 50X100MG</t>
  </si>
  <si>
    <t>ENTEROL</t>
  </si>
  <si>
    <t>POR CPS DUR10X250MG</t>
  </si>
  <si>
    <t>POR CPS DUR 50X250MG</t>
  </si>
  <si>
    <t>ERCEFURYL 200 MG CPS.</t>
  </si>
  <si>
    <t>POR CPS DUR 14X200MG</t>
  </si>
  <si>
    <t>ERDOMED</t>
  </si>
  <si>
    <t>POR CPS DUR 60X300MG</t>
  </si>
  <si>
    <t>ERDOMED 300MG</t>
  </si>
  <si>
    <t>CPS 20X300MG</t>
  </si>
  <si>
    <t>CPS 10X300MG</t>
  </si>
  <si>
    <t>ESOPREX 10 MG</t>
  </si>
  <si>
    <t>Espumisan cps.100x40mg-blistr</t>
  </si>
  <si>
    <t>0057585</t>
  </si>
  <si>
    <t>Espumisan kapky 100mg/ml por. gtt.30ml</t>
  </si>
  <si>
    <t>ESSENTIALE FORTE</t>
  </si>
  <si>
    <t>600MG CPS DUR 30</t>
  </si>
  <si>
    <t xml:space="preserve">Essentiale Forte N </t>
  </si>
  <si>
    <t>por.cps.dur.100</t>
  </si>
  <si>
    <t>EUPHYLLIN CR N 100</t>
  </si>
  <si>
    <t>POR CPS PRO 50X100MG</t>
  </si>
  <si>
    <t>EUPHYLLIN CR N 200</t>
  </si>
  <si>
    <t>POR CPS PRO 50X200MG</t>
  </si>
  <si>
    <t>EUPHYLLIN CR N 400</t>
  </si>
  <si>
    <t>POR CPS PRO 50X400MG</t>
  </si>
  <si>
    <t>EUTHYROX 112 MIKROGRAMŮ</t>
  </si>
  <si>
    <t>POR TBL NOB 100X112RG II</t>
  </si>
  <si>
    <t>EUTHYROX 137 MIKROGRAMŮ</t>
  </si>
  <si>
    <t>POR TBL NOB 100X137RG II</t>
  </si>
  <si>
    <t>EUTHYROX 150</t>
  </si>
  <si>
    <t>TBL 100X150RG</t>
  </si>
  <si>
    <t>EUTHYROX 50</t>
  </si>
  <si>
    <t>TBL 100X50RG</t>
  </si>
  <si>
    <t>EUTHYROX 75</t>
  </si>
  <si>
    <t>TBL 100X75RG</t>
  </si>
  <si>
    <t>EUTHYROX 88 MIKROGRAMŮ</t>
  </si>
  <si>
    <t>POR TBL NOB 100X88RG II</t>
  </si>
  <si>
    <t>EXACYL</t>
  </si>
  <si>
    <t>INJ 5X5ML/500MG</t>
  </si>
  <si>
    <t>EXCIPIAL KRÉM</t>
  </si>
  <si>
    <t>DRM CRM 1X100GM</t>
  </si>
  <si>
    <t>EXELON 1,5 MG</t>
  </si>
  <si>
    <t>POR CPS DUR 56X1.5MG</t>
  </si>
  <si>
    <t>EZETROL 10 MG TABLETY</t>
  </si>
  <si>
    <t>POR TBL NOB 30X10MG B</t>
  </si>
  <si>
    <t>FAKTU</t>
  </si>
  <si>
    <t>RCT SUP 20</t>
  </si>
  <si>
    <t>UNG 1X20GM</t>
  </si>
  <si>
    <t>FERRO-FOLGAMMA</t>
  </si>
  <si>
    <t>CPS 50</t>
  </si>
  <si>
    <t>FINANORM 5 MG</t>
  </si>
  <si>
    <t>TBL FLM 100X5MG I</t>
  </si>
  <si>
    <t>FLAVOBION</t>
  </si>
  <si>
    <t>POR TBL FLM 50X70MG</t>
  </si>
  <si>
    <t>FOKUSIN</t>
  </si>
  <si>
    <t>POR CPS RDR30X0.4MG</t>
  </si>
  <si>
    <t>Forlax 10g por.plv.sol20x10g</t>
  </si>
  <si>
    <t>FORMANO</t>
  </si>
  <si>
    <t>INH PLV CPS 60X12RG</t>
  </si>
  <si>
    <t>FORTECORTIN 4</t>
  </si>
  <si>
    <t>POR TBL NOB 20X4MG</t>
  </si>
  <si>
    <t>FOSINOPRIL-TEVA 20 MG</t>
  </si>
  <si>
    <t>POR TBL NOB 30X20MG</t>
  </si>
  <si>
    <t>FRAXIPARINE</t>
  </si>
  <si>
    <t>INJ SOL 10X0.8ML</t>
  </si>
  <si>
    <t>INJ SOL 10X0.3ML</t>
  </si>
  <si>
    <t>INJ SOL 10X0.6ML</t>
  </si>
  <si>
    <t>INJ SOL 10X1ML</t>
  </si>
  <si>
    <t>INJ SOL 10X0.4ML</t>
  </si>
  <si>
    <t>FRAXIPARINE FORTE</t>
  </si>
  <si>
    <t>FURON</t>
  </si>
  <si>
    <t>TBL 50X40MG</t>
  </si>
  <si>
    <t>FURORESE 125</t>
  </si>
  <si>
    <t>TBL 30X125MG</t>
  </si>
  <si>
    <t>TBL 50X125MG</t>
  </si>
  <si>
    <t>FURORESE 40</t>
  </si>
  <si>
    <t>TBL 100X40MG</t>
  </si>
  <si>
    <t>FUROSEMID BIOTIKA</t>
  </si>
  <si>
    <t>INJ 5X2ML/20MG</t>
  </si>
  <si>
    <t>FUROSEMID BIOTIKA FORTE</t>
  </si>
  <si>
    <t>INJ 10X10ML/125MG</t>
  </si>
  <si>
    <t>GALVUS 50 MG</t>
  </si>
  <si>
    <t>POR TBL NOB 56X50MG</t>
  </si>
  <si>
    <t>GELASPAN 4% EBI20x500 ml</t>
  </si>
  <si>
    <t>INF SOL20X500ML VAK</t>
  </si>
  <si>
    <t>GERATAM 1200</t>
  </si>
  <si>
    <t>TBL OBD 60X1200MG</t>
  </si>
  <si>
    <t>TBL OBD 100X1200MG</t>
  </si>
  <si>
    <t>GERATAM 3 G</t>
  </si>
  <si>
    <t>INJ SOL 4X15ML/3GM</t>
  </si>
  <si>
    <t>GLUKÓZA 10 BRAUN</t>
  </si>
  <si>
    <t>INF SOL 10X500ML-PE</t>
  </si>
  <si>
    <t>GLUKÓZA 5 BRAUN</t>
  </si>
  <si>
    <t>INF SOL 10X1000ML-PE</t>
  </si>
  <si>
    <t>INF SOL 10X250ML-PE</t>
  </si>
  <si>
    <t>INF SOL 20X100ML-PE</t>
  </si>
  <si>
    <t>GLUKÓZA 5% VIAFLO</t>
  </si>
  <si>
    <t>INF SOL 20X500ML</t>
  </si>
  <si>
    <t>GODASAL 100</t>
  </si>
  <si>
    <t>POR TBL NOB 100</t>
  </si>
  <si>
    <t>POR TBL NOB 50</t>
  </si>
  <si>
    <t>GUAJACURAN</t>
  </si>
  <si>
    <t>DRG 30X200MG-BLISTR</t>
  </si>
  <si>
    <t>GUAJACURAN « 5 % INJ</t>
  </si>
  <si>
    <t>GUTTALAX</t>
  </si>
  <si>
    <t>POR GTT SOL 1X30ML</t>
  </si>
  <si>
    <t>HALOPERIDOL</t>
  </si>
  <si>
    <t>GTT 1X10ML/20MG</t>
  </si>
  <si>
    <t>HELICID 20 ZENTIVA</t>
  </si>
  <si>
    <t>POR CPS ETD 28X20MG</t>
  </si>
  <si>
    <t>POR CPS ETD 90X20MG</t>
  </si>
  <si>
    <t>HEMINEVRIN 300 MG</t>
  </si>
  <si>
    <t>POR CPS MOL 100X300MG</t>
  </si>
  <si>
    <t>HEPARIN LECIVA</t>
  </si>
  <si>
    <t>INJ 1X10ML/50KU</t>
  </si>
  <si>
    <t>HEPAROID LECIVA</t>
  </si>
  <si>
    <t>HERPESIN 250</t>
  </si>
  <si>
    <t>INJ SIC 10X250MG</t>
  </si>
  <si>
    <t>HUMALOG 100 IU</t>
  </si>
  <si>
    <t>INJ SOL 1X10ML/1KU</t>
  </si>
  <si>
    <t>INJ SOL 5X3ML/300UT</t>
  </si>
  <si>
    <t>HUMALOG KwikPen 200 JEDNOTEK/ML</t>
  </si>
  <si>
    <t>SDR INJ SOL 5X3ML</t>
  </si>
  <si>
    <t>HUMALOG MIX 25 100 IU/ML</t>
  </si>
  <si>
    <t>INJ SUS 5X3ML/300UT</t>
  </si>
  <si>
    <t>HUMULIN N(NPH)CARTRIDGE</t>
  </si>
  <si>
    <t>INJ 5X3ML/300UT</t>
  </si>
  <si>
    <t>HUMULIN R 100 M.J./ML</t>
  </si>
  <si>
    <t>INJ 1X10ML/1KU</t>
  </si>
  <si>
    <t>HUMULIN R CARTRIDGE</t>
  </si>
  <si>
    <t>Hyal- Drop multi oční kapky</t>
  </si>
  <si>
    <t>HYDROCORTISON VUAB 100 MG</t>
  </si>
  <si>
    <t>INJ PLV SOL 1X100MG</t>
  </si>
  <si>
    <t>HYDROCHLOROTHIAZID LECIVA</t>
  </si>
  <si>
    <t>TBL 20X25MG</t>
  </si>
  <si>
    <t>HYLAK FORTE</t>
  </si>
  <si>
    <t>GTT 1X100ML</t>
  </si>
  <si>
    <t>Hylo-Comod 10ml</t>
  </si>
  <si>
    <t>HYPOTYLIN</t>
  </si>
  <si>
    <t>TBL 30X2.5MG</t>
  </si>
  <si>
    <t>CHLORID SODNÝ 0,9% BRAUN</t>
  </si>
  <si>
    <t>INF SOL 20X100MLPELAH</t>
  </si>
  <si>
    <t>INF SOL 10X250MLPELAH</t>
  </si>
  <si>
    <t>INF SOL 10X500MLPELAH</t>
  </si>
  <si>
    <t>INF SOL 10X1000MLPLAH</t>
  </si>
  <si>
    <t>CHLORID SODNÝ 10% BRAUN</t>
  </si>
  <si>
    <t>INF CNC SOL 20X10ML</t>
  </si>
  <si>
    <t>CHLORPROTHIXEN LECIVA (BLISTR)</t>
  </si>
  <si>
    <t>TBL OBD 30X15MG</t>
  </si>
  <si>
    <t>IBALGIN 400 (IBUPROFEN 400)</t>
  </si>
  <si>
    <t>TBL OBD 100X400MG</t>
  </si>
  <si>
    <t>IBALGIN 400 TBL 24</t>
  </si>
  <si>
    <t xml:space="preserve">POR TBL FLM 24X400MG </t>
  </si>
  <si>
    <t>IBUSTRIN</t>
  </si>
  <si>
    <t>POR TBLNOB30X200MG</t>
  </si>
  <si>
    <t>IFIRMACOMBI 150 MG/12,5 MG</t>
  </si>
  <si>
    <t>POR TBL FLM 28</t>
  </si>
  <si>
    <t>IFIRMASTA 150 MG</t>
  </si>
  <si>
    <t>POR TBL FLM 28X150MG</t>
  </si>
  <si>
    <t>IFIRMASTA 300 MG</t>
  </si>
  <si>
    <t>POR TBL FLM 28X300MG</t>
  </si>
  <si>
    <t>IMACORT</t>
  </si>
  <si>
    <t>DRM CRM 1X20GM</t>
  </si>
  <si>
    <t>IMASUP 25 MG</t>
  </si>
  <si>
    <t>POR TBL FLM 100X25MG</t>
  </si>
  <si>
    <t>INDAP</t>
  </si>
  <si>
    <t>CPS 30X2.5MG</t>
  </si>
  <si>
    <t>INDAPAMID PMCS 2,5 MG</t>
  </si>
  <si>
    <t>POR TBL NOB 30X2.5MG</t>
  </si>
  <si>
    <t>INDAPAMID STADA 1,5 MG</t>
  </si>
  <si>
    <t>POR TBL PRO 30X1.5MG</t>
  </si>
  <si>
    <t>INDOMETACIN 100 BERLIN-CHEMIE</t>
  </si>
  <si>
    <t>SUP 10X100MG</t>
  </si>
  <si>
    <t>INDOMETACIN 50 BERLIN-CHEMIE</t>
  </si>
  <si>
    <t>SUP 10X50MG</t>
  </si>
  <si>
    <t>INFADOLAN</t>
  </si>
  <si>
    <t>DRM UNG 1X30GM</t>
  </si>
  <si>
    <t>INHIBACE 2.5 MG</t>
  </si>
  <si>
    <t>POR TBL FLM28X2.5MG</t>
  </si>
  <si>
    <t>INHIBACE 5 MG</t>
  </si>
  <si>
    <t>POR TBL FLM 28X5MG</t>
  </si>
  <si>
    <t>INHIBACE PLUS</t>
  </si>
  <si>
    <t>INJ PROCAINII CHLORATI 0,2% ARD 10x200ml</t>
  </si>
  <si>
    <t>2MG/ML INJ SOL 10X200ML</t>
  </si>
  <si>
    <t>INJECTIO PROCAIN.CHLOR.0.2% ARD</t>
  </si>
  <si>
    <t>INJ 1X200ML 0.2%</t>
  </si>
  <si>
    <t>IR OG. COLL.PILOCARPINI 2% 10g</t>
  </si>
  <si>
    <t>COLL</t>
  </si>
  <si>
    <t>IR OG. OPHTHALMO-SEPTONEX</t>
  </si>
  <si>
    <t>GTT OPH 1X10ML</t>
  </si>
  <si>
    <t>ISICOM 100 MG</t>
  </si>
  <si>
    <t>POR TBL NOB 100X125MG</t>
  </si>
  <si>
    <t>ISICOM 250MG</t>
  </si>
  <si>
    <t>TBL 100X275MG</t>
  </si>
  <si>
    <t>ISOCHOL (DRAZOVKA)</t>
  </si>
  <si>
    <t>DRG 30X400MG</t>
  </si>
  <si>
    <t>ISOLYTE  FFX - VAK</t>
  </si>
  <si>
    <t>INF SOL 10X1000ML Freeflex</t>
  </si>
  <si>
    <t>ISOLYTE BP - PLAST. LÁHEV</t>
  </si>
  <si>
    <t xml:space="preserve">INF SOL 10X1000ML KP </t>
  </si>
  <si>
    <t>ISOPTIN SR 240 MG</t>
  </si>
  <si>
    <t>POR TBL PRO 30X240MG</t>
  </si>
  <si>
    <t>JANUVIA 100 MG</t>
  </si>
  <si>
    <t>POR TBL FLM 28X100MG</t>
  </si>
  <si>
    <t>KALIUM CHLORATUM BIOMEDICA</t>
  </si>
  <si>
    <t>POR TBLFLM100X500MG</t>
  </si>
  <si>
    <t>KALIUM CHLORATUM LECIVA 7.5%</t>
  </si>
  <si>
    <t>INJ 5X10ML 7.5%</t>
  </si>
  <si>
    <t>KALNORMIN</t>
  </si>
  <si>
    <t>POR TBL PRO 30X1GM</t>
  </si>
  <si>
    <t>KANAVIT</t>
  </si>
  <si>
    <t>INJ 5X1ML/10MG</t>
  </si>
  <si>
    <t>GTT 1X5ML 20MG/ML</t>
  </si>
  <si>
    <t>KAPIDIN 10 MG</t>
  </si>
  <si>
    <t>KAPIDIN 20 MG</t>
  </si>
  <si>
    <t>POR TBL FLM 100X20MG</t>
  </si>
  <si>
    <t>KINITO 50 MG, POTAHOVANÉ TABLETY</t>
  </si>
  <si>
    <t>POR TBL FLM 100X50MG</t>
  </si>
  <si>
    <t>KL ALUMIN.ACETOTAR.CREMOR 500g</t>
  </si>
  <si>
    <t>KL BALS.VISNEVSKI 100G</t>
  </si>
  <si>
    <t>KL CPS KOLITICKA  SMES, 50 CPS</t>
  </si>
  <si>
    <t>KL CPS KOLITICKA SMES, 100CPS</t>
  </si>
  <si>
    <t>KL CPS NATR.CHLOR. 0,5g</t>
  </si>
  <si>
    <t>KL CPS NATR.CHLOR. 1,0g</t>
  </si>
  <si>
    <t>KL DETSKA MAST FAGRON 500g</t>
  </si>
  <si>
    <t>KL ETHANOLUM BENZ.DENAT. 500ml /400g/</t>
  </si>
  <si>
    <t>UN 1170</t>
  </si>
  <si>
    <t>KL CHLADIVE MAZANI 800 g FAGRON</t>
  </si>
  <si>
    <t>KL KAPSLE</t>
  </si>
  <si>
    <t>KL ONDREJ. MAST FAGRON 500 g</t>
  </si>
  <si>
    <t>KL ONDREJOVA MAST, 50G</t>
  </si>
  <si>
    <t>KL POLYSAN, OL.HELIANTHI AA AD 500G</t>
  </si>
  <si>
    <t>KL PRIPRAVEK</t>
  </si>
  <si>
    <t>KL SOL.BORGLYCEROLI  3% 100 G</t>
  </si>
  <si>
    <t>KL SOL.BORGLYCEROLI 3% 200 G</t>
  </si>
  <si>
    <t>KL SOL.HYD.PEROX.3% 200G</t>
  </si>
  <si>
    <t>KL SUPP.BISACODYLI 0,01G  50KS</t>
  </si>
  <si>
    <t>KL SUPP.BISACODYLI 0,01G 100KS</t>
  </si>
  <si>
    <t>KL TBL MAGN.LACT 0,5G+B6 0,02G, 100TBL</t>
  </si>
  <si>
    <t>KL UNG.AC.SALICYLICI 20%, 100G</t>
  </si>
  <si>
    <t>KL UNG.ELOCOM 15G,LENIENS AD 100G</t>
  </si>
  <si>
    <t>KL UNG.ELOCOM 45G,LENIENS AD 300G</t>
  </si>
  <si>
    <t>KL UNG.HYDROC.0,1G,LENIENS AD 100G</t>
  </si>
  <si>
    <t>KL UNG.ICHT.2G,CaCO3 10G,ZnO 6G,VAS.LEN. AA AD</t>
  </si>
  <si>
    <t>100G, 2% ichtamolu</t>
  </si>
  <si>
    <t>KL UNG.LENIENS FAGRON 500g</t>
  </si>
  <si>
    <t>KL UNG.LENIENS, 100G</t>
  </si>
  <si>
    <t>KL UNG.LENIENS, 500G</t>
  </si>
  <si>
    <t>KL UNGUENTUM</t>
  </si>
  <si>
    <t>KL VASELINUM FLAVUM, 50G</t>
  </si>
  <si>
    <t>KL ZINCI OXIDI PASTA, 100G</t>
  </si>
  <si>
    <t>KLACID SR</t>
  </si>
  <si>
    <t>500MG TBL RET 7</t>
  </si>
  <si>
    <t>Klysma salinické 10x135ml</t>
  </si>
  <si>
    <t>KREON 25 000</t>
  </si>
  <si>
    <t>POR CPS ETD 50</t>
  </si>
  <si>
    <t>LACIPIL 4 MG</t>
  </si>
  <si>
    <t>POR TBL FLM 28X4MG</t>
  </si>
  <si>
    <t>Lacrisyn gtt.ophth.10ml</t>
  </si>
  <si>
    <t>LAGOSA</t>
  </si>
  <si>
    <t>DRG 50X150MG</t>
  </si>
  <si>
    <t>DRG 100X150MG</t>
  </si>
  <si>
    <t>LANZUL</t>
  </si>
  <si>
    <t>CPS 56X30MG</t>
  </si>
  <si>
    <t>LANZUL 15 MG</t>
  </si>
  <si>
    <t>POR CPS ETD 28X15MG</t>
  </si>
  <si>
    <t>LEFLUNOPHARM 20 MG POTAHOVANÉ TABLETY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</si>
  <si>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</si>
  <si>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</si>
  <si>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</si>
  <si>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</si>
  <si>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</si>
  <si>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</si>
  <si>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</si>
  <si>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</si>
  <si>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LEVEMIR 100 U/ML (PENFILL)</t>
  </si>
  <si>
    <t>LEXAURIN</t>
  </si>
  <si>
    <t>TBL 30X1.5MG</t>
  </si>
  <si>
    <t>LEXAURIN 3</t>
  </si>
  <si>
    <t>POR TBL NOB 30X3MG</t>
  </si>
  <si>
    <t>LIPANOR</t>
  </si>
  <si>
    <t>POR CPS DUR60X100MG</t>
  </si>
  <si>
    <t>LIPERTANCE 20 MG/5 MG/5 MG</t>
  </si>
  <si>
    <t>TBL FLM 30X20MG/5MG/5MG I</t>
  </si>
  <si>
    <t>LODOZ 5 MG</t>
  </si>
  <si>
    <t>LOKREN 20 MG</t>
  </si>
  <si>
    <t>POR TBL FLM 28X20MG</t>
  </si>
  <si>
    <t>LOPERON CPS</t>
  </si>
  <si>
    <t>POR CPS DUR 10X2MG</t>
  </si>
  <si>
    <t>POR CPS DUR 20X2MG</t>
  </si>
  <si>
    <t>LORADUR</t>
  </si>
  <si>
    <t>LORADUR MITE</t>
  </si>
  <si>
    <t>LOZAP 12.5 ZENTIVA</t>
  </si>
  <si>
    <t>PORTBLFLM 30X12.5MG</t>
  </si>
  <si>
    <t>LOZAP 50 ZENTIVA</t>
  </si>
  <si>
    <t>POR TBL FLM 30X50MG</t>
  </si>
  <si>
    <t>LOZAP H</t>
  </si>
  <si>
    <t>LYRICA 150 MG</t>
  </si>
  <si>
    <t>POR CPSDUR 56X150MG</t>
  </si>
  <si>
    <t>MABRON</t>
  </si>
  <si>
    <t>INJ SOL 5X2ML</t>
  </si>
  <si>
    <t>MADOPAR 250</t>
  </si>
  <si>
    <t>POR TBLNOB100X250MG</t>
  </si>
  <si>
    <t>MADOPAR HBS</t>
  </si>
  <si>
    <t>POR CPS DUR30X125MG</t>
  </si>
  <si>
    <t>MAGNESII LACTICI 0,5 TBL. MEDICAMENTA</t>
  </si>
  <si>
    <t>TBL NOB 100X0,5GM</t>
  </si>
  <si>
    <t>MAGNESIUM SULFURICUM BIOTIKA</t>
  </si>
  <si>
    <t>INJ 5X10ML 10%</t>
  </si>
  <si>
    <t>INJ 5X10ML 20%</t>
  </si>
  <si>
    <t>MAGNOSOLV</t>
  </si>
  <si>
    <t>GRA 30X6.1GM(SACKY)</t>
  </si>
  <si>
    <t>MALTOFER TABLETY</t>
  </si>
  <si>
    <t>POR TBL MND30X100MG</t>
  </si>
  <si>
    <t>MAXITROL</t>
  </si>
  <si>
    <t>SUS OPH 1X5ML</t>
  </si>
  <si>
    <t>UNG OPH 1X3.5GM</t>
  </si>
  <si>
    <t>MEDORAM PLUS H 5/25 MG</t>
  </si>
  <si>
    <t>MEDRACET 37,5 MG/325 MG</t>
  </si>
  <si>
    <t>MEDROL 4 MG</t>
  </si>
  <si>
    <t>POR TBL NOB30X4MG-L</t>
  </si>
  <si>
    <t>MESOCAIN</t>
  </si>
  <si>
    <t>INJ 10X10ML 1%</t>
  </si>
  <si>
    <t>GEL 1X20GM</t>
  </si>
  <si>
    <t>METHOTREXAT EBEWE 2,5 MG TABLETY</t>
  </si>
  <si>
    <t>POR TBL NOB 50X2.5MG</t>
  </si>
  <si>
    <t>MICARDISPLUS 80/12.5 MG</t>
  </si>
  <si>
    <t>POR TBL NOB 28</t>
  </si>
  <si>
    <t>MICTONORM</t>
  </si>
  <si>
    <t>DRG 30X15MG</t>
  </si>
  <si>
    <t>MICTONORM UNO 30 MG</t>
  </si>
  <si>
    <t>POR CPS RDR 28X30MG</t>
  </si>
  <si>
    <t>MIFLONID 400</t>
  </si>
  <si>
    <t>INH PLV CPS60X400RG</t>
  </si>
  <si>
    <t>MILURIT 100</t>
  </si>
  <si>
    <t>POR TBL NOB 50X100MG</t>
  </si>
  <si>
    <t>MILURIT 300</t>
  </si>
  <si>
    <t>TBL 30X300MG</t>
  </si>
  <si>
    <t>MIRTAZAPIN MYLAN 30 MG</t>
  </si>
  <si>
    <t>POR TBL DIS 30X30MG</t>
  </si>
  <si>
    <t>MIRTAZAPIN ORION 15 MG</t>
  </si>
  <si>
    <t>POR TBL DIS 30X15MG</t>
  </si>
  <si>
    <t>MODURETIC</t>
  </si>
  <si>
    <t>MONO MACK DEPOT</t>
  </si>
  <si>
    <t>POR TBL PRO 28X100MG</t>
  </si>
  <si>
    <t>MONOSAN 20MG</t>
  </si>
  <si>
    <t>TBL 50X20MG</t>
  </si>
  <si>
    <t>TBL 30X20MG</t>
  </si>
  <si>
    <t>MONOSAN 40MG</t>
  </si>
  <si>
    <t>TBL 30X40MG</t>
  </si>
  <si>
    <t>MONOTAB SR</t>
  </si>
  <si>
    <t>POR TBL PRO20X100MG</t>
  </si>
  <si>
    <t>POR TBL PRO50X100MG</t>
  </si>
  <si>
    <t>MORPHIN BIOTIKA 1%</t>
  </si>
  <si>
    <t>INJ 10X1ML/10MG</t>
  </si>
  <si>
    <t>MOTILIUM</t>
  </si>
  <si>
    <t>TBL OBD 30X10MG</t>
  </si>
  <si>
    <t>MOXOSTAD 0.3 MG</t>
  </si>
  <si>
    <t>POR TBL FLM30X0.3MG</t>
  </si>
  <si>
    <t>MUCOSOLVAN</t>
  </si>
  <si>
    <t>POR GTT SOL+INH SOL 60ML</t>
  </si>
  <si>
    <t>MYDOCALM 150MG</t>
  </si>
  <si>
    <t>TBL OBD 30X150MG</t>
  </si>
  <si>
    <t>NAKOM</t>
  </si>
  <si>
    <t>NAKOM MITE</t>
  </si>
  <si>
    <t>TBL 100X125MG</t>
  </si>
  <si>
    <t>NALOXONE POLFA</t>
  </si>
  <si>
    <t>INJ 10X1ML/0.4MG</t>
  </si>
  <si>
    <t>NASIVIN 0,05%</t>
  </si>
  <si>
    <t>NAS GTT SOL 10ML</t>
  </si>
  <si>
    <t>NAS SPR SOL 10ML-SK</t>
  </si>
  <si>
    <t>NATRIUM CHLORATUM BIOTIKA 10%</t>
  </si>
  <si>
    <t>INJ 10X5ML 10%</t>
  </si>
  <si>
    <t>NEBILET</t>
  </si>
  <si>
    <t>POR TBL NOB 28X5MG</t>
  </si>
  <si>
    <t>NEODOLPASSE</t>
  </si>
  <si>
    <t>INF 10X250ML</t>
  </si>
  <si>
    <t>NEUROL 0.25</t>
  </si>
  <si>
    <t>NEUROL 0.5</t>
  </si>
  <si>
    <t>POR TBL NOB30X0.5MG</t>
  </si>
  <si>
    <t>NEURONTIN 100MG</t>
  </si>
  <si>
    <t>CPS 100X100MG</t>
  </si>
  <si>
    <t>NEURONTIN 300MG</t>
  </si>
  <si>
    <t>CPS 50X300MG</t>
  </si>
  <si>
    <t>NIMOTOP S</t>
  </si>
  <si>
    <t>POR TBL FLM 100X30MG</t>
  </si>
  <si>
    <t>NITRESAN 20 MG</t>
  </si>
  <si>
    <t>NITROGLYCERIN SLOVAKOFARMA</t>
  </si>
  <si>
    <t>TBL 20X0.5MG</t>
  </si>
  <si>
    <t>NITROMINT</t>
  </si>
  <si>
    <t>ORM SPR SLG 1X10GM</t>
  </si>
  <si>
    <t>NORADRENALIN LECIVA</t>
  </si>
  <si>
    <t>NOVALGIN</t>
  </si>
  <si>
    <t>INJ 10X2ML/1000MG</t>
  </si>
  <si>
    <t>TBL OBD 20X500MG</t>
  </si>
  <si>
    <t>INJ 5X5ML/2500MG</t>
  </si>
  <si>
    <t>NOVONORM 2 MG</t>
  </si>
  <si>
    <t>PORTBLNOB 90X2MG</t>
  </si>
  <si>
    <t>NOVORAPID FLEXPEN 100 U/ML</t>
  </si>
  <si>
    <t>NOVORAPID PENFILL 100 U/ML</t>
  </si>
  <si>
    <t>OLICARD 40 MG RETARD</t>
  </si>
  <si>
    <t>CPS RET 50X40MG</t>
  </si>
  <si>
    <t>ONDANSETRON SANDOZ 8 MG POT TBL</t>
  </si>
  <si>
    <t>POR TBL FLM 10X8MG</t>
  </si>
  <si>
    <t>OPHTHALMO-SEPTONEX</t>
  </si>
  <si>
    <t>UNG OPH 1X5GM</t>
  </si>
  <si>
    <t>OTOBACID N</t>
  </si>
  <si>
    <t>AUR GTT SOL 1X5ML</t>
  </si>
  <si>
    <t>OXANTIL</t>
  </si>
  <si>
    <t>INJ 5X2ML</t>
  </si>
  <si>
    <t>OXAZEPAM TBL.20X10MG</t>
  </si>
  <si>
    <t>TBL 20X10MG(BLISTR)</t>
  </si>
  <si>
    <t>PARACETAMOL KABI 10 MG/ML</t>
  </si>
  <si>
    <t>INF SOL 10X50ML/500MG</t>
  </si>
  <si>
    <t>PARACETAMOL KABI 10MG/ML</t>
  </si>
  <si>
    <t>INF SOL 10X100ML/1000MG</t>
  </si>
  <si>
    <t>PARALEN 500</t>
  </si>
  <si>
    <t>POR TBL NOB 12X500MG</t>
  </si>
  <si>
    <t>POR TBL NOB 24X500MG</t>
  </si>
  <si>
    <t>PERSEN FORTE</t>
  </si>
  <si>
    <t>CPS 20</t>
  </si>
  <si>
    <t>PLAQUENIL</t>
  </si>
  <si>
    <t>TBL OBD 60X200MG</t>
  </si>
  <si>
    <t>PLASMALYTE ROZTOK S GLUKOZOU 5%</t>
  </si>
  <si>
    <t>INF SOL 10X1000ML</t>
  </si>
  <si>
    <t>PRADAXA 110 MG</t>
  </si>
  <si>
    <t>POR CPS DUR 60X1X110MG</t>
  </si>
  <si>
    <t>Pradaxa 30 x 110mg</t>
  </si>
  <si>
    <t>PREDNISON 20 LECIVA</t>
  </si>
  <si>
    <t>TBL 20X20MG(BLISTR)</t>
  </si>
  <si>
    <t>PREDNISON 5 LECIVA</t>
  </si>
  <si>
    <t>PREGABALIN SANDOZ</t>
  </si>
  <si>
    <t>75MG CPS DUR 84</t>
  </si>
  <si>
    <t>PREGABALIN SANDOZ 150 MG</t>
  </si>
  <si>
    <t>POR CPS DUR 56X150MG</t>
  </si>
  <si>
    <t>PRENEWEL 2 MG/0,625 MG</t>
  </si>
  <si>
    <t>PRESID 2.5 MG</t>
  </si>
  <si>
    <t>TBL RET 30X2.5MG</t>
  </si>
  <si>
    <t>PRESID 5 MG</t>
  </si>
  <si>
    <t>TBL RET 30X5MG</t>
  </si>
  <si>
    <t>PRESTANCE 5 MG/10 MG</t>
  </si>
  <si>
    <t>PRESTANCE 5 MG/5 MG</t>
  </si>
  <si>
    <t>PRESTARIUM NEO</t>
  </si>
  <si>
    <t>POR TBL FLM 90X5MG</t>
  </si>
  <si>
    <t>PRESTARIUM NEO COMBI 10 MG/2,5 MG</t>
  </si>
  <si>
    <t>PRESTARIUM NEO COMBI 5mg/1,25mg</t>
  </si>
  <si>
    <t>PRESTARIUM NEO FORTE</t>
  </si>
  <si>
    <t>POR TBL FLM 90X10MG</t>
  </si>
  <si>
    <t>PROPAFENON AL 150</t>
  </si>
  <si>
    <t>TBL OBD 50X150MG</t>
  </si>
  <si>
    <t>PROTEVASC 35 MG TABLETY S PRODLOUŽENÝM UVOLŇOVÁNÍM</t>
  </si>
  <si>
    <t>POR TBL PRO 60X35MG</t>
  </si>
  <si>
    <t>PROTHIADEN</t>
  </si>
  <si>
    <t>DRG 30X25MG</t>
  </si>
  <si>
    <t>PROTHIADEN 75</t>
  </si>
  <si>
    <t>TBL OBD 30X75MG</t>
  </si>
  <si>
    <t>PYRIDOXIN LECIVA</t>
  </si>
  <si>
    <t>INJ 5X1ML 50MG</t>
  </si>
  <si>
    <t>PYRIDOXIN LÉČIVA TBL</t>
  </si>
  <si>
    <t xml:space="preserve">POR TBL NOB 20X20MG </t>
  </si>
  <si>
    <t>QUETIAPINE POLPHARMA 100 MG POTAHOVANÉ TABLETY</t>
  </si>
  <si>
    <t>POR TBL FLM 60X100MG</t>
  </si>
  <si>
    <t>QUETIAPINE POLPHARMA 25 MG POTAHOVANÉ TABLETY</t>
  </si>
  <si>
    <t>POR TBL FLM 30X25MG</t>
  </si>
  <si>
    <t>Recugel oční gel 10g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</si>
  <si>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</si>
  <si>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</si>
  <si>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</si>
  <si>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</si>
  <si>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</si>
  <si>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</si>
  <si>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</si>
  <si>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</si>
  <si>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RIVOCOR 10</t>
  </si>
  <si>
    <t>RIVOCOR 5</t>
  </si>
  <si>
    <t>RIVOTRIL 0.5 MG</t>
  </si>
  <si>
    <t>TBL 50X0.5MG</t>
  </si>
  <si>
    <t>RIVOTRIL 2 MG</t>
  </si>
  <si>
    <t>TBL 30X2MG</t>
  </si>
  <si>
    <t>ROSUCARD 10 MG POTAHOVANÉ TABLETY</t>
  </si>
  <si>
    <t>ROSUCARD 20 MG POTAHOVANÉ TABLETY</t>
  </si>
  <si>
    <t>RYTMONORM 150 MG</t>
  </si>
  <si>
    <t>TBL FLM 100X150MG</t>
  </si>
  <si>
    <t>RYTMONORM 150MG</t>
  </si>
  <si>
    <t>TBL FLM 50</t>
  </si>
  <si>
    <t>SANORIN</t>
  </si>
  <si>
    <t>LIQ 10ML 0.1%</t>
  </si>
  <si>
    <t>SANORIN 1 PM</t>
  </si>
  <si>
    <t>NAS SPR SOL 1X10ML</t>
  </si>
  <si>
    <t>SANORIN EMULSIO</t>
  </si>
  <si>
    <t>GTT NAS 10ML 0.1%</t>
  </si>
  <si>
    <t>SANVAL 10 MG</t>
  </si>
  <si>
    <t>POR TBL FLM 100X10MG</t>
  </si>
  <si>
    <t>SECTRAL 400</t>
  </si>
  <si>
    <t>TBL OBD 30X400MG</t>
  </si>
  <si>
    <t>SEPTONEX</t>
  </si>
  <si>
    <t>SPR 1X45ML</t>
  </si>
  <si>
    <t>DRM. SPR. SOL. 1x100ml</t>
  </si>
  <si>
    <t>SERETIDE DISKUS 50/100</t>
  </si>
  <si>
    <t>INH PLV 60X50/100RG</t>
  </si>
  <si>
    <t>SIMBRINZA 10 MG/ML + 2 MG/ML</t>
  </si>
  <si>
    <t>SIOFOR 1000</t>
  </si>
  <si>
    <t>POR TBL FLM 60X1000MG</t>
  </si>
  <si>
    <t>SIOFOR 500</t>
  </si>
  <si>
    <t>500MG TBL FLM 120 II</t>
  </si>
  <si>
    <t>TBL OBD 60X500MG</t>
  </si>
  <si>
    <t>SIOFOR 850MG</t>
  </si>
  <si>
    <t>TBL FLM 60x850MG</t>
  </si>
  <si>
    <t>SMECTA</t>
  </si>
  <si>
    <t>PLV POR 1X30SACKU</t>
  </si>
  <si>
    <t>SOLU-MEDROL</t>
  </si>
  <si>
    <t>INJ SIC 1X40MG+1ML</t>
  </si>
  <si>
    <t>SORBIFER DURULES</t>
  </si>
  <si>
    <t>TBL FLM 60X320MG/60MG</t>
  </si>
  <si>
    <t>POR TBL FLM 100X100MG</t>
  </si>
  <si>
    <t>SORTIS 10 MG</t>
  </si>
  <si>
    <t>POR TBL FLM100X10MG</t>
  </si>
  <si>
    <t>SORTIS 10MG</t>
  </si>
  <si>
    <t>SORTIS 20 MG</t>
  </si>
  <si>
    <t>POR TBL FLM100X20MG</t>
  </si>
  <si>
    <t>SORTIS 20MG</t>
  </si>
  <si>
    <t>TBL OBD 30X20MG</t>
  </si>
  <si>
    <t>SORTIS 40 MG</t>
  </si>
  <si>
    <t>POR TBL FLM100X40MG</t>
  </si>
  <si>
    <t>SORTIS 80 MG</t>
  </si>
  <si>
    <t>POR TBL FLM 30X80MG</t>
  </si>
  <si>
    <t>SPASMED 15</t>
  </si>
  <si>
    <t>POR TBL FLM 30X15MG</t>
  </si>
  <si>
    <t>SPASMED 30 MG</t>
  </si>
  <si>
    <t>POR TBL FLM 50X30MG</t>
  </si>
  <si>
    <t>SPASMOPAN</t>
  </si>
  <si>
    <t>SUP 5</t>
  </si>
  <si>
    <t>SPECIES UROLOGICAE PLANTA LEROS</t>
  </si>
  <si>
    <t>SPC 20X1.5GM(SÁČKY)</t>
  </si>
  <si>
    <t>SPIRIVA RESPIMAT 2,5 MIKROGRAMU</t>
  </si>
  <si>
    <t>INH SOL 1X60DÁV</t>
  </si>
  <si>
    <t>STACYL 100 MG ENTEROSOLVENTNÍ TABLETY</t>
  </si>
  <si>
    <t>POR TBL ENT 60X100MG I</t>
  </si>
  <si>
    <t>STOPTUSSIN</t>
  </si>
  <si>
    <t>SURGAM</t>
  </si>
  <si>
    <t>TBL 20X300MG</t>
  </si>
  <si>
    <t>SYMBICORT TURBUHALER 200 MIKROGRAMŮ/ 6 MIKROGRAMŮ/</t>
  </si>
  <si>
    <t>INH PLV 1X120DÁV</t>
  </si>
  <si>
    <t>SYNTOPHYLLIN</t>
  </si>
  <si>
    <t>INJ 5X10ML/240MG</t>
  </si>
  <si>
    <t xml:space="preserve">TAFLOTAN 15 MCG/ML </t>
  </si>
  <si>
    <t>OPH GTT SOL 30X0.3ML</t>
  </si>
  <si>
    <t>TANTUM VERDE</t>
  </si>
  <si>
    <t>LIQ 1X240ML-PET TR</t>
  </si>
  <si>
    <t>TARGIN 10/5 MG TABLETY S PRODLOUŽENÝM UVOLŇOVÁNÍM</t>
  </si>
  <si>
    <t>POR TBL PRO 60X10/5MG</t>
  </si>
  <si>
    <t>TARGIN 20/10 MG TABLETY S PRODLOUŽENÝM UVOLŇOVÁNÍM</t>
  </si>
  <si>
    <t>POR TBL PRO 60X20/10MG</t>
  </si>
  <si>
    <t>TARKA 180/2 MG TBL.</t>
  </si>
  <si>
    <t>POR TBL RET 28</t>
  </si>
  <si>
    <t>TBL.MAGNESII LACTICI 0.5 GLO</t>
  </si>
  <si>
    <t>TBL 100X500MG</t>
  </si>
  <si>
    <t>TELMISARTAN SANDOZ 80 MG</t>
  </si>
  <si>
    <t>POR TBL NOB 30X80MG</t>
  </si>
  <si>
    <t>TENAXUM</t>
  </si>
  <si>
    <t>TBL 30X1MG</t>
  </si>
  <si>
    <t>TENOLOC 200</t>
  </si>
  <si>
    <t>POR TBL FLM 30X200MG</t>
  </si>
  <si>
    <t>TENORMIN</t>
  </si>
  <si>
    <t>TBL OBD 28X50MG</t>
  </si>
  <si>
    <t>TENSIOMIN</t>
  </si>
  <si>
    <t>TBL 30X25MG</t>
  </si>
  <si>
    <t>THIAMIN LECIVA</t>
  </si>
  <si>
    <t>TBL 20X50MG(BLISTR)</t>
  </si>
  <si>
    <t>THYROZOL 10</t>
  </si>
  <si>
    <t>TBL OBD 50X10MG</t>
  </si>
  <si>
    <t>TIAPRIDAL</t>
  </si>
  <si>
    <t>POR TBLNOB 50X100MG</t>
  </si>
  <si>
    <t>INJ SOL 12X2ML/100MG</t>
  </si>
  <si>
    <t>TIMOHEXAL 0,5%</t>
  </si>
  <si>
    <t>OPH GTT SOL 3X5ML</t>
  </si>
  <si>
    <t>TIMOLOL-POS 0,5%</t>
  </si>
  <si>
    <t>TISERCIN</t>
  </si>
  <si>
    <t>TBL OBD 50X25MG</t>
  </si>
  <si>
    <t>TOBRADEX</t>
  </si>
  <si>
    <t>TOBRADEX OČNÍ MAST</t>
  </si>
  <si>
    <t>OPH UNG 3.5GM</t>
  </si>
  <si>
    <t>TORECAN</t>
  </si>
  <si>
    <t>DRG 50X6.5MG</t>
  </si>
  <si>
    <t>SUP 6X6.5MG</t>
  </si>
  <si>
    <t>INJ 5X1ML/6.5MG</t>
  </si>
  <si>
    <t>TOVIAZ 8 MG</t>
  </si>
  <si>
    <t>POR TBL PRO 28X8MG</t>
  </si>
  <si>
    <t>TRAJENTA 5 MG</t>
  </si>
  <si>
    <t>TRALGIT</t>
  </si>
  <si>
    <t>POR CPS DUR 20X50MG</t>
  </si>
  <si>
    <t>TRALGIT GTT.</t>
  </si>
  <si>
    <t>POR GTT SOL 1X10ML</t>
  </si>
  <si>
    <t>TRALGIT SR 100</t>
  </si>
  <si>
    <t>POR TBL RET30X100MG</t>
  </si>
  <si>
    <t>POR TBL RET50X100MG</t>
  </si>
  <si>
    <t>TRALGIT SR 150</t>
  </si>
  <si>
    <t>POR TBL RET30X150MG</t>
  </si>
  <si>
    <t>TRALGIT SR 200</t>
  </si>
  <si>
    <t>POR TBL RET30X200MG</t>
  </si>
  <si>
    <t>TRANSMETIL 500 MG TABLETY</t>
  </si>
  <si>
    <t>POR TBL ENT 10X500MG</t>
  </si>
  <si>
    <t>TRANSTEC 35 MCG/H</t>
  </si>
  <si>
    <t>DRM EMP TDR 5X20MG</t>
  </si>
  <si>
    <t>TRENTAL</t>
  </si>
  <si>
    <t>INF SOL 5X5ML/100MG</t>
  </si>
  <si>
    <t>TRIAMCINOLON E LECIVA</t>
  </si>
  <si>
    <t>TRIAMCINOLON TEVA</t>
  </si>
  <si>
    <t>DRM EML 1X30GM</t>
  </si>
  <si>
    <t>TRIASYN 5/5 MG</t>
  </si>
  <si>
    <t>POR TBL RET 30</t>
  </si>
  <si>
    <t>TRIPLIXAM 10 MG/2,5 MG/10 MG</t>
  </si>
  <si>
    <t>TRIPLIXAM 10 MG/2,5 MG/5 MG</t>
  </si>
  <si>
    <t>TRIPLIXAM 5 MG/1,25 MG/5 MG</t>
  </si>
  <si>
    <t>TRITACE 1,25 MG</t>
  </si>
  <si>
    <t>POR TBL NOB 20X1.25MG</t>
  </si>
  <si>
    <t>TRITACE 2,5 MG</t>
  </si>
  <si>
    <t>POR TBL NOB 20X2.5MG</t>
  </si>
  <si>
    <t>TRITACE 5</t>
  </si>
  <si>
    <t>TRITACE COMBI 5 MG/5 MG</t>
  </si>
  <si>
    <t>POR CPS DUR 28</t>
  </si>
  <si>
    <t>TRITTICO AC 75</t>
  </si>
  <si>
    <t>TBL RET 30X75MG</t>
  </si>
  <si>
    <t>TRUND 250 MG POTAHOVANÉ TABLETY</t>
  </si>
  <si>
    <t>POR TBL FLM 50X250MG</t>
  </si>
  <si>
    <t>TWYNSTA 80 MG/10 MG</t>
  </si>
  <si>
    <t>UBRETID</t>
  </si>
  <si>
    <t>URSOSAN</t>
  </si>
  <si>
    <t>VALSACOR 160 MG</t>
  </si>
  <si>
    <t>POR TBL FLM 28X160MG</t>
  </si>
  <si>
    <t>VASOCARDIN 100</t>
  </si>
  <si>
    <t>VASOCARDIN 50</t>
  </si>
  <si>
    <t>POR TBL NOB 50X50MG</t>
  </si>
  <si>
    <t>VASOCARDIN SR 200</t>
  </si>
  <si>
    <t>POR TBL PRO 30X200MG</t>
  </si>
  <si>
    <t>VENLAFAXIN MYLAN 75 MG</t>
  </si>
  <si>
    <t>POR CPS PRO 30X75MG</t>
  </si>
  <si>
    <t>VENTOLIN INHALER N</t>
  </si>
  <si>
    <t>INHSUSPSS200X100RG</t>
  </si>
  <si>
    <t>VERAL 1% GEL</t>
  </si>
  <si>
    <t>DRM GEL 1X50GM II</t>
  </si>
  <si>
    <t>DRM GEL 1X100GM II</t>
  </si>
  <si>
    <t>VEROSPIRON</t>
  </si>
  <si>
    <t>TBL 100X25MG</t>
  </si>
  <si>
    <t xml:space="preserve">VERTIBETIS </t>
  </si>
  <si>
    <t>TBL NOB 50x24MG</t>
  </si>
  <si>
    <t>VERTIBETIS 16MG</t>
  </si>
  <si>
    <t>TBL NOB 60</t>
  </si>
  <si>
    <t>VESICARE 5 MG</t>
  </si>
  <si>
    <t>POR TBL FLM 100X5MG</t>
  </si>
  <si>
    <t>VESSEL DUE F</t>
  </si>
  <si>
    <t>250SU CPS MOL 60</t>
  </si>
  <si>
    <t>CPS 50X250LSU</t>
  </si>
  <si>
    <t>VIDISIC</t>
  </si>
  <si>
    <t>GEL OPH 1X10GM</t>
  </si>
  <si>
    <t>GEL OPH 3X10GM</t>
  </si>
  <si>
    <t>VIGANTOL</t>
  </si>
  <si>
    <t>POR GTT SOL 1x10ML</t>
  </si>
  <si>
    <t>VIMPAT 100 MG</t>
  </si>
  <si>
    <t>POR TBL FLM 56X100MG</t>
  </si>
  <si>
    <t>Vincentka přírod.0.7l-nevrat.láhev</t>
  </si>
  <si>
    <t>VITAMIN B12 LECIVA 1000RG</t>
  </si>
  <si>
    <t>INJ 5X1ML/1000RG</t>
  </si>
  <si>
    <t>VITAMIN B12 LECIVA 300RG</t>
  </si>
  <si>
    <t>INJ 5X1ML/300RG</t>
  </si>
  <si>
    <t>WARFARIN</t>
  </si>
  <si>
    <t>TBL 100X3MG</t>
  </si>
  <si>
    <t>WARFARIN PMCS 2 MG</t>
  </si>
  <si>
    <t>POR TBL NOB 100X2MG</t>
  </si>
  <si>
    <t>WARFARIN PMCS 5 MG</t>
  </si>
  <si>
    <t>XALACOM</t>
  </si>
  <si>
    <t>OPH GTT SOL 1X2.5ML</t>
  </si>
  <si>
    <t>OPH GTT SOL 3X2.5ML</t>
  </si>
  <si>
    <t>XANAX</t>
  </si>
  <si>
    <t>XYZAL 0.5 MG/ML PERORÁLNÍ ROZTOK</t>
  </si>
  <si>
    <t>POR SOL 1X200ML</t>
  </si>
  <si>
    <t>ZALDIAR</t>
  </si>
  <si>
    <t>37,5MG/325MG TBL FLM 30X1</t>
  </si>
  <si>
    <t>POR TBL FLM 10</t>
  </si>
  <si>
    <t>POR TBL FLM 20</t>
  </si>
  <si>
    <t>ZODAC</t>
  </si>
  <si>
    <t>TBL OBD 60X10MG</t>
  </si>
  <si>
    <t>TBL OBD 10X10MG</t>
  </si>
  <si>
    <t>ZOFRAN ZYDIS</t>
  </si>
  <si>
    <t>4MG TBL BUC 10</t>
  </si>
  <si>
    <t>ZOLOFT 50MG</t>
  </si>
  <si>
    <t>ZOLPIDEM MYLAN</t>
  </si>
  <si>
    <t>POR TBL FLM 20X10MG</t>
  </si>
  <si>
    <t>POR TBL FLM 50X10MG</t>
  </si>
  <si>
    <t>ZOVIRAX 200 MG</t>
  </si>
  <si>
    <t>POR TBL NOB25X200MG</t>
  </si>
  <si>
    <t>ZOVIRAX 400 MG</t>
  </si>
  <si>
    <t>POR TBL NOB70X400MG</t>
  </si>
  <si>
    <t>ZULBEX 20 MG</t>
  </si>
  <si>
    <t>POR TBL ENT 28X20MG</t>
  </si>
  <si>
    <t>ZYLLT 75 MG</t>
  </si>
  <si>
    <t>POR TBL FLM 56X75MG</t>
  </si>
  <si>
    <t>POR TBL FLM 28X75MG</t>
  </si>
  <si>
    <t>léky - parenterální výživa (LEK)</t>
  </si>
  <si>
    <t>NUTRAMIN VLI</t>
  </si>
  <si>
    <t>INF 1X500ML</t>
  </si>
  <si>
    <t>NUTRIFLEX PERI</t>
  </si>
  <si>
    <t>INF SOL 5X2000ML</t>
  </si>
  <si>
    <t>INF SOL 5X1000ML</t>
  </si>
  <si>
    <t>léky - enterální výživa (LEK)</t>
  </si>
  <si>
    <t>CUBITAN S PŘÍCHUTÍ ČOKOLÁDOVOU</t>
  </si>
  <si>
    <t>POR SOL 4X200ML</t>
  </si>
  <si>
    <t>CUBITAN S PŘÍCHUTÍ ČOKOLÁDOVOU (SOL)</t>
  </si>
  <si>
    <t>CUBITAN S PŘÍCHUTÍ JAHODOVOU</t>
  </si>
  <si>
    <t>CUBITAN S PŘÍCHUTÍ JAHODOVOU (SOL)</t>
  </si>
  <si>
    <t>CUBITAN S PŘÍCHUTÍ VANILKOVOU</t>
  </si>
  <si>
    <t>CUBITAN S PŘÍCHUTÍ VANILKOVOU (SOL)</t>
  </si>
  <si>
    <t>DIASIP S PŘÍCHUTÍ CAPPUCCINO</t>
  </si>
  <si>
    <t>DIASIP S PŘÍCHUTÍ JAHODOVOU</t>
  </si>
  <si>
    <t>DIASIP S PŘÍCHUTÍ VANILKOVOU</t>
  </si>
  <si>
    <t>NUTILIS POWDER</t>
  </si>
  <si>
    <t>POR PLV 1X300GM</t>
  </si>
  <si>
    <t>NUTRIDRINK BALÍČEK 5+1</t>
  </si>
  <si>
    <t>POR SOL 6X200ML</t>
  </si>
  <si>
    <t>NUTRIDRINK COMPACT NEUTRAL</t>
  </si>
  <si>
    <t>POR SOL 4X125ML</t>
  </si>
  <si>
    <t>NUTRIDRINK COMPACT S PŘÍCHUTÍ JAHODOVOU</t>
  </si>
  <si>
    <t>NUTRIDRINK COMPACT S PŘÍCHUTÍ KÁVY</t>
  </si>
  <si>
    <t>NUTRIDRINK COMPACT S PŘÍCHUTÍ VANILKOVOU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</si>
  <si>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</si>
  <si>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</si>
  <si>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</si>
  <si>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</si>
  <si>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</si>
  <si>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</si>
  <si>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</si>
  <si>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PROTEIN S PŘÍCHUTÍ VANILKOVOU</t>
  </si>
  <si>
    <t>NUTRIDRINK S PŘÍCHUTÍ ČOKOLÁDOVOU</t>
  </si>
  <si>
    <t>NUTRIDRINK S PŘÍCHUTÍ JAHODOVOU</t>
  </si>
  <si>
    <t>NUTRIDRINK S PŘÍCHUTÍ VANILKOVOU</t>
  </si>
  <si>
    <t>NutrilaC Natural 1 000 ml-Objednávat po 8ks!!</t>
  </si>
  <si>
    <t>NUTRISON</t>
  </si>
  <si>
    <t>POR SOL 8X1000ML</t>
  </si>
  <si>
    <t>Nutrison Advanced Diason 1000ml</t>
  </si>
  <si>
    <t>Nutrison Advanced DIASON LOW ENERGY</t>
  </si>
  <si>
    <t>por.sol.1000ml</t>
  </si>
  <si>
    <t>NUTRISON ENERGY MULTI FIBRE</t>
  </si>
  <si>
    <t>NUTRISON MULTI FIBRE</t>
  </si>
  <si>
    <t>POR SOL 1X1000ML-VA</t>
  </si>
  <si>
    <t>PROTIFAR</t>
  </si>
  <si>
    <t>POR PLV SOL 1X225GM</t>
  </si>
  <si>
    <t>léky - krev.deriváty ZUL (TO)</t>
  </si>
  <si>
    <t>ALBUNORM 20%</t>
  </si>
  <si>
    <t>200G/L INF SOL 1X100ML</t>
  </si>
  <si>
    <t>léky - antibiotika (LEK)</t>
  </si>
  <si>
    <t>ABAKTAL</t>
  </si>
  <si>
    <t>INJ 10X5ML/400MG</t>
  </si>
  <si>
    <t>AMIKACIN MEDOPHARM 500 MG/2 ML</t>
  </si>
  <si>
    <t>INJ+INF SOL 10X2ML/500MG</t>
  </si>
  <si>
    <t>AMOKSIKLAV</t>
  </si>
  <si>
    <t>TBL OBD 21X375MG</t>
  </si>
  <si>
    <t>TBL OBD 21X625MG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</si>
  <si>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</si>
  <si>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</si>
  <si>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</si>
  <si>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</si>
  <si>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</si>
  <si>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</si>
  <si>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AMOKSIKLAV 600 MG</t>
  </si>
  <si>
    <t>INJ PLV SOL 5X600MG</t>
  </si>
  <si>
    <t>ARCHIFAR 1 G</t>
  </si>
  <si>
    <t>INJ+INF PLV SOL 10X1GM</t>
  </si>
  <si>
    <t>AXETINE 1,5GM</t>
  </si>
  <si>
    <t>INJ SIC 10X1.5GM</t>
  </si>
  <si>
    <t>AZEPO 1 G</t>
  </si>
  <si>
    <t>BELOGENT KRÉM</t>
  </si>
  <si>
    <t>CRM 1X30GM</t>
  </si>
  <si>
    <t>BELOGENT MAST</t>
  </si>
  <si>
    <t>BENEMICIN 300 MG</t>
  </si>
  <si>
    <t>CPS 100X300MG</t>
  </si>
  <si>
    <t>CEFOTAXIME LEK 1 G PRÁŠEK PRO INJEKČNÍ ROZTOK</t>
  </si>
  <si>
    <t>IMS+IVN INJ PLV SOL 10X1GM</t>
  </si>
  <si>
    <t>CEFTAZIDIM KABI 2 GM</t>
  </si>
  <si>
    <t>INJ+INF PLV SOL 10X2GM</t>
  </si>
  <si>
    <t>CEFUROXIM KABI 1500 MG</t>
  </si>
  <si>
    <t>INJ+INF PLV SOL 10X1.5GM</t>
  </si>
  <si>
    <t>CIPLOX 500</t>
  </si>
  <si>
    <t>TBL OBD 10X500MG</t>
  </si>
  <si>
    <t>CIPRINOL 250</t>
  </si>
  <si>
    <t>TBL OBD 10X250MG</t>
  </si>
  <si>
    <t>CIPRINOL 500</t>
  </si>
  <si>
    <t>TBL 10X500MG</t>
  </si>
  <si>
    <t>CIPROFLOXACIN KABI 400 MG/200 ML INFUZNÍ ROZTOK</t>
  </si>
  <si>
    <t>INF SOL 10X400MG/200ML</t>
  </si>
  <si>
    <t>COLOMYCIN INJEKCE 1000000 IU</t>
  </si>
  <si>
    <t>INJ PLV SOL 10X1MU</t>
  </si>
  <si>
    <t>DALACIN C 300 MG</t>
  </si>
  <si>
    <t>POR CPS DUR 16X300MG</t>
  </si>
  <si>
    <t>DOXYBENE 200 MG TABLETY</t>
  </si>
  <si>
    <t>POR TBL NOB10X200MG</t>
  </si>
  <si>
    <t>DOXYHEXAL 200 TABS</t>
  </si>
  <si>
    <t>TBL 20X200MG</t>
  </si>
  <si>
    <t>DOXYHEXAL TABS</t>
  </si>
  <si>
    <t>TBL 10X100MG</t>
  </si>
  <si>
    <t>POR TBL NOB 20X100MG</t>
  </si>
  <si>
    <t>ENTIZOL</t>
  </si>
  <si>
    <t>FRAMYKOIN</t>
  </si>
  <si>
    <t>UNG 1X10GM</t>
  </si>
  <si>
    <t>PLV ADS 1X20GM</t>
  </si>
  <si>
    <t>FUCIDIN</t>
  </si>
  <si>
    <t>CRM 1X15GM 2%</t>
  </si>
  <si>
    <t>FUROLIN TABLETY</t>
  </si>
  <si>
    <t xml:space="preserve">GENTAMICIN B.BRAUN 3 MG/ML INFUZNÍ ROZTOK </t>
  </si>
  <si>
    <t>INF SOL 20X80ML</t>
  </si>
  <si>
    <t>GENTAMICIN LEK 80 MG/2 ML</t>
  </si>
  <si>
    <t>INJ SOL 10X2ML/80MG</t>
  </si>
  <si>
    <t>KLACID 250</t>
  </si>
  <si>
    <t>TBL FLM 14X250MG</t>
  </si>
  <si>
    <t>KLACID 500</t>
  </si>
  <si>
    <t>POR TBL FLM 14X500MG</t>
  </si>
  <si>
    <t>KLACID I.V.</t>
  </si>
  <si>
    <t>INF PLV SOL 1X500MG</t>
  </si>
  <si>
    <t>PORTBLRET14X500MG-D</t>
  </si>
  <si>
    <t xml:space="preserve">LINEZOLID SANDOZ 600 MG </t>
  </si>
  <si>
    <t>POR TBL FLM 10X600MG</t>
  </si>
  <si>
    <t>METRONIDAZOLE 0.5% POLFA</t>
  </si>
  <si>
    <t>INJ 1X100ML 5MG/1ML</t>
  </si>
  <si>
    <t>NORMIX</t>
  </si>
  <si>
    <t>POR TBL FLM 28X200MG</t>
  </si>
  <si>
    <t>OFLOXIN 200</t>
  </si>
  <si>
    <t>TBL OBD 10X200MG</t>
  </si>
  <si>
    <t>OFLOXIN INF</t>
  </si>
  <si>
    <t>INF SOL 10X100ML</t>
  </si>
  <si>
    <t>OPHTHALMO-FRAMYKOIN</t>
  </si>
  <si>
    <t>PAMYCON NA PŘÍPRAVU KAPEK</t>
  </si>
  <si>
    <t>DRM PLV SOL 1X1LAH</t>
  </si>
  <si>
    <t>PIMAFUCORT</t>
  </si>
  <si>
    <t>CRM 1X15GM</t>
  </si>
  <si>
    <t>UNG 1X15GM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</si>
  <si>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</si>
  <si>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</si>
  <si>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</si>
  <si>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</si>
  <si>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</si>
  <si>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</si>
  <si>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TOBREX</t>
  </si>
  <si>
    <t>GTT OPH 5ML 3MG/1ML</t>
  </si>
  <si>
    <t>UNASYN</t>
  </si>
  <si>
    <t>INJ PLV SOL 1X1.5GM</t>
  </si>
  <si>
    <t>POR TBL FLM12X375MG</t>
  </si>
  <si>
    <t>VANCOMYCIN MYLAN 1000 MG</t>
  </si>
  <si>
    <t>INF PLV SOL 1X1GM</t>
  </si>
  <si>
    <t>VANCOMYCIN MYLAN 500 MG</t>
  </si>
  <si>
    <t>XORIMAX 250 MG POTAH.TABLETY</t>
  </si>
  <si>
    <t>PORTBLFLM10X250MG</t>
  </si>
  <si>
    <t>XORIMAX 500 MG POTAH.TABLETY</t>
  </si>
  <si>
    <t>PORTBLFLM10X500MG</t>
  </si>
  <si>
    <t>ZINNAT 250 MG</t>
  </si>
  <si>
    <t>ZINNAT 500 MG</t>
  </si>
  <si>
    <t>léky - antimykotika (LEK)</t>
  </si>
  <si>
    <t>BATRAFEN</t>
  </si>
  <si>
    <t>CRM 1X20GM</t>
  </si>
  <si>
    <t>CANESTEN KRÉM</t>
  </si>
  <si>
    <t>CRM 1X20GM/200MG</t>
  </si>
  <si>
    <t>DIFLUCAN 100 MG</t>
  </si>
  <si>
    <t>POR CPS DUR 28X100MG</t>
  </si>
  <si>
    <t>FLUCONAZOL KABI 2 MG/ML</t>
  </si>
  <si>
    <t>INF SOL 10X100ML/200MG</t>
  </si>
  <si>
    <t>IMAZOL KRÉMPASTA</t>
  </si>
  <si>
    <t>DRM PST 1X30GM</t>
  </si>
  <si>
    <t>MYFUNGAR</t>
  </si>
  <si>
    <t>ARDEANUTRISOL G 40</t>
  </si>
  <si>
    <t>INF 1X80ML</t>
  </si>
  <si>
    <t>GLUKÓZA 40 BRAUN</t>
  </si>
  <si>
    <t>INF 20X10ML-PLA.AMP</t>
  </si>
  <si>
    <t>THIOGAMMA TURBO SET 600 MG</t>
  </si>
  <si>
    <t>INJ SOL 10X50ML</t>
  </si>
  <si>
    <t>3011 - GER: lůžkové oddělení 46, 47</t>
  </si>
  <si>
    <t>3021 - GER: ambulance</t>
  </si>
  <si>
    <t>N02AB03 - FENTANYL</t>
  </si>
  <si>
    <t>J01DC02 - CEFUROXIM</t>
  </si>
  <si>
    <t>A10AB01 - INZULIN LIDSKÝ</t>
  </si>
  <si>
    <t>J01DD01 - CEFOTAXIM</t>
  </si>
  <si>
    <t>N02AE01 - BUPRENORFIN</t>
  </si>
  <si>
    <t>M04AA01 - ALOPURINOL</t>
  </si>
  <si>
    <t>N03AX16 - PREGABALIN</t>
  </si>
  <si>
    <t>A10AC01 - INZULIN LIDSKÝ</t>
  </si>
  <si>
    <t>N04BA02 - LEVODOPA A INHIBITOR DEKARBOXYLÁZY</t>
  </si>
  <si>
    <t>C01BC03 - PROPAFENON</t>
  </si>
  <si>
    <t>N05CF02 - ZOLPIDEM</t>
  </si>
  <si>
    <t>C10AA01 - SIMVASTATIN</t>
  </si>
  <si>
    <t>J01DH02 - MEROPENEM</t>
  </si>
  <si>
    <t>A10BB12 - GLIMEPIRID</t>
  </si>
  <si>
    <t>L04AX01 - AZATHIOPRIN</t>
  </si>
  <si>
    <t>B01AC05 - TIKLOPIDIN</t>
  </si>
  <si>
    <t>R03AK07 - FORMOTEROL A BUDESONID</t>
  </si>
  <si>
    <t>A06AD11 - LAKTULÓZA</t>
  </si>
  <si>
    <t>J01XD01 - METRONIDAZOL</t>
  </si>
  <si>
    <t>C01BD01 - AMIODARON</t>
  </si>
  <si>
    <t>A10BA02 - METFORMIN</t>
  </si>
  <si>
    <t>C01EB15 - TRIMETAZIDIN</t>
  </si>
  <si>
    <t>N05CD08 - MIDAZOLAM</t>
  </si>
  <si>
    <t>C02AC05 - MOXONIDIN</t>
  </si>
  <si>
    <t>A02BC03 - LANSOPRAZOL</t>
  </si>
  <si>
    <t>C07AB05 - BETAXOLOL</t>
  </si>
  <si>
    <t>J01MA03 - PEFLOXACIN</t>
  </si>
  <si>
    <t>C07AB07 - BISOPROLOL</t>
  </si>
  <si>
    <t>J02AC01 - FLUKONAZOL</t>
  </si>
  <si>
    <t>C07AG02 - KARVEDILOL</t>
  </si>
  <si>
    <t>A04AA01 - ONDANSETRON</t>
  </si>
  <si>
    <t>C07BB07 - BISOPROLOL A THIAZIDY</t>
  </si>
  <si>
    <t>N02BE01 - PARACETAMOL</t>
  </si>
  <si>
    <t>C08CA08 - NITRENDIPIN</t>
  </si>
  <si>
    <t>N05AH04 - KVETIAPIN</t>
  </si>
  <si>
    <t>C09AA04 - PERINDOPRIL</t>
  </si>
  <si>
    <t>N06AB04 - CITALOPRAM</t>
  </si>
  <si>
    <t>C09AA05 - RAMIPRIL</t>
  </si>
  <si>
    <t>N02AJ13 - TRAMADOL A PARACETAMOL</t>
  </si>
  <si>
    <t>C09BA04 - PERINDOPRIL A DIURETIKA</t>
  </si>
  <si>
    <t>A10AB05 - INZULIN ASPART</t>
  </si>
  <si>
    <t>C09BA05 - RAMIPRIL A DIURETIKA</t>
  </si>
  <si>
    <t>J01GB06 - AMIKACIN</t>
  </si>
  <si>
    <t>C09BA06 - CHINAPRIL A DIURETIKA</t>
  </si>
  <si>
    <t>J01XA01 - VANKOMYCIN</t>
  </si>
  <si>
    <t>C09BB04 - PERINDOPRIL A AMLODIPIN</t>
  </si>
  <si>
    <t>J01XX08 - LINEZOLID</t>
  </si>
  <si>
    <t>C09CA01 - LOSARTAN</t>
  </si>
  <si>
    <t>L04AA13 - LEFLUNOMID</t>
  </si>
  <si>
    <t>C09CA07 - TELMISARTAN</t>
  </si>
  <si>
    <t>M01AX17 - NIMESULID</t>
  </si>
  <si>
    <t>C09DA01 - LOSARTAN A DIURETIKA</t>
  </si>
  <si>
    <t>A10AE05 - INZULIN DETEMIR</t>
  </si>
  <si>
    <t>N06AB05 - PAROXETIN</t>
  </si>
  <si>
    <t>N02BB02 - SODNÁ SŮL METAMIZOLU</t>
  </si>
  <si>
    <t>N06AB06 - SERTRALIN</t>
  </si>
  <si>
    <t>N03AX14 - LEVETIRACETAM</t>
  </si>
  <si>
    <t>N06AX11 - MIRTAZAPIN</t>
  </si>
  <si>
    <t>B01AA03 - WARFARIN</t>
  </si>
  <si>
    <t>N06BX18 - VINPOCETIN</t>
  </si>
  <si>
    <t>N05BA12 - ALPRAZOLAM</t>
  </si>
  <si>
    <t>R03AC02 - SALBUTAMOL</t>
  </si>
  <si>
    <t>B01AB06 - NADROPARIN</t>
  </si>
  <si>
    <t>R06AE07 - CETIRIZIN</t>
  </si>
  <si>
    <t>B01AC04 - KLOPIDOGREL</t>
  </si>
  <si>
    <t>V06XX - POTRAVINY PRO ZVLÁŠTNÍ LÉKAŘSKÉ ÚČELY (PZLÚ)</t>
  </si>
  <si>
    <t>N06AB10 - ESCITALOPRAM</t>
  </si>
  <si>
    <t>C10AA05 - ATORVASTATIN</t>
  </si>
  <si>
    <t>N06AX16 - VENLAFAXIN</t>
  </si>
  <si>
    <t>C10AA07 - ROSUVASTATIN</t>
  </si>
  <si>
    <t>N07CA01 - BETAHISTIN</t>
  </si>
  <si>
    <t>C10AB05 - FENOFIBRÁT</t>
  </si>
  <si>
    <t>R03DC03 - MONTELUKAST</t>
  </si>
  <si>
    <t>G04CA02 - TAMSULOSIN</t>
  </si>
  <si>
    <t>R06AE09 - LEVOCETIRIZIN</t>
  </si>
  <si>
    <t>H02AB04 - METHYLPREDNISOLON</t>
  </si>
  <si>
    <t>B01AF02 - APIXABAN</t>
  </si>
  <si>
    <t>H03AA01 - LEVOTHYROXIN, SODNÁ SŮL</t>
  </si>
  <si>
    <t>A03FA07 - ITOPRIDUM</t>
  </si>
  <si>
    <t>J01CR02 - AMOXICILIN A ENZYMOVÝ INHIBITOR</t>
  </si>
  <si>
    <t>A02BC02 - PANTOPRAZOL</t>
  </si>
  <si>
    <t>J01CR05 - PIPERACILIN A ENZYMOVÝ INHIBITOR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</si>
  <si>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</si>
  <si>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</si>
  <si>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</si>
  <si>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</si>
  <si>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</si>
  <si>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</si>
  <si>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</si>
  <si>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</si>
  <si>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214525</t>
  </si>
  <si>
    <t>40MG TBL ENT 28 I</t>
  </si>
  <si>
    <t>A02BC03</t>
  </si>
  <si>
    <t>106344</t>
  </si>
  <si>
    <t>15MG CPS ETD 28</t>
  </si>
  <si>
    <t>17122</t>
  </si>
  <si>
    <t>30MG CPS DUR 56</t>
  </si>
  <si>
    <t>A03FA07</t>
  </si>
  <si>
    <t>166760</t>
  </si>
  <si>
    <t>KINITO</t>
  </si>
  <si>
    <t>50MG TBL FLM 100</t>
  </si>
  <si>
    <t>A04AA01</t>
  </si>
  <si>
    <t>11635</t>
  </si>
  <si>
    <t>ONDANSETRON SANDOZ</t>
  </si>
  <si>
    <t>8MG TBL FLM 10</t>
  </si>
  <si>
    <t>A06AD11</t>
  </si>
  <si>
    <t>215715</t>
  </si>
  <si>
    <t>667G/L POR SOL 1X500ML HDP</t>
  </si>
  <si>
    <t>81456</t>
  </si>
  <si>
    <t>A10AB01</t>
  </si>
  <si>
    <t>26486</t>
  </si>
  <si>
    <t>ACTRAPID PENFILL</t>
  </si>
  <si>
    <t>100IU/ML INJ SOL 5X3ML</t>
  </si>
  <si>
    <t>92608</t>
  </si>
  <si>
    <t>100IU/ML INJ SOL ZVL 5X3ML</t>
  </si>
  <si>
    <t>A10AB05</t>
  </si>
  <si>
    <t>26789</t>
  </si>
  <si>
    <t>NOVORAPID PENFILL</t>
  </si>
  <si>
    <t>100U/ML INJ SOL 5X3ML</t>
  </si>
  <si>
    <t>26794</t>
  </si>
  <si>
    <t>NOVORAPID FLEXPEN</t>
  </si>
  <si>
    <t>A10AC01</t>
  </si>
  <si>
    <t>92607</t>
  </si>
  <si>
    <t>HUMULIN N (NPH) CARTRIDGE</t>
  </si>
  <si>
    <t>100IU/ML INJ SUS 5X3ML</t>
  </si>
  <si>
    <t>A10AE05</t>
  </si>
  <si>
    <t>28148</t>
  </si>
  <si>
    <t>LEVEMIR</t>
  </si>
  <si>
    <t>100U/ML INJ SOL ZVL 5X3ML</t>
  </si>
  <si>
    <t>A10BA02</t>
  </si>
  <si>
    <t>191922</t>
  </si>
  <si>
    <t>1000MG TBL FLM 60</t>
  </si>
  <si>
    <t>56503</t>
  </si>
  <si>
    <t>500MG TBL FLM 60 I</t>
  </si>
  <si>
    <t>A10BB12</t>
  </si>
  <si>
    <t>163077</t>
  </si>
  <si>
    <t>AMARYL</t>
  </si>
  <si>
    <t>2MG TBL NOB 30</t>
  </si>
  <si>
    <t>B01AA03</t>
  </si>
  <si>
    <t>192340</t>
  </si>
  <si>
    <t>WARFARIN PMCS</t>
  </si>
  <si>
    <t>2MG TBL NOB 100 I</t>
  </si>
  <si>
    <t>192342</t>
  </si>
  <si>
    <t>5MG TBL NOB 100 I</t>
  </si>
  <si>
    <t>94113</t>
  </si>
  <si>
    <t>WARFARIN ORION</t>
  </si>
  <si>
    <t>3MG TBL NOB 100</t>
  </si>
  <si>
    <t>B01AB06</t>
  </si>
  <si>
    <t>213480</t>
  </si>
  <si>
    <t>19000IU/ML INJ SOL ISP 10X0,6ML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</si>
  <si>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</si>
  <si>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</si>
  <si>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</si>
  <si>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</si>
  <si>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</si>
  <si>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</si>
  <si>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</si>
  <si>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</si>
  <si>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32063</t>
  </si>
  <si>
    <t>9500IU/ML INJ SOL ISP 10X0,8ML</t>
  </si>
  <si>
    <t>B01AC04</t>
  </si>
  <si>
    <t>149480</t>
  </si>
  <si>
    <t>ZYLLT</t>
  </si>
  <si>
    <t>75MG TBL FLM 28</t>
  </si>
  <si>
    <t>149483</t>
  </si>
  <si>
    <t>75MG TBL FLM 56</t>
  </si>
  <si>
    <t>B01AC05</t>
  </si>
  <si>
    <t>125520</t>
  </si>
  <si>
    <t>250MG TBL FLM 30</t>
  </si>
  <si>
    <t>B01AF02</t>
  </si>
  <si>
    <t>168326</t>
  </si>
  <si>
    <t>ELIQUIS</t>
  </si>
  <si>
    <t>2,5MG TBL FLM 20</t>
  </si>
  <si>
    <t>168327</t>
  </si>
  <si>
    <t>2,5MG TBL FLM 60</t>
  </si>
  <si>
    <t>193745</t>
  </si>
  <si>
    <t>5MG TBL FLM 60</t>
  </si>
  <si>
    <t>C01BC03</t>
  </si>
  <si>
    <t>215904</t>
  </si>
  <si>
    <t>RYTMONORM</t>
  </si>
  <si>
    <t>150MG TBL FLM 50</t>
  </si>
  <si>
    <t>215906</t>
  </si>
  <si>
    <t>150MG TBL FLM 100</t>
  </si>
  <si>
    <t>53535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</si>
  <si>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</si>
  <si>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</si>
  <si>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</si>
  <si>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</si>
  <si>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</si>
  <si>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</si>
  <si>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</si>
  <si>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C01EB15</t>
  </si>
  <si>
    <t>178689</t>
  </si>
  <si>
    <t>PROTEVASC</t>
  </si>
  <si>
    <t>35MG TBL PRO 60</t>
  </si>
  <si>
    <t>C02AC05</t>
  </si>
  <si>
    <t>16923</t>
  </si>
  <si>
    <t>MOXOSTAD</t>
  </si>
  <si>
    <t>0,3MG TBL FLM 30</t>
  </si>
  <si>
    <t>C07AB05</t>
  </si>
  <si>
    <t>49909</t>
  </si>
  <si>
    <t>LOKREN</t>
  </si>
  <si>
    <t>20MG TBL FLM 28</t>
  </si>
  <si>
    <t>C07AB07</t>
  </si>
  <si>
    <t>47740</t>
  </si>
  <si>
    <t>5MG TBL FLM 30</t>
  </si>
  <si>
    <t>47741</t>
  </si>
  <si>
    <t>10MG TBL FLM 30</t>
  </si>
  <si>
    <t>C07AG02</t>
  </si>
  <si>
    <t>102596</t>
  </si>
  <si>
    <t>6,25MG TBL NOB 30</t>
  </si>
  <si>
    <t>102600</t>
  </si>
  <si>
    <t>6,25MG TBL NOB 100</t>
  </si>
  <si>
    <t>102608</t>
  </si>
  <si>
    <t>25MG TBL NOB 30</t>
  </si>
  <si>
    <t>C07BB07</t>
  </si>
  <si>
    <t>13603</t>
  </si>
  <si>
    <t>LODOZ</t>
  </si>
  <si>
    <t>5MG/6,25MG TBL FLM 30</t>
  </si>
  <si>
    <t>C08CA08</t>
  </si>
  <si>
    <t>111902</t>
  </si>
  <si>
    <t>NITRESAN</t>
  </si>
  <si>
    <t>20MG TBL NOB 30</t>
  </si>
  <si>
    <t>C09AA04</t>
  </si>
  <si>
    <t>101205</t>
  </si>
  <si>
    <t>101211</t>
  </si>
  <si>
    <t>5MG TBL FLM 90</t>
  </si>
  <si>
    <t>101227</t>
  </si>
  <si>
    <t>101233</t>
  </si>
  <si>
    <t>10MG TBL FLM 90</t>
  </si>
  <si>
    <t>C09AA05</t>
  </si>
  <si>
    <t>56972</t>
  </si>
  <si>
    <t>TRITACE</t>
  </si>
  <si>
    <t>1,25MG TBL NOB 20</t>
  </si>
  <si>
    <t>56976</t>
  </si>
  <si>
    <t>2,5MG TBL NOB 20</t>
  </si>
  <si>
    <t>56981</t>
  </si>
  <si>
    <t>5MG TBL NOB 30</t>
  </si>
  <si>
    <t>C09BA04</t>
  </si>
  <si>
    <t>122685</t>
  </si>
  <si>
    <t>PRESTARIUM NEO COMBI</t>
  </si>
  <si>
    <t>5MG/1,25MG TBL FLM 30</t>
  </si>
  <si>
    <t>122690</t>
  </si>
  <si>
    <t>5MG/1,25MG TBL FLM 90</t>
  </si>
  <si>
    <t>126013</t>
  </si>
  <si>
    <t>PRENEWEL</t>
  </si>
  <si>
    <t>2MG/0,625MG TBL NOB 30 II</t>
  </si>
  <si>
    <t>162008</t>
  </si>
  <si>
    <t>10MG/2,5MG TBL FLM 30</t>
  </si>
  <si>
    <t>C09BA05</t>
  </si>
  <si>
    <t>115594</t>
  </si>
  <si>
    <t>5MG/25MG TBL NOB 100</t>
  </si>
  <si>
    <t>C09BA06</t>
  </si>
  <si>
    <t>64790</t>
  </si>
  <si>
    <t>20MG/12,5MG TBL FLM 100</t>
  </si>
  <si>
    <t>C09BB04</t>
  </si>
  <si>
    <t>124087</t>
  </si>
  <si>
    <t>PRESTANCE</t>
  </si>
  <si>
    <t>5MG/5MG TBL NOB 30</t>
  </si>
  <si>
    <t>124091</t>
  </si>
  <si>
    <t>5MG/5MG TBL NOB 90</t>
  </si>
  <si>
    <t>124101</t>
  </si>
  <si>
    <t>5MG/10MG TBL NOB 30</t>
  </si>
  <si>
    <t>C09CA01</t>
  </si>
  <si>
    <t>114059</t>
  </si>
  <si>
    <t>LOZAP 12,5 ZENTIVA</t>
  </si>
  <si>
    <t>12,5MG TBL FLM 30 PVC</t>
  </si>
  <si>
    <t>114065</t>
  </si>
  <si>
    <t>50MG TBL FLM 30 II</t>
  </si>
  <si>
    <t>C09CA07</t>
  </si>
  <si>
    <t>158191</t>
  </si>
  <si>
    <t>TELMISARTAN SANDOZ</t>
  </si>
  <si>
    <t>80MG TBL NOB 30</t>
  </si>
  <si>
    <t>C09DA01</t>
  </si>
  <si>
    <t>15317</t>
  </si>
  <si>
    <t>50MG/12,5MG TBL FLM 90</t>
  </si>
  <si>
    <t>C10AA01</t>
  </si>
  <si>
    <t>13249</t>
  </si>
  <si>
    <t>C10AA05</t>
  </si>
  <si>
    <t>122632</t>
  </si>
  <si>
    <t>SORTIS</t>
  </si>
  <si>
    <t>80MG TBL FLM 30</t>
  </si>
  <si>
    <t>93013</t>
  </si>
  <si>
    <t>93015</t>
  </si>
  <si>
    <t>10MG TBL FLM 100</t>
  </si>
  <si>
    <t>93016</t>
  </si>
  <si>
    <t>20MG TBL FLM 30</t>
  </si>
  <si>
    <t>93018</t>
  </si>
  <si>
    <t>20MG TBL FLM 100</t>
  </si>
  <si>
    <t>93021</t>
  </si>
  <si>
    <t>40MG TBL FLM 100</t>
  </si>
  <si>
    <t>C10AA07</t>
  </si>
  <si>
    <t>148068</t>
  </si>
  <si>
    <t>ROSUCARD</t>
  </si>
  <si>
    <t>148072</t>
  </si>
  <si>
    <t>C10AB05</t>
  </si>
  <si>
    <t>122210</t>
  </si>
  <si>
    <t>200MG CPS DUR 30</t>
  </si>
  <si>
    <t>G04CA02</t>
  </si>
  <si>
    <t>14439</t>
  </si>
  <si>
    <t>0,4MG CPS RDR 30</t>
  </si>
  <si>
    <t>H02AB04</t>
  </si>
  <si>
    <t>40368</t>
  </si>
  <si>
    <t>MEDROL</t>
  </si>
  <si>
    <t>4MG TBL NOB 30 I</t>
  </si>
  <si>
    <t>9709</t>
  </si>
  <si>
    <t>40MG/ML INJ PSO LQF 40MG+1ML</t>
  </si>
  <si>
    <t>H03AA01</t>
  </si>
  <si>
    <t>147454</t>
  </si>
  <si>
    <t>EUTHYROX</t>
  </si>
  <si>
    <t>88MCG TBL NOB 100 II</t>
  </si>
  <si>
    <t>147458</t>
  </si>
  <si>
    <t>112MCG TBL NOB 100 II</t>
  </si>
  <si>
    <t>147466</t>
  </si>
  <si>
    <t>137MCG TBL NOB 100 II</t>
  </si>
  <si>
    <t>169714</t>
  </si>
  <si>
    <t>125MCG TBL NOB 100 II</t>
  </si>
  <si>
    <t>172044</t>
  </si>
  <si>
    <t>150MCG TBL NOB 100 II</t>
  </si>
  <si>
    <t>187425</t>
  </si>
  <si>
    <t>50MCG TBL NOB 100 II</t>
  </si>
  <si>
    <t>187427</t>
  </si>
  <si>
    <t>100MCG TBL NOB 100 II</t>
  </si>
  <si>
    <t>46692</t>
  </si>
  <si>
    <t>75MCG TBL NOB 100</t>
  </si>
  <si>
    <t>69189</t>
  </si>
  <si>
    <t>50MCG TBL NOB 100</t>
  </si>
  <si>
    <t>69191</t>
  </si>
  <si>
    <t>150MCG TBL NOB 100</t>
  </si>
  <si>
    <t>J01CR02</t>
  </si>
  <si>
    <t>203097</t>
  </si>
  <si>
    <t>875MG/125MG TBL FLM 21</t>
  </si>
  <si>
    <t>5951</t>
  </si>
  <si>
    <t>875MG/125MG TBL FLM 14</t>
  </si>
  <si>
    <t>85524</t>
  </si>
  <si>
    <t>AMOKSIKLAV 375 MG</t>
  </si>
  <si>
    <t>250MG/125MG TBL FLM 21</t>
  </si>
  <si>
    <t>85525</t>
  </si>
  <si>
    <t>AMOKSIKLAV 625 MG</t>
  </si>
  <si>
    <t>500MG/125MG TBL FLM 21</t>
  </si>
  <si>
    <t>J01CR05</t>
  </si>
  <si>
    <t>113453</t>
  </si>
  <si>
    <t>PIPERACILLIN/TAZOBACTAM KABI</t>
  </si>
  <si>
    <t>4G/0,5G INF PLV SOL 10</t>
  </si>
  <si>
    <t>J01DC02</t>
  </si>
  <si>
    <t>18523</t>
  </si>
  <si>
    <t>XORIMAX</t>
  </si>
  <si>
    <t>250MG TBL FLM 10</t>
  </si>
  <si>
    <t>18547</t>
  </si>
  <si>
    <t>500MG TBL FLM 10</t>
  </si>
  <si>
    <t>47727</t>
  </si>
  <si>
    <t>ZINNAT</t>
  </si>
  <si>
    <t>J01DD01</t>
  </si>
  <si>
    <t>201030</t>
  </si>
  <si>
    <t>SEFOTAK</t>
  </si>
  <si>
    <t>1G INJ PLV SOL 1</t>
  </si>
  <si>
    <t>203855</t>
  </si>
  <si>
    <t>CEFOTAXIME LEK</t>
  </si>
  <si>
    <t>1G INJ PLV SOL 10</t>
  </si>
  <si>
    <t>J01DH02</t>
  </si>
  <si>
    <t>183817</t>
  </si>
  <si>
    <t>ARCHIFAR</t>
  </si>
  <si>
    <t>1G INJ/INF PLV SOL 10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</si>
  <si>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</si>
  <si>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</si>
  <si>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</si>
  <si>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</si>
  <si>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</si>
  <si>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</si>
  <si>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</si>
  <si>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</si>
  <si>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</si>
  <si>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</si>
  <si>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</si>
  <si>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</si>
  <si>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</si>
  <si>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</si>
  <si>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97000</t>
  </si>
  <si>
    <t>METRONIDAZOLE 0,5%-POLPHARMA</t>
  </si>
  <si>
    <t>5MG/ML INF SOL 1X100ML</t>
  </si>
  <si>
    <t>J01XX08</t>
  </si>
  <si>
    <t>197699</t>
  </si>
  <si>
    <t>LINEZOLID SANDOZ</t>
  </si>
  <si>
    <t>600MG TBL FLM 10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</si>
  <si>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</si>
  <si>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</si>
  <si>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</si>
  <si>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</si>
  <si>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</si>
  <si>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</si>
  <si>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</si>
  <si>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L04AA13</t>
  </si>
  <si>
    <t>186176</t>
  </si>
  <si>
    <t>LEFLUNOPHARM</t>
  </si>
  <si>
    <t>L04AX01</t>
  </si>
  <si>
    <t>213015</t>
  </si>
  <si>
    <t>IMASUP</t>
  </si>
  <si>
    <t>25MG TBL FLM 100</t>
  </si>
  <si>
    <t>M01AX17</t>
  </si>
  <si>
    <t>12891</t>
  </si>
  <si>
    <t>100MG TBL NOB 15</t>
  </si>
  <si>
    <t>12892</t>
  </si>
  <si>
    <t>M04AA01</t>
  </si>
  <si>
    <t>107869</t>
  </si>
  <si>
    <t>127260</t>
  </si>
  <si>
    <t>127263</t>
  </si>
  <si>
    <t>132670</t>
  </si>
  <si>
    <t>100MG TBL NOB 50</t>
  </si>
  <si>
    <t>1710</t>
  </si>
  <si>
    <t>300MG TBL NOB 30</t>
  </si>
  <si>
    <t>2592</t>
  </si>
  <si>
    <t>N02AB03</t>
  </si>
  <si>
    <t>11955</t>
  </si>
  <si>
    <t>DUROGESIC</t>
  </si>
  <si>
    <t>12MCG/H TDR EMP 5X2,1MG</t>
  </si>
  <si>
    <t>47285</t>
  </si>
  <si>
    <t>75MCG/H TDR EMP 5X12,6MG</t>
  </si>
  <si>
    <t>59448</t>
  </si>
  <si>
    <t>25MCG/H TDR EMP 5X4,2MG</t>
  </si>
  <si>
    <t>59449</t>
  </si>
  <si>
    <t>50MCG/H TDR EMP 5X8,4MG</t>
  </si>
  <si>
    <t>N02AE01</t>
  </si>
  <si>
    <t>42755</t>
  </si>
  <si>
    <t>TRANSTEC</t>
  </si>
  <si>
    <t>35MCG/H TDR EMP 5</t>
  </si>
  <si>
    <t>N02AJ13</t>
  </si>
  <si>
    <t>201290</t>
  </si>
  <si>
    <t>MEDRACET</t>
  </si>
  <si>
    <t>37,5MG/325MG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</si>
  <si>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</si>
  <si>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</si>
  <si>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</si>
  <si>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</si>
  <si>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</si>
  <si>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</si>
  <si>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</si>
  <si>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</si>
  <si>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</si>
  <si>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</si>
  <si>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157871</t>
  </si>
  <si>
    <t>PARACETAMOL KABI</t>
  </si>
  <si>
    <t>10MG/ML INF SOL 10X50ML</t>
  </si>
  <si>
    <t>157875</t>
  </si>
  <si>
    <t>10MG/ML INF SOL 10X100ML</t>
  </si>
  <si>
    <t>N03AX14</t>
  </si>
  <si>
    <t>174681</t>
  </si>
  <si>
    <t>TRUND</t>
  </si>
  <si>
    <t>250MG TBL FLM 50</t>
  </si>
  <si>
    <t>N03AX16</t>
  </si>
  <si>
    <t>210568</t>
  </si>
  <si>
    <t>150MG CPS DUR 56</t>
  </si>
  <si>
    <t>28223</t>
  </si>
  <si>
    <t>LYRICA</t>
  </si>
  <si>
    <t>N04BA02</t>
  </si>
  <si>
    <t>3591</t>
  </si>
  <si>
    <t>250MG/25MG TBL NOB 100</t>
  </si>
  <si>
    <t>45241</t>
  </si>
  <si>
    <t>100MG/25MG TBL NOB 100</t>
  </si>
  <si>
    <t>88498</t>
  </si>
  <si>
    <t>N05AH04</t>
  </si>
  <si>
    <t>142865</t>
  </si>
  <si>
    <t>QUETIAPINE POLPHARMA</t>
  </si>
  <si>
    <t>25MG TBL FLM 3X10</t>
  </si>
  <si>
    <t>142866</t>
  </si>
  <si>
    <t>100MG TBL FLM 6X10</t>
  </si>
  <si>
    <t>N05BA12</t>
  </si>
  <si>
    <t>6618</t>
  </si>
  <si>
    <t>NEUROL 0,5</t>
  </si>
  <si>
    <t>0,5MG TBL NOB 30</t>
  </si>
  <si>
    <t>90957</t>
  </si>
  <si>
    <t>0,25MG TBL NOB 30</t>
  </si>
  <si>
    <t>91788</t>
  </si>
  <si>
    <t>NEUROL 0,25</t>
  </si>
  <si>
    <t>N05CD08</t>
  </si>
  <si>
    <t>15013</t>
  </si>
  <si>
    <t>DORMICUM</t>
  </si>
  <si>
    <t>7,5MG TBL FLM 10X1</t>
  </si>
  <si>
    <t>N05CF02</t>
  </si>
  <si>
    <t>146894</t>
  </si>
  <si>
    <t>10MG TBL FLM 20</t>
  </si>
  <si>
    <t>146899</t>
  </si>
  <si>
    <t>10MG TBL FLM 50</t>
  </si>
  <si>
    <t>198058</t>
  </si>
  <si>
    <t>SANVAL</t>
  </si>
  <si>
    <t>N06AB04</t>
  </si>
  <si>
    <t>17425</t>
  </si>
  <si>
    <t>17431</t>
  </si>
  <si>
    <t>17433</t>
  </si>
  <si>
    <t>20MG TBL FLM 60</t>
  </si>
  <si>
    <t>N06AB05</t>
  </si>
  <si>
    <t>107847</t>
  </si>
  <si>
    <t>N06AB06</t>
  </si>
  <si>
    <t>53950</t>
  </si>
  <si>
    <t>ZOLOFT</t>
  </si>
  <si>
    <t>50MG TBL FLM 28</t>
  </si>
  <si>
    <t>N06AB10</t>
  </si>
  <si>
    <t>134502</t>
  </si>
  <si>
    <t>ELICEA</t>
  </si>
  <si>
    <t>10MG TBL FLM 28</t>
  </si>
  <si>
    <t>135928</t>
  </si>
  <si>
    <t>ESOPREX</t>
  </si>
  <si>
    <t>N06AX11</t>
  </si>
  <si>
    <t>105844</t>
  </si>
  <si>
    <t>MIRTAZAPIN ORION</t>
  </si>
  <si>
    <t>15MG POR TBL DIS 30</t>
  </si>
  <si>
    <t>146071</t>
  </si>
  <si>
    <t>MIRTAZAPIN MYLAN</t>
  </si>
  <si>
    <t>30MG POR TBL DIS 30</t>
  </si>
  <si>
    <t>N06AX16</t>
  </si>
  <si>
    <t>115551</t>
  </si>
  <si>
    <t>VENLAFAXIN MYLAN</t>
  </si>
  <si>
    <t>75MG CPS PRO 30</t>
  </si>
  <si>
    <t>N06BX18</t>
  </si>
  <si>
    <t>10252</t>
  </si>
  <si>
    <t>10MG TBL NOB 30</t>
  </si>
  <si>
    <t>N07CA01</t>
  </si>
  <si>
    <t>201082</t>
  </si>
  <si>
    <t>VERTIBETIS</t>
  </si>
  <si>
    <t>16MG TBL NOB 60</t>
  </si>
  <si>
    <t>201088</t>
  </si>
  <si>
    <t>24MG TBL NOB 50</t>
  </si>
  <si>
    <t>R03AC02</t>
  </si>
  <si>
    <t>31934</t>
  </si>
  <si>
    <t>100MCG/DÁV INH SUS PSS 200DÁV</t>
  </si>
  <si>
    <t>R03AK07</t>
  </si>
  <si>
    <t>180087</t>
  </si>
  <si>
    <t>SYMBICORT TURBUHALER 200 MIKROGRAMŮ/ 6 MIKROGRAMŮ/ INHALACE</t>
  </si>
  <si>
    <t>160MCG/4,5MCG INH PLV 1X120DÁV</t>
  </si>
  <si>
    <t>R03DC03</t>
  </si>
  <si>
    <t>140097</t>
  </si>
  <si>
    <t>CASTISPIR</t>
  </si>
  <si>
    <t>R06AE07</t>
  </si>
  <si>
    <t>5496</t>
  </si>
  <si>
    <t>10MG TBL FLM 60</t>
  </si>
  <si>
    <t>66029</t>
  </si>
  <si>
    <t>10MG TBL FLM 10</t>
  </si>
  <si>
    <t>99600</t>
  </si>
  <si>
    <t>R06AE09</t>
  </si>
  <si>
    <t>124343</t>
  </si>
  <si>
    <t>CEZERA</t>
  </si>
  <si>
    <t>5MG TBL FLM 30 I</t>
  </si>
  <si>
    <t>V06XX</t>
  </si>
  <si>
    <t>217109</t>
  </si>
  <si>
    <t>217110</t>
  </si>
  <si>
    <t>33220</t>
  </si>
  <si>
    <t>POR SOL 1X225G</t>
  </si>
  <si>
    <t>33339</t>
  </si>
  <si>
    <t>33340</t>
  </si>
  <si>
    <t>33341</t>
  </si>
  <si>
    <t>33342</t>
  </si>
  <si>
    <t>33343</t>
  </si>
  <si>
    <t>33418</t>
  </si>
  <si>
    <t>33420</t>
  </si>
  <si>
    <t>33421</t>
  </si>
  <si>
    <t>33422</t>
  </si>
  <si>
    <t>NUTRISON ADVANCED DIASON LOW ENERGY</t>
  </si>
  <si>
    <t>POR SOL 1X1000ML</t>
  </si>
  <si>
    <t>33530</t>
  </si>
  <si>
    <t>33648</t>
  </si>
  <si>
    <t>POR PLV 300G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</si>
  <si>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</si>
  <si>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</si>
  <si>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</si>
  <si>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</si>
  <si>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</si>
  <si>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</si>
  <si>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</si>
  <si>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</si>
  <si>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</si>
  <si>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33851</t>
  </si>
  <si>
    <t>33855</t>
  </si>
  <si>
    <t>NUTRIDRINK BALÍČEK 5 + 1</t>
  </si>
  <si>
    <t>33859</t>
  </si>
  <si>
    <t>33898</t>
  </si>
  <si>
    <t>33935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</si>
  <si>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</si>
  <si>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</si>
  <si>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</si>
  <si>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</si>
  <si>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Oddělení geriatrie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</si>
  <si>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</si>
  <si>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</si>
  <si>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</si>
  <si>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</si>
  <si>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</si>
  <si>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</si>
  <si>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</si>
  <si>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>Oddělení geriatrie Celkem</t>
  </si>
  <si>
    <t xml:space="preserve"> </t>
  </si>
  <si>
    <t>* Legenda</t>
  </si>
  <si>
    <t>DIAPZT = Pomůcky pro diabetiky, jejichž název začíná slovem "Pumpa"</t>
  </si>
  <si>
    <t>Bretšnajdrová Milena</t>
  </si>
  <si>
    <t>Hanáková Barbora</t>
  </si>
  <si>
    <t>Kurašová Jitka</t>
  </si>
  <si>
    <t>Machačová Martina</t>
  </si>
  <si>
    <t>Mertová Eva</t>
  </si>
  <si>
    <t>Molitorová Ivana</t>
  </si>
  <si>
    <t>Pavlů Naděžda</t>
  </si>
  <si>
    <t>Suchánková Hana</t>
  </si>
  <si>
    <t>Šanová Hana</t>
  </si>
  <si>
    <t>Záboj Zdeněk</t>
  </si>
  <si>
    <t>ALOPURINOL</t>
  </si>
  <si>
    <t>Alprazolam</t>
  </si>
  <si>
    <t>Amlodipin</t>
  </si>
  <si>
    <t>125046</t>
  </si>
  <si>
    <t>125060</t>
  </si>
  <si>
    <t>AMOXICILIN A ENZYMOVÝ INHIBITOR</t>
  </si>
  <si>
    <t>ATORVASTATIN</t>
  </si>
  <si>
    <t>Baklofen</t>
  </si>
  <si>
    <t>40275</t>
  </si>
  <si>
    <t>BACLOFEN-POLPHARMA</t>
  </si>
  <si>
    <t>25MG TBL NOB 50</t>
  </si>
  <si>
    <t>BETAHISTIN</t>
  </si>
  <si>
    <t>BETAXOLOL</t>
  </si>
  <si>
    <t>BISOPROLOL</t>
  </si>
  <si>
    <t>Cilazapril a diuretika</t>
  </si>
  <si>
    <t>14933</t>
  </si>
  <si>
    <t>5MG/12,5MG TBL FLM 28</t>
  </si>
  <si>
    <t>CITALOPRAM</t>
  </si>
  <si>
    <t>132523</t>
  </si>
  <si>
    <t>Digoxin</t>
  </si>
  <si>
    <t>83318</t>
  </si>
  <si>
    <t>DIGOXIN 0,125 LÉČIVA</t>
  </si>
  <si>
    <t>0,125MG TBL NOB 30</t>
  </si>
  <si>
    <t>DIOSMIN, KOMBINACE</t>
  </si>
  <si>
    <t>97522</t>
  </si>
  <si>
    <t>500MG TBL FLM 30</t>
  </si>
  <si>
    <t>132632</t>
  </si>
  <si>
    <t>500MG TBL FLM 60</t>
  </si>
  <si>
    <t>DONEPEZIL</t>
  </si>
  <si>
    <t>154011</t>
  </si>
  <si>
    <t>ALZIL</t>
  </si>
  <si>
    <t>DOSULEPIN</t>
  </si>
  <si>
    <t>77047</t>
  </si>
  <si>
    <t>75MG TBL FLM 30</t>
  </si>
  <si>
    <t>ENALAPRIL</t>
  </si>
  <si>
    <t>45273</t>
  </si>
  <si>
    <t>ENAP</t>
  </si>
  <si>
    <t>Escitalopram</t>
  </si>
  <si>
    <t>FENTANYL</t>
  </si>
  <si>
    <t>FUROSEMID</t>
  </si>
  <si>
    <t>56807</t>
  </si>
  <si>
    <t>125MG TBL NOB 30</t>
  </si>
  <si>
    <t>98218</t>
  </si>
  <si>
    <t>40MG TBL NOB 20</t>
  </si>
  <si>
    <t>98219</t>
  </si>
  <si>
    <t>40MG TBL NOB 50</t>
  </si>
  <si>
    <t>GABAPENTIN</t>
  </si>
  <si>
    <t>84396</t>
  </si>
  <si>
    <t>NEURONTIN</t>
  </si>
  <si>
    <t>100MG CPS DUR 20</t>
  </si>
  <si>
    <t>84399</t>
  </si>
  <si>
    <t>300MG CPS DUR 50</t>
  </si>
  <si>
    <t>GLIKLAZID</t>
  </si>
  <si>
    <t>139392</t>
  </si>
  <si>
    <t>DIAPREL MR</t>
  </si>
  <si>
    <t>60MG TBL RET 30</t>
  </si>
  <si>
    <t>112666</t>
  </si>
  <si>
    <t>GLYCLADA</t>
  </si>
  <si>
    <t>30MG TBL RET 60</t>
  </si>
  <si>
    <t>GLIMEPIRID</t>
  </si>
  <si>
    <t>2537</t>
  </si>
  <si>
    <t>HALOPERIDOL-RICHTER</t>
  </si>
  <si>
    <t>1,5MG TBL NOB 50</t>
  </si>
  <si>
    <t>HOŘČÍK (RŮZNÉ SOLE V KOMBINACI)</t>
  </si>
  <si>
    <t>215978</t>
  </si>
  <si>
    <t>365MG POR GRA SOL SCC 30</t>
  </si>
  <si>
    <t>HYDROCHLOROTHIAZID A KALIUM ŠETŘÍCÍ DIURETIKA</t>
  </si>
  <si>
    <t>47478</t>
  </si>
  <si>
    <t>2,5MG/25MG TBL NOB 50</t>
  </si>
  <si>
    <t>HYDROXYZIN</t>
  </si>
  <si>
    <t>85060</t>
  </si>
  <si>
    <t>ATARAX</t>
  </si>
  <si>
    <t>25MG TBL FLM 25</t>
  </si>
  <si>
    <t>CHLORID DRASELNÝ</t>
  </si>
  <si>
    <t>125599</t>
  </si>
  <si>
    <t>1G TBL PRO 30</t>
  </si>
  <si>
    <t>17188</t>
  </si>
  <si>
    <t>500MG TBL ENT 50</t>
  </si>
  <si>
    <t>17189</t>
  </si>
  <si>
    <t>500MG TBL ENT 100</t>
  </si>
  <si>
    <t>200935</t>
  </si>
  <si>
    <t>CHOLEKALCIFEROL</t>
  </si>
  <si>
    <t>103788</t>
  </si>
  <si>
    <t>0,5MG/ML POR GTT SOL 1X10ML</t>
  </si>
  <si>
    <t>INDAPAMID</t>
  </si>
  <si>
    <t>191877</t>
  </si>
  <si>
    <t>INDAPAMID PMCS</t>
  </si>
  <si>
    <t>2,5MG TBL NOB 30</t>
  </si>
  <si>
    <t>Irbesartan</t>
  </si>
  <si>
    <t>500892</t>
  </si>
  <si>
    <t>IFIRMASTA</t>
  </si>
  <si>
    <t>300MG TBL FLM 28</t>
  </si>
  <si>
    <t>Isosorbid-mononitrát</t>
  </si>
  <si>
    <t>96191</t>
  </si>
  <si>
    <t>MONOSAN</t>
  </si>
  <si>
    <t>40MG TBL NOB 30</t>
  </si>
  <si>
    <t>132957</t>
  </si>
  <si>
    <t>100MG TBL PRO 28</t>
  </si>
  <si>
    <t>Karvedilol</t>
  </si>
  <si>
    <t>KLONAZEPAM</t>
  </si>
  <si>
    <t>14957</t>
  </si>
  <si>
    <t>RIVOTRIL</t>
  </si>
  <si>
    <t>0,5MG TBL NOB 50</t>
  </si>
  <si>
    <t>KLOPIDOGREL</t>
  </si>
  <si>
    <t>KYSELINA ACETYLSALICYLOVÁ</t>
  </si>
  <si>
    <t>125114</t>
  </si>
  <si>
    <t>ANOPYRIN</t>
  </si>
  <si>
    <t>100MG TBL NOB 3X20</t>
  </si>
  <si>
    <t>151142</t>
  </si>
  <si>
    <t>162858</t>
  </si>
  <si>
    <t>100MG TBL ENT 28</t>
  </si>
  <si>
    <t>99295</t>
  </si>
  <si>
    <t>100MG TBL NOB 2X10</t>
  </si>
  <si>
    <t>188848</t>
  </si>
  <si>
    <t>STACYL</t>
  </si>
  <si>
    <t>100MG TBL ENT 60 I</t>
  </si>
  <si>
    <t>200213</t>
  </si>
  <si>
    <t>100MG TBL NOB 1X20</t>
  </si>
  <si>
    <t>KYSELINA LISTOVÁ</t>
  </si>
  <si>
    <t>76064</t>
  </si>
  <si>
    <t>ACIDUM FOLICUM LÉČIVA</t>
  </si>
  <si>
    <t>10MG TBL OBD 30</t>
  </si>
  <si>
    <t>KYSELINA URSODEOXYCHOLOVÁ</t>
  </si>
  <si>
    <t>97864</t>
  </si>
  <si>
    <t>250MG CPS DUR 50</t>
  </si>
  <si>
    <t>LEVODOPA A INHIBITOR DEKARBOXYLÁZY</t>
  </si>
  <si>
    <t>15050</t>
  </si>
  <si>
    <t>200MG/50MG TBL NOB 100</t>
  </si>
  <si>
    <t>LEVOMEPROMAZIN</t>
  </si>
  <si>
    <t>2429</t>
  </si>
  <si>
    <t>25MG TBL FLM 50</t>
  </si>
  <si>
    <t>LEVOTHYROXIN, SODNÁ SŮL</t>
  </si>
  <si>
    <t>69190</t>
  </si>
  <si>
    <t>50MCG TBL NOB 50</t>
  </si>
  <si>
    <t>LINAGLIPTIN</t>
  </si>
  <si>
    <t>168447</t>
  </si>
  <si>
    <t>TRAJENTA</t>
  </si>
  <si>
    <t>5MG TBL FLM 30X1</t>
  </si>
  <si>
    <t>LOSARTAN A DIURETIKA</t>
  </si>
  <si>
    <t>15316</t>
  </si>
  <si>
    <t>50MG/12,5MG TBL FLM 30</t>
  </si>
  <si>
    <t>MAGNESIUM-LAKTÁT</t>
  </si>
  <si>
    <t>88630</t>
  </si>
  <si>
    <t>TBL.MAGNESII LACTICI 0,5 GLO</t>
  </si>
  <si>
    <t>0,5G TBL NOB 100</t>
  </si>
  <si>
    <t>MELPERON</t>
  </si>
  <si>
    <t>69447</t>
  </si>
  <si>
    <t>BURONIL</t>
  </si>
  <si>
    <t>25MG TBL OBD 50</t>
  </si>
  <si>
    <t>MEMANTIN</t>
  </si>
  <si>
    <t>26505</t>
  </si>
  <si>
    <t>EBIXA</t>
  </si>
  <si>
    <t>10MG TBL FLM 50 I</t>
  </si>
  <si>
    <t>Mesalazin</t>
  </si>
  <si>
    <t>169725</t>
  </si>
  <si>
    <t>800MG TBL ENT 90</t>
  </si>
  <si>
    <t>METFORMIN</t>
  </si>
  <si>
    <t>METHYLPREDNISOLON</t>
  </si>
  <si>
    <t>METOPROLOL</t>
  </si>
  <si>
    <t>31536</t>
  </si>
  <si>
    <t>BETALOC ZOK</t>
  </si>
  <si>
    <t>25MG TBL PRO 100</t>
  </si>
  <si>
    <t>32225</t>
  </si>
  <si>
    <t>25MG TBL PRO 28</t>
  </si>
  <si>
    <t>45499</t>
  </si>
  <si>
    <t>100MG TBL PRO 30</t>
  </si>
  <si>
    <t>46981</t>
  </si>
  <si>
    <t>BETALOC SR</t>
  </si>
  <si>
    <t>200MG TBL PRO 30</t>
  </si>
  <si>
    <t>54150</t>
  </si>
  <si>
    <t>EGILOK</t>
  </si>
  <si>
    <t>25MG TBL NOB 60</t>
  </si>
  <si>
    <t>58037</t>
  </si>
  <si>
    <t>50MG TBL PRO 30</t>
  </si>
  <si>
    <t>58041</t>
  </si>
  <si>
    <t>MIRTAZAPIN</t>
  </si>
  <si>
    <t>17685</t>
  </si>
  <si>
    <t>MIRZATEN</t>
  </si>
  <si>
    <t>30MG TBL FLM 30</t>
  </si>
  <si>
    <t>MOLSIDOMIN</t>
  </si>
  <si>
    <t>76155</t>
  </si>
  <si>
    <t>4MG TBL NOB 30</t>
  </si>
  <si>
    <t>MOXONIDIN</t>
  </si>
  <si>
    <t>16932</t>
  </si>
  <si>
    <t>0,4MG TBL FLM 30</t>
  </si>
  <si>
    <t>NADROPARIN</t>
  </si>
  <si>
    <t>32058</t>
  </si>
  <si>
    <t>32059</t>
  </si>
  <si>
    <t>32061</t>
  </si>
  <si>
    <t>NAFTIDROFURYL</t>
  </si>
  <si>
    <t>97026</t>
  </si>
  <si>
    <t>100MG TBL PRO 50</t>
  </si>
  <si>
    <t>NEBIVOLOL</t>
  </si>
  <si>
    <t>53761</t>
  </si>
  <si>
    <t>5MG TBL NOB 28</t>
  </si>
  <si>
    <t>Nitrofurantoin</t>
  </si>
  <si>
    <t>207280</t>
  </si>
  <si>
    <t>FUROLIN</t>
  </si>
  <si>
    <t>OMEPRAZOL</t>
  </si>
  <si>
    <t>115317</t>
  </si>
  <si>
    <t>20MG CPS ETD 28</t>
  </si>
  <si>
    <t>115318</t>
  </si>
  <si>
    <t>20MG CPS ETD 90</t>
  </si>
  <si>
    <t>215605</t>
  </si>
  <si>
    <t>PANTOPRAZOL</t>
  </si>
  <si>
    <t>49113</t>
  </si>
  <si>
    <t>Perindopril</t>
  </si>
  <si>
    <t>PERINDOPRIL A DIURETIKA</t>
  </si>
  <si>
    <t>POTRAVINY PRO ZVLÁŠTNÍ LÉKAŘSKÉ ÚČELY (PZLÚ)</t>
  </si>
  <si>
    <t>33526</t>
  </si>
  <si>
    <t>PREDNISON</t>
  </si>
  <si>
    <t>269</t>
  </si>
  <si>
    <t>PREDNISON 5 LÉČIVA</t>
  </si>
  <si>
    <t>5MG TBL NOB 20</t>
  </si>
  <si>
    <t>2963</t>
  </si>
  <si>
    <t>PREDNISON 20 LÉČIVA</t>
  </si>
  <si>
    <t>20MG TBL NOB 20</t>
  </si>
  <si>
    <t>RAMIPRIL</t>
  </si>
  <si>
    <t>Ramipril a felodipin</t>
  </si>
  <si>
    <t>50117</t>
  </si>
  <si>
    <t>5MG/5MG TBL RET 30</t>
  </si>
  <si>
    <t>RILMENIDIN</t>
  </si>
  <si>
    <t>84360</t>
  </si>
  <si>
    <t>1MG TBL NOB 30</t>
  </si>
  <si>
    <t>RIVAROXABAN</t>
  </si>
  <si>
    <t>168903</t>
  </si>
  <si>
    <t>XARELTO</t>
  </si>
  <si>
    <t>20MG TBL FLM 28 II</t>
  </si>
  <si>
    <t>SERTRALIN</t>
  </si>
  <si>
    <t>195939</t>
  </si>
  <si>
    <t>SERTRALIN APOTEX</t>
  </si>
  <si>
    <t>50MG TBL FLM 30</t>
  </si>
  <si>
    <t>SILIKONY</t>
  </si>
  <si>
    <t>57586</t>
  </si>
  <si>
    <t>ESPUMISAN</t>
  </si>
  <si>
    <t>40MG CPS MOL 50</t>
  </si>
  <si>
    <t>SITAGLIPTIN</t>
  </si>
  <si>
    <t>28733</t>
  </si>
  <si>
    <t>JANUVIA</t>
  </si>
  <si>
    <t>50MG TBL FLM 50X1</t>
  </si>
  <si>
    <t>SODNÁ SŮL METAMIZOLU</t>
  </si>
  <si>
    <t>Spironolakton</t>
  </si>
  <si>
    <t>30434</t>
  </si>
  <si>
    <t>25MG TBL NOB 100</t>
  </si>
  <si>
    <t>3550</t>
  </si>
  <si>
    <t>25MG TBL NOB 20</t>
  </si>
  <si>
    <t>SULODEXID</t>
  </si>
  <si>
    <t>96118</t>
  </si>
  <si>
    <t>250SU CPS MOL 50</t>
  </si>
  <si>
    <t>173401</t>
  </si>
  <si>
    <t>250SU CPS MOL 120</t>
  </si>
  <si>
    <t>TELMISARTAN A AMLODIPIN</t>
  </si>
  <si>
    <t>167859</t>
  </si>
  <si>
    <t>TWYNSTA</t>
  </si>
  <si>
    <t>80MG/10MG TBL NOB 28</t>
  </si>
  <si>
    <t>THEOFYLIN</t>
  </si>
  <si>
    <t>44304</t>
  </si>
  <si>
    <t>200MG CPS PRO 20</t>
  </si>
  <si>
    <t>44305</t>
  </si>
  <si>
    <t>200MG CPS PRO 50</t>
  </si>
  <si>
    <t>TIAPRID</t>
  </si>
  <si>
    <t>48578</t>
  </si>
  <si>
    <t>VALSARTAN</t>
  </si>
  <si>
    <t>125595</t>
  </si>
  <si>
    <t>VALSACOR</t>
  </si>
  <si>
    <t>160MG TBL FLM 28</t>
  </si>
  <si>
    <t>VÁPNÍK, KOMBINACE S VITAMINEM D A/NEBO JINÝMI LÉČIVY</t>
  </si>
  <si>
    <t>164886</t>
  </si>
  <si>
    <t>600MG/400IU TBL FLM 30</t>
  </si>
  <si>
    <t>164888</t>
  </si>
  <si>
    <t>600MG/400IU TBL FLM 90</t>
  </si>
  <si>
    <t>169673</t>
  </si>
  <si>
    <t>TBL FLM 30</t>
  </si>
  <si>
    <t>47514</t>
  </si>
  <si>
    <t>500MG/200IU TBL MND 20</t>
  </si>
  <si>
    <t>VERAPAMIL</t>
  </si>
  <si>
    <t>54032</t>
  </si>
  <si>
    <t>VERAPAMIL AL 240 RETARD</t>
  </si>
  <si>
    <t>240MG TBL RET 50</t>
  </si>
  <si>
    <t>VINPOCETIN</t>
  </si>
  <si>
    <t>APIXABAN</t>
  </si>
  <si>
    <t>193743</t>
  </si>
  <si>
    <t>5MG TBL FLM 20</t>
  </si>
  <si>
    <t>ITOPRIDUM</t>
  </si>
  <si>
    <t>166759</t>
  </si>
  <si>
    <t>50MG TBL FLM 40</t>
  </si>
  <si>
    <t>TRAMADOL A PARACETAMOL</t>
  </si>
  <si>
    <t>17924</t>
  </si>
  <si>
    <t>37,5MG/325MG TBL FLM 10</t>
  </si>
  <si>
    <t>17925</t>
  </si>
  <si>
    <t>37,5MG/325MG TBL FLM 20</t>
  </si>
  <si>
    <t>METFORMIN A ALOGLIPTIN</t>
  </si>
  <si>
    <t>194423</t>
  </si>
  <si>
    <t>VIPDOMET</t>
  </si>
  <si>
    <t>12,5MG/1000MG TBL FLM 56</t>
  </si>
  <si>
    <t>Jiná</t>
  </si>
  <si>
    <t>*1019</t>
  </si>
  <si>
    <t>Jiný</t>
  </si>
  <si>
    <t>*3012</t>
  </si>
  <si>
    <t>Kompenzační pomůcky pro tělesně postižené</t>
  </si>
  <si>
    <t>23786</t>
  </si>
  <si>
    <t>KŘESLO KLOZETOVÉ POJÍZDNÉ 512</t>
  </si>
  <si>
    <t>ODKLOPNÁ MADLA,PLASTOVÁ NÁDOBA,BRZDY</t>
  </si>
  <si>
    <t>23799</t>
  </si>
  <si>
    <t>KŘESLO KLOZETOVÉ PEVNÉ 513 S</t>
  </si>
  <si>
    <t>NASTAVITELNÁ VÝŠKA,ODNÍMATELNÁ MADLA,PLASTOVÁ NÁDOBA S VÍKEM</t>
  </si>
  <si>
    <t>ACEBUTOLOL</t>
  </si>
  <si>
    <t>80058</t>
  </si>
  <si>
    <t>SECTRAL</t>
  </si>
  <si>
    <t>400MG TBL FLM 30</t>
  </si>
  <si>
    <t>ALFAKALCIDOL</t>
  </si>
  <si>
    <t>14398</t>
  </si>
  <si>
    <t>ALPHA D3</t>
  </si>
  <si>
    <t>1MCG CPS MOL 30</t>
  </si>
  <si>
    <t>127272</t>
  </si>
  <si>
    <t>2954</t>
  </si>
  <si>
    <t>AGEN 10</t>
  </si>
  <si>
    <t>19594</t>
  </si>
  <si>
    <t>TORVACARD 40</t>
  </si>
  <si>
    <t>40MG TBL FLM 30 BLI AL</t>
  </si>
  <si>
    <t>3801</t>
  </si>
  <si>
    <t>CONCOR COR</t>
  </si>
  <si>
    <t>2,5MG TBL FLM 28</t>
  </si>
  <si>
    <t>DABIGATRAN-ETEXILÁT</t>
  </si>
  <si>
    <t>29327</t>
  </si>
  <si>
    <t>PRADAXA</t>
  </si>
  <si>
    <t>110MG CPS DUR 30X1 I</t>
  </si>
  <si>
    <t>14075</t>
  </si>
  <si>
    <t>DISTIGMIN</t>
  </si>
  <si>
    <t>2360</t>
  </si>
  <si>
    <t>DOXYCYKLIN</t>
  </si>
  <si>
    <t>32953</t>
  </si>
  <si>
    <t>100MG TBL NOB 10</t>
  </si>
  <si>
    <t>ETOFYLIN-NIKOTINÁT</t>
  </si>
  <si>
    <t>17983</t>
  </si>
  <si>
    <t>OXYPHYLLIN</t>
  </si>
  <si>
    <t>FOSINOPRIL</t>
  </si>
  <si>
    <t>19117</t>
  </si>
  <si>
    <t>FOSINOPRIL-TEVA</t>
  </si>
  <si>
    <t>1290</t>
  </si>
  <si>
    <t>94804</t>
  </si>
  <si>
    <t>5MG/50MG TBL NOB 30</t>
  </si>
  <si>
    <t>12023</t>
  </si>
  <si>
    <t>JODOVANÝ POVIDON</t>
  </si>
  <si>
    <t>16319</t>
  </si>
  <si>
    <t>BRAUNOVIDON</t>
  </si>
  <si>
    <t>100MG/G UNG 20G</t>
  </si>
  <si>
    <t>155781</t>
  </si>
  <si>
    <t>100MG/50MG TBL NOB 50</t>
  </si>
  <si>
    <t>155780</t>
  </si>
  <si>
    <t>100MG/50MG TBL NOB 20</t>
  </si>
  <si>
    <t>13808</t>
  </si>
  <si>
    <t>250MG CPS DUR 100</t>
  </si>
  <si>
    <t>LAKTULÓZA</t>
  </si>
  <si>
    <t>17190</t>
  </si>
  <si>
    <t>LACTULOSA BIOMEDICA</t>
  </si>
  <si>
    <t>667MG/ML SIR 250ML</t>
  </si>
  <si>
    <t>LÉČIVA K TERAPII ONEMOCNĚNÍ JATER</t>
  </si>
  <si>
    <t>125752</t>
  </si>
  <si>
    <t>ESSENTIALE FORTE N</t>
  </si>
  <si>
    <t>125753</t>
  </si>
  <si>
    <t>300MG CPS DUR 100</t>
  </si>
  <si>
    <t>LERKANIDIPIN</t>
  </si>
  <si>
    <t>169623</t>
  </si>
  <si>
    <t>KAPIDIN</t>
  </si>
  <si>
    <t>10MG TBL FLM 30 II</t>
  </si>
  <si>
    <t>75567</t>
  </si>
  <si>
    <t>SALOFALK 500</t>
  </si>
  <si>
    <t>40373</t>
  </si>
  <si>
    <t>16MG TBL NOB 50</t>
  </si>
  <si>
    <t>METRONIDAZOL</t>
  </si>
  <si>
    <t>2427</t>
  </si>
  <si>
    <t>250MG TBL NOB 20</t>
  </si>
  <si>
    <t>MULTIENZYMOVÉ PŘÍPRAVKY (LIPÁZA, PROTEÁZA APOD.)</t>
  </si>
  <si>
    <t>215172</t>
  </si>
  <si>
    <t>25000U CPS ETD 50</t>
  </si>
  <si>
    <t>59806</t>
  </si>
  <si>
    <t>19000IU/ML INJ SOL ISP 10X0,6M</t>
  </si>
  <si>
    <t>NITRENDIPIN</t>
  </si>
  <si>
    <t>111898</t>
  </si>
  <si>
    <t>25365</t>
  </si>
  <si>
    <t>Organo-heparinoid</t>
  </si>
  <si>
    <t>3575</t>
  </si>
  <si>
    <t>HEPAROID LÉČIVA</t>
  </si>
  <si>
    <t>2MG/G CRM 30G</t>
  </si>
  <si>
    <t>Oxazepam</t>
  </si>
  <si>
    <t>1940</t>
  </si>
  <si>
    <t>OXAZEPAM LÉČIVA</t>
  </si>
  <si>
    <t>10MG TBL NOB 20</t>
  </si>
  <si>
    <t>126031</t>
  </si>
  <si>
    <t>4MG/1,25MG TBL NOB 30 II</t>
  </si>
  <si>
    <t>Pitofenon a analgetika</t>
  </si>
  <si>
    <t>50335</t>
  </si>
  <si>
    <t>500MG/ML+5MG/ML POR GTT SOL 1X</t>
  </si>
  <si>
    <t>33853</t>
  </si>
  <si>
    <t>PROPAFENON</t>
  </si>
  <si>
    <t>15864</t>
  </si>
  <si>
    <t>166423</t>
  </si>
  <si>
    <t>RILMENIDIN TEVA</t>
  </si>
  <si>
    <t>1MG TBL NOB 90</t>
  </si>
  <si>
    <t>RŮZNÉ JINÉ KOMBINACE ŽELEZA</t>
  </si>
  <si>
    <t>97402</t>
  </si>
  <si>
    <t>320MG/60MG TBL FLM 50</t>
  </si>
  <si>
    <t>SACCHAROMYCES BOULARDII</t>
  </si>
  <si>
    <t>162083</t>
  </si>
  <si>
    <t>13388</t>
  </si>
  <si>
    <t>40MG CPS MOL 25</t>
  </si>
  <si>
    <t>130719</t>
  </si>
  <si>
    <t>ESPUMISAN KAPKY 100 MG/ML</t>
  </si>
  <si>
    <t>100MG/ML POR GTT EML 1X30ML</t>
  </si>
  <si>
    <t>SILYMARIN</t>
  </si>
  <si>
    <t>19570</t>
  </si>
  <si>
    <t>Thiethylperazin</t>
  </si>
  <si>
    <t>9844</t>
  </si>
  <si>
    <t>6,5MG TBL OBD 50</t>
  </si>
  <si>
    <t>TRAZODON</t>
  </si>
  <si>
    <t>54094</t>
  </si>
  <si>
    <t>75MG TBL RET 30</t>
  </si>
  <si>
    <t>TRIMETAZIDIN</t>
  </si>
  <si>
    <t>ZOLPIDEM</t>
  </si>
  <si>
    <t>138841</t>
  </si>
  <si>
    <t>DORETA</t>
  </si>
  <si>
    <t>37,5MG/325MG TBL FLM 30 I</t>
  </si>
  <si>
    <t>AMIODARON</t>
  </si>
  <si>
    <t>93019</t>
  </si>
  <si>
    <t>40MG TBL FLM 30</t>
  </si>
  <si>
    <t>Biperiden</t>
  </si>
  <si>
    <t>21887</t>
  </si>
  <si>
    <t>2MG TBL NOB 50</t>
  </si>
  <si>
    <t>29328</t>
  </si>
  <si>
    <t>110MG CPS DUR 60X1 I</t>
  </si>
  <si>
    <t>134505</t>
  </si>
  <si>
    <t>10MG TBL FLM 56</t>
  </si>
  <si>
    <t>FENYTOIN</t>
  </si>
  <si>
    <t>162694</t>
  </si>
  <si>
    <t>EPILAN D GEROT</t>
  </si>
  <si>
    <t>56808</t>
  </si>
  <si>
    <t>125MG TBL NOB 50</t>
  </si>
  <si>
    <t>56811</t>
  </si>
  <si>
    <t>FURORESE 250</t>
  </si>
  <si>
    <t>250MG TBL NOB 50</t>
  </si>
  <si>
    <t>163085</t>
  </si>
  <si>
    <t>3MG TBL NOB 30</t>
  </si>
  <si>
    <t>51754</t>
  </si>
  <si>
    <t>OLTAR</t>
  </si>
  <si>
    <t>HYDROCHLOROTHIAZID</t>
  </si>
  <si>
    <t>168</t>
  </si>
  <si>
    <t>HYDROCHLOROTHIAZID LÉČIVA</t>
  </si>
  <si>
    <t>125524</t>
  </si>
  <si>
    <t>APO-AMILZIDE 5/50 MG</t>
  </si>
  <si>
    <t>5MG/50MG TBL NOB 100</t>
  </si>
  <si>
    <t>96696</t>
  </si>
  <si>
    <t>2,5MG CPS DUR 30</t>
  </si>
  <si>
    <t>21793</t>
  </si>
  <si>
    <t>100MG TBL PRO 20</t>
  </si>
  <si>
    <t>23305</t>
  </si>
  <si>
    <t>20MG TBL NOB 100</t>
  </si>
  <si>
    <t>KLARITHROMYCIN</t>
  </si>
  <si>
    <t>216199</t>
  </si>
  <si>
    <t>500MG TBL FLM 14</t>
  </si>
  <si>
    <t>LACIDIPIN</t>
  </si>
  <si>
    <t>47670</t>
  </si>
  <si>
    <t>LACIPIL</t>
  </si>
  <si>
    <t>4MG TBL FLM 28</t>
  </si>
  <si>
    <t>81454</t>
  </si>
  <si>
    <t>667G/L POR SOL 1X200ML HDP</t>
  </si>
  <si>
    <t>LANSOPRAZOL</t>
  </si>
  <si>
    <t>17121</t>
  </si>
  <si>
    <t>30MG CPS DUR 28</t>
  </si>
  <si>
    <t>169654</t>
  </si>
  <si>
    <t>20MG TBL FLM 30 II</t>
  </si>
  <si>
    <t>LEVOCETIRIZIN</t>
  </si>
  <si>
    <t>132577</t>
  </si>
  <si>
    <t>184245</t>
  </si>
  <si>
    <t>LETROX 75</t>
  </si>
  <si>
    <t>75MCG TBL NOB 100 II</t>
  </si>
  <si>
    <t>Losartan</t>
  </si>
  <si>
    <t>13892</t>
  </si>
  <si>
    <t>50MG TBL FLM 30 I</t>
  </si>
  <si>
    <t>23747</t>
  </si>
  <si>
    <t>GLUCOPHAGE XR</t>
  </si>
  <si>
    <t>500MG TBL PRO 60</t>
  </si>
  <si>
    <t>49934</t>
  </si>
  <si>
    <t>25MG TBL PRO 30</t>
  </si>
  <si>
    <t>127760</t>
  </si>
  <si>
    <t>MIRZATEN ORO TAB</t>
  </si>
  <si>
    <t>115395</t>
  </si>
  <si>
    <t>HELICID 10 ZENTIVA</t>
  </si>
  <si>
    <t>10MG CPS ETD 28</t>
  </si>
  <si>
    <t>180640</t>
  </si>
  <si>
    <t>40MG TBL ENT 30 II</t>
  </si>
  <si>
    <t>214526</t>
  </si>
  <si>
    <t>40MG TBL ENT 100 I</t>
  </si>
  <si>
    <t>180591</t>
  </si>
  <si>
    <t>20MG TBL ENT 5X28 I H</t>
  </si>
  <si>
    <t>PERINDOPRIL A AMLODIPIN</t>
  </si>
  <si>
    <t>PIRACETAM</t>
  </si>
  <si>
    <t>11242</t>
  </si>
  <si>
    <t>GERATAM</t>
  </si>
  <si>
    <t>1200MG TBL FLM 60</t>
  </si>
  <si>
    <t>91003</t>
  </si>
  <si>
    <t>56973</t>
  </si>
  <si>
    <t>1,25MG TBL NOB 30</t>
  </si>
  <si>
    <t>168904</t>
  </si>
  <si>
    <t>20MG TBL FLM 98 II</t>
  </si>
  <si>
    <t>ROSUVASTATIN</t>
  </si>
  <si>
    <t>103787</t>
  </si>
  <si>
    <t>70MG TBL FLM 50</t>
  </si>
  <si>
    <t>132817</t>
  </si>
  <si>
    <t>SULFONAMIDY, SAMOTNÉ</t>
  </si>
  <si>
    <t>94810</t>
  </si>
  <si>
    <t>TELMISARTAN A DIURETIKA</t>
  </si>
  <si>
    <t>29384</t>
  </si>
  <si>
    <t>MICARDISPLUS</t>
  </si>
  <si>
    <t>80MG/25MG TBL NOB 28</t>
  </si>
  <si>
    <t>214904</t>
  </si>
  <si>
    <t>185728</t>
  </si>
  <si>
    <t>AFONILUM SR</t>
  </si>
  <si>
    <t>250MG CPS PRO 50</t>
  </si>
  <si>
    <t>TIANEPTIN</t>
  </si>
  <si>
    <t>14808</t>
  </si>
  <si>
    <t>12,5MG TBL OBD 90</t>
  </si>
  <si>
    <t>67436</t>
  </si>
  <si>
    <t>12,5MG TBL OBD 30</t>
  </si>
  <si>
    <t>132673</t>
  </si>
  <si>
    <t>TRAMADOL</t>
  </si>
  <si>
    <t>42776</t>
  </si>
  <si>
    <t>150MG TBL PRO 30</t>
  </si>
  <si>
    <t>59672</t>
  </si>
  <si>
    <t>32915</t>
  </si>
  <si>
    <t>PREDUCTAL MR</t>
  </si>
  <si>
    <t>35MG TBL RET 30</t>
  </si>
  <si>
    <t>172298</t>
  </si>
  <si>
    <t>TRIMETAZIDIN MYLAN</t>
  </si>
  <si>
    <t>35MG TBL PRO 30 IV</t>
  </si>
  <si>
    <t>UHLIČITAN VÁPENATÝ</t>
  </si>
  <si>
    <t>17994</t>
  </si>
  <si>
    <t>URAPIDIL</t>
  </si>
  <si>
    <t>83270</t>
  </si>
  <si>
    <t>30MG CPS PRO 50</t>
  </si>
  <si>
    <t>215476</t>
  </si>
  <si>
    <t>164887</t>
  </si>
  <si>
    <t>600MG/400IU TBL FLM 60</t>
  </si>
  <si>
    <t>193741</t>
  </si>
  <si>
    <t>2,5MG TBL FLM 168</t>
  </si>
  <si>
    <t>210108</t>
  </si>
  <si>
    <t>5MG TBL FLM 28</t>
  </si>
  <si>
    <t>PERINDOPRIL, AMLODIPIN A INDAPAMID</t>
  </si>
  <si>
    <t>190973</t>
  </si>
  <si>
    <t>TRIPLIXAM</t>
  </si>
  <si>
    <t>10MG/2,5MG/10MG TBL FLM 30</t>
  </si>
  <si>
    <t>190969</t>
  </si>
  <si>
    <t>10MG/2,5MG/5MG TBL FLM 60(2X30</t>
  </si>
  <si>
    <t>17926</t>
  </si>
  <si>
    <t>37,5MG/325MG TBL FLM 30</t>
  </si>
  <si>
    <t>201609</t>
  </si>
  <si>
    <t>ATENOLOL</t>
  </si>
  <si>
    <t>65388</t>
  </si>
  <si>
    <t>TENORMIN 50</t>
  </si>
  <si>
    <t>DIAZEPAM</t>
  </si>
  <si>
    <t>2477</t>
  </si>
  <si>
    <t>5MG TBL NOB 20(2X10)</t>
  </si>
  <si>
    <t>FEBUXOSTÁT</t>
  </si>
  <si>
    <t>208439</t>
  </si>
  <si>
    <t>ADENURIC</t>
  </si>
  <si>
    <t>80MG TBL FLM 28 II</t>
  </si>
  <si>
    <t>Hydrogenované námelové alkaloidy</t>
  </si>
  <si>
    <t>91032</t>
  </si>
  <si>
    <t>SECATOXIN FORTE</t>
  </si>
  <si>
    <t>2,5MG/ML POR GTT SOL 25ML</t>
  </si>
  <si>
    <t>20159</t>
  </si>
  <si>
    <t>MONOTAB 20</t>
  </si>
  <si>
    <t>KLOMETHIAZOL</t>
  </si>
  <si>
    <t>176129</t>
  </si>
  <si>
    <t>HEMINEVRIN</t>
  </si>
  <si>
    <t>300MG CPS MOL 100</t>
  </si>
  <si>
    <t>KLOTRIMAZOL</t>
  </si>
  <si>
    <t>16895</t>
  </si>
  <si>
    <t>10MG/G DRM PST 1X30G</t>
  </si>
  <si>
    <t>181293</t>
  </si>
  <si>
    <t>97186</t>
  </si>
  <si>
    <t>100MCG TBL NOB 100 I</t>
  </si>
  <si>
    <t>LISINOPRIL</t>
  </si>
  <si>
    <t>53642</t>
  </si>
  <si>
    <t>DIROTON</t>
  </si>
  <si>
    <t>10MG TBL NOB 28</t>
  </si>
  <si>
    <t>107228</t>
  </si>
  <si>
    <t>29468</t>
  </si>
  <si>
    <t>20MG TBL FLM 28 I</t>
  </si>
  <si>
    <t>12354</t>
  </si>
  <si>
    <t>500MG TBL FLM 120 I</t>
  </si>
  <si>
    <t>208207</t>
  </si>
  <si>
    <t>SIOFOR 850</t>
  </si>
  <si>
    <t>850MG TBL FLM 60 II</t>
  </si>
  <si>
    <t>158809</t>
  </si>
  <si>
    <t>METYPRED</t>
  </si>
  <si>
    <t>METOKLOPRAMID</t>
  </si>
  <si>
    <t>93104</t>
  </si>
  <si>
    <t>10MG TBL NOB 40</t>
  </si>
  <si>
    <t>163150</t>
  </si>
  <si>
    <t>94357</t>
  </si>
  <si>
    <t>500MG VAG TBL 50</t>
  </si>
  <si>
    <t>16913</t>
  </si>
  <si>
    <t>0,2MG TBL FLM 30</t>
  </si>
  <si>
    <t>49112</t>
  </si>
  <si>
    <t>20MG TBL ENT 14 I</t>
  </si>
  <si>
    <t>Pentoxifylin</t>
  </si>
  <si>
    <t>97698</t>
  </si>
  <si>
    <t>PENTOMER RETARD</t>
  </si>
  <si>
    <t>400MG TBL PRO 20</t>
  </si>
  <si>
    <t>Pregabalin</t>
  </si>
  <si>
    <t>210570</t>
  </si>
  <si>
    <t>150MG CPS DUR 84</t>
  </si>
  <si>
    <t>57585</t>
  </si>
  <si>
    <t>40MG CPS MOL 100</t>
  </si>
  <si>
    <t>19571</t>
  </si>
  <si>
    <t>TBL OBD 100</t>
  </si>
  <si>
    <t>173400</t>
  </si>
  <si>
    <t>Telmisartan</t>
  </si>
  <si>
    <t>32917</t>
  </si>
  <si>
    <t>35MG TBL RET 60</t>
  </si>
  <si>
    <t>94114</t>
  </si>
  <si>
    <t>5MG TBL NOB 100</t>
  </si>
  <si>
    <t>*1014</t>
  </si>
  <si>
    <t>163110</t>
  </si>
  <si>
    <t>ZOREM</t>
  </si>
  <si>
    <t>62861</t>
  </si>
  <si>
    <t>ATENOBENE</t>
  </si>
  <si>
    <t>25MG TBL FLM 30</t>
  </si>
  <si>
    <t>19590</t>
  </si>
  <si>
    <t>TORVACARD 10</t>
  </si>
  <si>
    <t>10MG TBL FLM 30 BLI AL</t>
  </si>
  <si>
    <t>BISAKODYL</t>
  </si>
  <si>
    <t>57992</t>
  </si>
  <si>
    <t>STADALAX</t>
  </si>
  <si>
    <t>5MG TBL OBD 20</t>
  </si>
  <si>
    <t>Dexamethason</t>
  </si>
  <si>
    <t>52334</t>
  </si>
  <si>
    <t>4MG TBL NOB 20</t>
  </si>
  <si>
    <t>3542</t>
  </si>
  <si>
    <t>DIGOXIN 0,250 LÉČIVA</t>
  </si>
  <si>
    <t>DIHYDROKODEIN</t>
  </si>
  <si>
    <t>41826</t>
  </si>
  <si>
    <t>DHC CONTINUS</t>
  </si>
  <si>
    <t>90MG TBL RET 60</t>
  </si>
  <si>
    <t>FORMOTEROL</t>
  </si>
  <si>
    <t>15899</t>
  </si>
  <si>
    <t>FORADIL</t>
  </si>
  <si>
    <t>12MCG PLV CPS DUR 30+1INH</t>
  </si>
  <si>
    <t>56804</t>
  </si>
  <si>
    <t>FYTOMENADION</t>
  </si>
  <si>
    <t>720</t>
  </si>
  <si>
    <t>20MG/ML POR GTT EML 1X5ML</t>
  </si>
  <si>
    <t>40777</t>
  </si>
  <si>
    <t>600MG TBL FLM 50</t>
  </si>
  <si>
    <t>INDOBUFEN</t>
  </si>
  <si>
    <t>47845</t>
  </si>
  <si>
    <t>53853</t>
  </si>
  <si>
    <t>86393</t>
  </si>
  <si>
    <t>0,5G TBL NOB 50</t>
  </si>
  <si>
    <t>132638</t>
  </si>
  <si>
    <t>50MG TBL NOB 50</t>
  </si>
  <si>
    <t>49123</t>
  </si>
  <si>
    <t>120791</t>
  </si>
  <si>
    <t>APO-PERINDO</t>
  </si>
  <si>
    <t>211843</t>
  </si>
  <si>
    <t>RABAKIR</t>
  </si>
  <si>
    <t>215964</t>
  </si>
  <si>
    <t>ISOPTIN SR</t>
  </si>
  <si>
    <t>240MG TBL PRO 30</t>
  </si>
  <si>
    <t>Vitamin B1 v kombinaci s vitaminem B6 a/nebo B12</t>
  </si>
  <si>
    <t>164890</t>
  </si>
  <si>
    <t>NEUROMULTIVIT</t>
  </si>
  <si>
    <t>100MG/200MG/0,2MG TBL FLM 20</t>
  </si>
  <si>
    <t>KVETIAPIN</t>
  </si>
  <si>
    <t>204363</t>
  </si>
  <si>
    <t>QUETIAPIN MYLAN</t>
  </si>
  <si>
    <t>200MG TBL PRO 60</t>
  </si>
  <si>
    <t>162859</t>
  </si>
  <si>
    <t>100MG TBL ENT 98</t>
  </si>
  <si>
    <t>49115</t>
  </si>
  <si>
    <t>TAMSULOSIN</t>
  </si>
  <si>
    <t>49195</t>
  </si>
  <si>
    <t>0,4MG CPS RDR 90</t>
  </si>
  <si>
    <t>OXYKODON A NALOXON+E4851</t>
  </si>
  <si>
    <t>138530</t>
  </si>
  <si>
    <t>TARGIN</t>
  </si>
  <si>
    <t>10MG/5MG TBL PRO 60</t>
  </si>
  <si>
    <t>119773</t>
  </si>
  <si>
    <t>Celiprolol</t>
  </si>
  <si>
    <t>214615</t>
  </si>
  <si>
    <t>200MG TBL FLM 30</t>
  </si>
  <si>
    <t>Fenofibrát</t>
  </si>
  <si>
    <t>58271</t>
  </si>
  <si>
    <t>LIPANTHYL 267 M</t>
  </si>
  <si>
    <t>267MG CPS DUR 30</t>
  </si>
  <si>
    <t>47477</t>
  </si>
  <si>
    <t>2,5MG/25MG TBL NOB 20</t>
  </si>
  <si>
    <t>Ipratropium-bromid</t>
  </si>
  <si>
    <t>32992</t>
  </si>
  <si>
    <t>0,020MG/DÁV INH SOL PSS 200DÁV</t>
  </si>
  <si>
    <t>164344</t>
  </si>
  <si>
    <t>76400</t>
  </si>
  <si>
    <t>SORBIMON</t>
  </si>
  <si>
    <t>Isradipin</t>
  </si>
  <si>
    <t>16439</t>
  </si>
  <si>
    <t>LOMIR SRO</t>
  </si>
  <si>
    <t>5MG CPS PRO 30</t>
  </si>
  <si>
    <t>KALCITRIOL</t>
  </si>
  <si>
    <t>14937</t>
  </si>
  <si>
    <t>ROCALTROL</t>
  </si>
  <si>
    <t>0,25MCG CPS MOL 30</t>
  </si>
  <si>
    <t>216197</t>
  </si>
  <si>
    <t>147452</t>
  </si>
  <si>
    <t>88MCG TBL NOB 100 I</t>
  </si>
  <si>
    <t>168445</t>
  </si>
  <si>
    <t>5MG TBL FLM 14X1</t>
  </si>
  <si>
    <t>184525</t>
  </si>
  <si>
    <t>0,5G TBL NOB 20</t>
  </si>
  <si>
    <t>152143</t>
  </si>
  <si>
    <t>750MG TBL PRO 30 II</t>
  </si>
  <si>
    <t>66014</t>
  </si>
  <si>
    <t>122112</t>
  </si>
  <si>
    <t>APO-OME 20</t>
  </si>
  <si>
    <t>RIVASTIGMIN</t>
  </si>
  <si>
    <t>26533</t>
  </si>
  <si>
    <t>EXELON</t>
  </si>
  <si>
    <t>3MG CPS DUR 56</t>
  </si>
  <si>
    <t>44303</t>
  </si>
  <si>
    <t>100MG CPS PRO 50</t>
  </si>
  <si>
    <t>FENOTEROL A IPRATROPIUM-BROMID</t>
  </si>
  <si>
    <t>2679</t>
  </si>
  <si>
    <t>21MCG/50MCG/DÁV INH SOL PSS 20</t>
  </si>
  <si>
    <t>190958</t>
  </si>
  <si>
    <t>5MG/1,25MG/5MG TBL FLM 30</t>
  </si>
  <si>
    <t>216285</t>
  </si>
  <si>
    <t>300MG TBL NOB 90</t>
  </si>
  <si>
    <t>83099</t>
  </si>
  <si>
    <t>XANAX SR</t>
  </si>
  <si>
    <t>0,5MG TBL PRO 30</t>
  </si>
  <si>
    <t>90959</t>
  </si>
  <si>
    <t>Ambroxol</t>
  </si>
  <si>
    <t>103391</t>
  </si>
  <si>
    <t>7,5MG/ML POR SOL/INH SOL 60ML</t>
  </si>
  <si>
    <t>132712</t>
  </si>
  <si>
    <t>19593</t>
  </si>
  <si>
    <t>TORVACARD 20</t>
  </si>
  <si>
    <t>20MG TBL FLM 90 BLI AL</t>
  </si>
  <si>
    <t>49009</t>
  </si>
  <si>
    <t>ATORIS 20</t>
  </si>
  <si>
    <t>20MG TBL FLM 90</t>
  </si>
  <si>
    <t>103844</t>
  </si>
  <si>
    <t>187486</t>
  </si>
  <si>
    <t>132556</t>
  </si>
  <si>
    <t>49910</t>
  </si>
  <si>
    <t>20MG TBL FLM 98</t>
  </si>
  <si>
    <t>132958</t>
  </si>
  <si>
    <t>132961</t>
  </si>
  <si>
    <t>176913</t>
  </si>
  <si>
    <t>94164</t>
  </si>
  <si>
    <t>CONCOR 5</t>
  </si>
  <si>
    <t>3824</t>
  </si>
  <si>
    <t>BROMAZEPAM</t>
  </si>
  <si>
    <t>88217</t>
  </si>
  <si>
    <t>LEXAURIN 1,5</t>
  </si>
  <si>
    <t>1,5MG TBL NOB 30</t>
  </si>
  <si>
    <t>216707</t>
  </si>
  <si>
    <t>1,5MG TBL NOB 28</t>
  </si>
  <si>
    <t>10122</t>
  </si>
  <si>
    <t>60MG TBL RET 56</t>
  </si>
  <si>
    <t>DIKLOFENAK</t>
  </si>
  <si>
    <t>119672</t>
  </si>
  <si>
    <t>DICLOFENAC DUO PHARMASWISS</t>
  </si>
  <si>
    <t>75MG CPS RDR 30 I</t>
  </si>
  <si>
    <t>125122</t>
  </si>
  <si>
    <t>APO-DICLO SR 100</t>
  </si>
  <si>
    <t>100MG TBL RET 100</t>
  </si>
  <si>
    <t>16031</t>
  </si>
  <si>
    <t>VOLTAREN 50</t>
  </si>
  <si>
    <t>50MG TBL ENT 20</t>
  </si>
  <si>
    <t>132786</t>
  </si>
  <si>
    <t>119509</t>
  </si>
  <si>
    <t>ARICEPT</t>
  </si>
  <si>
    <t>10MG TBL FLM 98</t>
  </si>
  <si>
    <t>12737</t>
  </si>
  <si>
    <t>200MG TBL NOB 10</t>
  </si>
  <si>
    <t>187330</t>
  </si>
  <si>
    <t>MIRAKLIDE</t>
  </si>
  <si>
    <t>10MG TBL FLM 28 I</t>
  </si>
  <si>
    <t>11014</t>
  </si>
  <si>
    <t>267MG CPS DUR 90</t>
  </si>
  <si>
    <t>56805</t>
  </si>
  <si>
    <t>40MG TBL NOB 100</t>
  </si>
  <si>
    <t>84400</t>
  </si>
  <si>
    <t>132877</t>
  </si>
  <si>
    <t>139394</t>
  </si>
  <si>
    <t>60MG TBL RET 60</t>
  </si>
  <si>
    <t>GLYCEROL-TRINITRÁT</t>
  </si>
  <si>
    <t>231</t>
  </si>
  <si>
    <t>NITROGLYCERIN-SLOVAKOFARMA</t>
  </si>
  <si>
    <t>0,5MG TBL SLG 20</t>
  </si>
  <si>
    <t>GUAJFENESIN</t>
  </si>
  <si>
    <t>58249</t>
  </si>
  <si>
    <t>GUAJACURAN 5%</t>
  </si>
  <si>
    <t>50MG/ML INJ SOL 10X10ML</t>
  </si>
  <si>
    <t>66555</t>
  </si>
  <si>
    <t>47476</t>
  </si>
  <si>
    <t>5MG/50MG TBL NOB 50</t>
  </si>
  <si>
    <t>Chondroitin-sulfát</t>
  </si>
  <si>
    <t>14817</t>
  </si>
  <si>
    <t>CONDROSULF</t>
  </si>
  <si>
    <t>400MG CPS DUR 60</t>
  </si>
  <si>
    <t>151949</t>
  </si>
  <si>
    <t>2,5MG CPS DUR 100</t>
  </si>
  <si>
    <t>21794</t>
  </si>
  <si>
    <t>96187</t>
  </si>
  <si>
    <t>20MG TBL NOB 50</t>
  </si>
  <si>
    <t>Ivabradin</t>
  </si>
  <si>
    <t>25978</t>
  </si>
  <si>
    <t>PROCORALAN</t>
  </si>
  <si>
    <t>7,5MG TBL FLM 56 KALBLI</t>
  </si>
  <si>
    <t>Jiná antibiotika pro lokální aplikaci</t>
  </si>
  <si>
    <t>1066</t>
  </si>
  <si>
    <t>250IU/G+5,2MG/G UNG 10G</t>
  </si>
  <si>
    <t>48262</t>
  </si>
  <si>
    <t>3300IU/G+250IU/G DRM PLV ADS 1</t>
  </si>
  <si>
    <t>JINÁ ANTIINFEKTIVA</t>
  </si>
  <si>
    <t>200863</t>
  </si>
  <si>
    <t>OPH GTT SOL 1X10ML PLAST</t>
  </si>
  <si>
    <t>13798</t>
  </si>
  <si>
    <t>CANESTEN</t>
  </si>
  <si>
    <t>10MG/G CRM 20G</t>
  </si>
  <si>
    <t>KOMBINACE RŮZNÝCH ANTIBIOTIK</t>
  </si>
  <si>
    <t>1076</t>
  </si>
  <si>
    <t>OPH UNG 5G</t>
  </si>
  <si>
    <t>Kyanokobalamin</t>
  </si>
  <si>
    <t>643</t>
  </si>
  <si>
    <t>VITAMIN B12 LÉČIVA</t>
  </si>
  <si>
    <t>1000MCG INJ SOL 5X1ML</t>
  </si>
  <si>
    <t>163425</t>
  </si>
  <si>
    <t>100MG TBL ENT 50</t>
  </si>
  <si>
    <t>188850</t>
  </si>
  <si>
    <t>100MG TBL ENT 100 I</t>
  </si>
  <si>
    <t>KYSELINA TIAPROFENOVÁ</t>
  </si>
  <si>
    <t>96484</t>
  </si>
  <si>
    <t>SURGAM LÉČIVA</t>
  </si>
  <si>
    <t>300MG TBL NOB 20</t>
  </si>
  <si>
    <t>147464</t>
  </si>
  <si>
    <t>137MCG TBL NOB 100 I</t>
  </si>
  <si>
    <t>102382</t>
  </si>
  <si>
    <t>LORISTA H</t>
  </si>
  <si>
    <t>100MG/25MG TBL FLM 28</t>
  </si>
  <si>
    <t>157778</t>
  </si>
  <si>
    <t>100MG/12,5MG TBL FLM 28</t>
  </si>
  <si>
    <t>MEBENDAZOL</t>
  </si>
  <si>
    <t>122198</t>
  </si>
  <si>
    <t>VERMOX</t>
  </si>
  <si>
    <t>100MG TBL NOB 6</t>
  </si>
  <si>
    <t>MEDROXYPROGESTERON A ESTROGEN</t>
  </si>
  <si>
    <t>14628</t>
  </si>
  <si>
    <t>DIVINA</t>
  </si>
  <si>
    <t>2MG+2MG/10MG TBL NOB 3X21</t>
  </si>
  <si>
    <t>MEFENOXALON</t>
  </si>
  <si>
    <t>3645</t>
  </si>
  <si>
    <t>85656</t>
  </si>
  <si>
    <t>MĚKKÝ PARAFIN A TUKOVÉ PRODUKTY</t>
  </si>
  <si>
    <t>100272</t>
  </si>
  <si>
    <t>LIPOBASE</t>
  </si>
  <si>
    <t>CRM 30G</t>
  </si>
  <si>
    <t>199466</t>
  </si>
  <si>
    <t>56504</t>
  </si>
  <si>
    <t>850MG TBL FLM 60 I</t>
  </si>
  <si>
    <t>132576</t>
  </si>
  <si>
    <t>850MG TBL FLM 120</t>
  </si>
  <si>
    <t>191925</t>
  </si>
  <si>
    <t>1000MG TBL FLM 20X30</t>
  </si>
  <si>
    <t>49937</t>
  </si>
  <si>
    <t>50MG TBL PRO 28</t>
  </si>
  <si>
    <t>192390</t>
  </si>
  <si>
    <t>PANCREOLAN FORTE</t>
  </si>
  <si>
    <t>6000U TBL ENT 60</t>
  </si>
  <si>
    <t>NIFUROXAZID</t>
  </si>
  <si>
    <t>155871</t>
  </si>
  <si>
    <t>200MG CPS DUR 14</t>
  </si>
  <si>
    <t>NIMESULID</t>
  </si>
  <si>
    <t>111900</t>
  </si>
  <si>
    <t>10MG TBL NOB 100</t>
  </si>
  <si>
    <t>25366</t>
  </si>
  <si>
    <t>202855</t>
  </si>
  <si>
    <t>HELICID</t>
  </si>
  <si>
    <t>40MG CPS ETD 28 II</t>
  </si>
  <si>
    <t>180563</t>
  </si>
  <si>
    <t>20MG TBL ENT 90 I</t>
  </si>
  <si>
    <t>180698</t>
  </si>
  <si>
    <t>40MG TBL ENT 90</t>
  </si>
  <si>
    <t>180578</t>
  </si>
  <si>
    <t>20MG TBL ENT 90 II</t>
  </si>
  <si>
    <t>85159</t>
  </si>
  <si>
    <t>PRENESSA</t>
  </si>
  <si>
    <t>4MG TBL NOB 90</t>
  </si>
  <si>
    <t>85162</t>
  </si>
  <si>
    <t>56974</t>
  </si>
  <si>
    <t>1,25MG TBL NOB 50</t>
  </si>
  <si>
    <t>50118</t>
  </si>
  <si>
    <t>TRIASYN 2,5/2,5 MG</t>
  </si>
  <si>
    <t>2,5MG/2,5MG TBL RET 30</t>
  </si>
  <si>
    <t>RIFAXIMIN</t>
  </si>
  <si>
    <t>202740</t>
  </si>
  <si>
    <t>200MG TBL FLM 28</t>
  </si>
  <si>
    <t>148070</t>
  </si>
  <si>
    <t>148074</t>
  </si>
  <si>
    <t>SULFAMETHOXAZOL A TRIMETHOPRIM</t>
  </si>
  <si>
    <t>3377</t>
  </si>
  <si>
    <t>400MG/80MG TBL NOB 20</t>
  </si>
  <si>
    <t>75023</t>
  </si>
  <si>
    <t>COTRIMOXAZOL AL FORTE</t>
  </si>
  <si>
    <t>800MG/160MG TBL NOB 20</t>
  </si>
  <si>
    <t>167841</t>
  </si>
  <si>
    <t>40MG/5MG TBL NOB 90X1</t>
  </si>
  <si>
    <t>26575</t>
  </si>
  <si>
    <t>80MG/12,5MG TBL NOB 98</t>
  </si>
  <si>
    <t>26578</t>
  </si>
  <si>
    <t>80MG/12,5MG TBL NOB 28</t>
  </si>
  <si>
    <t>193894</t>
  </si>
  <si>
    <t>TOLUCOMBI</t>
  </si>
  <si>
    <t>80MG/25MG TBL NOB 28 II</t>
  </si>
  <si>
    <t>193874</t>
  </si>
  <si>
    <t>40MG/12,5MG TBL NOB 28 II</t>
  </si>
  <si>
    <t>THIAMAZOL</t>
  </si>
  <si>
    <t>87149</t>
  </si>
  <si>
    <t>THIOKOLCHIKOSID</t>
  </si>
  <si>
    <t>107944</t>
  </si>
  <si>
    <t>MUSCORIL INJ</t>
  </si>
  <si>
    <t>4MG INJ SOL 6X2ML</t>
  </si>
  <si>
    <t>TOBRAMYCIN</t>
  </si>
  <si>
    <t>86264</t>
  </si>
  <si>
    <t>3MG/ML OPH GTT SOL 1X5ML</t>
  </si>
  <si>
    <t>TOLPERISON</t>
  </si>
  <si>
    <t>57525</t>
  </si>
  <si>
    <t>MYDOCALM</t>
  </si>
  <si>
    <t>150MG TBL FLM 30</t>
  </si>
  <si>
    <t>12687</t>
  </si>
  <si>
    <t>TRAMAL RETARD TABLETY 100 MG</t>
  </si>
  <si>
    <t>46444</t>
  </si>
  <si>
    <t>TRITTICO AC 150</t>
  </si>
  <si>
    <t>150MG TBL RET 60</t>
  </si>
  <si>
    <t>32918</t>
  </si>
  <si>
    <t>35MG TBL RET 90</t>
  </si>
  <si>
    <t>186538</t>
  </si>
  <si>
    <t>TBL FLM 90</t>
  </si>
  <si>
    <t>10253</t>
  </si>
  <si>
    <t>10MG TBL NOB 90</t>
  </si>
  <si>
    <t>16286</t>
  </si>
  <si>
    <t>STILNOX</t>
  </si>
  <si>
    <t>198054</t>
  </si>
  <si>
    <t>132803</t>
  </si>
  <si>
    <t>MAGNESIUM-OROTÁT</t>
  </si>
  <si>
    <t>32889</t>
  </si>
  <si>
    <t>MAGNEROT</t>
  </si>
  <si>
    <t>500MG TBL NOB 100 I</t>
  </si>
  <si>
    <t>193747</t>
  </si>
  <si>
    <t>5MG TBL FLM 168</t>
  </si>
  <si>
    <t>190965</t>
  </si>
  <si>
    <t>5MG/1,25MG/10MG TBL FLM 90(3X3</t>
  </si>
  <si>
    <t>Bisoprolol a amlodipin</t>
  </si>
  <si>
    <t>184286</t>
  </si>
  <si>
    <t>CONCOR COMBI</t>
  </si>
  <si>
    <t>184290</t>
  </si>
  <si>
    <t>5MG/10MG TBL NOB 90</t>
  </si>
  <si>
    <t>184287</t>
  </si>
  <si>
    <t>5MG/10MG TBL NOB 28</t>
  </si>
  <si>
    <t>184284</t>
  </si>
  <si>
    <t>184288</t>
  </si>
  <si>
    <t>Pomůcky pro inkontinentní</t>
  </si>
  <si>
    <t>88141</t>
  </si>
  <si>
    <t>VLOŽKY ABSORPČNÍ TENA LADY NORMAL</t>
  </si>
  <si>
    <t>300ML,24KS</t>
  </si>
  <si>
    <t>87922</t>
  </si>
  <si>
    <t>KALHOTKY ABSORPČNÍ MOLICARE MOBIL EXTRA LARGE</t>
  </si>
  <si>
    <t>BOKY 130-170CM,1862ML,14KS</t>
  </si>
  <si>
    <t>171067</t>
  </si>
  <si>
    <t>PODLOŽKY ABSORPČNÍ</t>
  </si>
  <si>
    <t>65X60CM,950ML,1834012,25KS</t>
  </si>
  <si>
    <t>66015</t>
  </si>
  <si>
    <t>100MG TBL PRO 100</t>
  </si>
  <si>
    <t>96117</t>
  </si>
  <si>
    <t>600SU INJ SOL 10X2ML</t>
  </si>
  <si>
    <t>12895</t>
  </si>
  <si>
    <t>100MG POR GRA SUS 30 I</t>
  </si>
  <si>
    <t>29475</t>
  </si>
  <si>
    <t>20MG TBL FLM 98 I</t>
  </si>
  <si>
    <t>MUPIROCIN</t>
  </si>
  <si>
    <t>90778</t>
  </si>
  <si>
    <t>BACTROBAN</t>
  </si>
  <si>
    <t>20MG/G UNG 15G</t>
  </si>
  <si>
    <t>33706</t>
  </si>
  <si>
    <t>ISOSOURCE ENERGY FIBRE NEUTRÁLNÍ</t>
  </si>
  <si>
    <t>*1005</t>
  </si>
  <si>
    <t>*1026</t>
  </si>
  <si>
    <t>Acetylcystein</t>
  </si>
  <si>
    <t>32858</t>
  </si>
  <si>
    <t>NAC AL 600 ŠUMIVÉ TABLETY</t>
  </si>
  <si>
    <t>600MG TBL EFF 20</t>
  </si>
  <si>
    <t>58874</t>
  </si>
  <si>
    <t>AMLOZEK 5</t>
  </si>
  <si>
    <t>163143</t>
  </si>
  <si>
    <t>CINARIZIN</t>
  </si>
  <si>
    <t>30381</t>
  </si>
  <si>
    <t>STUGERON</t>
  </si>
  <si>
    <t>CIPROFIBRÁT</t>
  </si>
  <si>
    <t>47684</t>
  </si>
  <si>
    <t>100MG CPS DUR 60</t>
  </si>
  <si>
    <t>208695</t>
  </si>
  <si>
    <t>10MG TBL NOB 20(1X20)</t>
  </si>
  <si>
    <t>41824</t>
  </si>
  <si>
    <t>46621</t>
  </si>
  <si>
    <t>UNO</t>
  </si>
  <si>
    <t>150MG TBL PRO 20</t>
  </si>
  <si>
    <t>75632</t>
  </si>
  <si>
    <t>DICLOFENAC AL RETARD</t>
  </si>
  <si>
    <t>132908</t>
  </si>
  <si>
    <t>500MG TBL FLM 120</t>
  </si>
  <si>
    <t>147487</t>
  </si>
  <si>
    <t>DONEPEZIL ACCORD</t>
  </si>
  <si>
    <t>142150</t>
  </si>
  <si>
    <t>DONEPEZIL MYLAN</t>
  </si>
  <si>
    <t>142136</t>
  </si>
  <si>
    <t>97655</t>
  </si>
  <si>
    <t>DOXYBENE</t>
  </si>
  <si>
    <t>100MG CPS MOL 20</t>
  </si>
  <si>
    <t>FAMOTIDIN</t>
  </si>
  <si>
    <t>59595</t>
  </si>
  <si>
    <t>FAMOSAN</t>
  </si>
  <si>
    <t>20MG TBL FLM 50</t>
  </si>
  <si>
    <t>59596</t>
  </si>
  <si>
    <t>40MG TBL FLM 50</t>
  </si>
  <si>
    <t>207098</t>
  </si>
  <si>
    <t>FLUOXETIN</t>
  </si>
  <si>
    <t>98791</t>
  </si>
  <si>
    <t>DEPREX LÉČIVA</t>
  </si>
  <si>
    <t>20MG CPS DUR 30</t>
  </si>
  <si>
    <t>173419</t>
  </si>
  <si>
    <t>APO-GAB 300</t>
  </si>
  <si>
    <t>300MG CPS DUR 60</t>
  </si>
  <si>
    <t>CHLORTALIDON A KALIUM ŠETŘÍCÍ DIURETIKA</t>
  </si>
  <si>
    <t>88518</t>
  </si>
  <si>
    <t>2,5MG/25MG TBL NOB 30</t>
  </si>
  <si>
    <t>20161</t>
  </si>
  <si>
    <t>25979</t>
  </si>
  <si>
    <t>7,5MG TBL FLM 28 KALBLI</t>
  </si>
  <si>
    <t>203854</t>
  </si>
  <si>
    <t>KODEIN</t>
  </si>
  <si>
    <t>56993</t>
  </si>
  <si>
    <t>CODEIN SLOVAKOFARMA</t>
  </si>
  <si>
    <t>30MG TBL NOB 10</t>
  </si>
  <si>
    <t>KOMPLEX ŽELEZA S ISOMALTOSOU A KYSELINA LISTOVÁ</t>
  </si>
  <si>
    <t>16593</t>
  </si>
  <si>
    <t>MALTOFER FOL TABLETY</t>
  </si>
  <si>
    <t>100MG/0,35MG TBL MND 30</t>
  </si>
  <si>
    <t>203564</t>
  </si>
  <si>
    <t>MAKROGOL</t>
  </si>
  <si>
    <t>58827</t>
  </si>
  <si>
    <t>FORTRANS</t>
  </si>
  <si>
    <t>POR PLV SOL 4</t>
  </si>
  <si>
    <t>MEBEVERIN</t>
  </si>
  <si>
    <t>215568</t>
  </si>
  <si>
    <t>DUSPATALIN RETARD</t>
  </si>
  <si>
    <t>200MG CPS RDR 30</t>
  </si>
  <si>
    <t>23795</t>
  </si>
  <si>
    <t>GLUCOPHAGE</t>
  </si>
  <si>
    <t>850MG TBL FLM 100</t>
  </si>
  <si>
    <t>Mianserin</t>
  </si>
  <si>
    <t>85810</t>
  </si>
  <si>
    <t>LERIVON</t>
  </si>
  <si>
    <t>30MG TBL FLM 20X1</t>
  </si>
  <si>
    <t>200309</t>
  </si>
  <si>
    <t>200310</t>
  </si>
  <si>
    <t>25000U CPS ETD 100</t>
  </si>
  <si>
    <t>NAFTIFIN</t>
  </si>
  <si>
    <t>72927</t>
  </si>
  <si>
    <t>EXODERIL</t>
  </si>
  <si>
    <t>10MG/G CRM 15G</t>
  </si>
  <si>
    <t>111904</t>
  </si>
  <si>
    <t>13316</t>
  </si>
  <si>
    <t>LUSOPRESS</t>
  </si>
  <si>
    <t>20MG TBL NOB 28</t>
  </si>
  <si>
    <t>ONDANSETRON</t>
  </si>
  <si>
    <t>185206</t>
  </si>
  <si>
    <t>NOVETRON 8 MG DISPERGOVATELNÉ TABLETY</t>
  </si>
  <si>
    <t>8MG POR TBL DIS 10</t>
  </si>
  <si>
    <t>PAROXETIN</t>
  </si>
  <si>
    <t>107848</t>
  </si>
  <si>
    <t>47085</t>
  </si>
  <si>
    <t>400MG TBL PRO 100</t>
  </si>
  <si>
    <t>124115</t>
  </si>
  <si>
    <t>10MG/5MG TBL NOB 30</t>
  </si>
  <si>
    <t>Pseudoefedrin, kombinace</t>
  </si>
  <si>
    <t>216106</t>
  </si>
  <si>
    <t>CLARINASE REPETABS</t>
  </si>
  <si>
    <t>5MG/120MG TBL PRO 28 II</t>
  </si>
  <si>
    <t>26530</t>
  </si>
  <si>
    <t>1,5MG CPS DUR 56</t>
  </si>
  <si>
    <t>148076</t>
  </si>
  <si>
    <t>RUTOSID, KOMBINACE</t>
  </si>
  <si>
    <t>96303</t>
  </si>
  <si>
    <t>ASCORUTIN</t>
  </si>
  <si>
    <t>100MG/20MG TBL FLM 50</t>
  </si>
  <si>
    <t>98194</t>
  </si>
  <si>
    <t>CYCLO 3 FORT</t>
  </si>
  <si>
    <t>150MG/150MG/100MG CPS DUR 30 I</t>
  </si>
  <si>
    <t>207222</t>
  </si>
  <si>
    <t>SOTALOL</t>
  </si>
  <si>
    <t>49013</t>
  </si>
  <si>
    <t>SOTAHEXAL 80</t>
  </si>
  <si>
    <t>80MG TBL NOB 50</t>
  </si>
  <si>
    <t>152959</t>
  </si>
  <si>
    <t>TEZEO</t>
  </si>
  <si>
    <t>80MG TBL NOB 90</t>
  </si>
  <si>
    <t>54093</t>
  </si>
  <si>
    <t>150MG TBL RET 20</t>
  </si>
  <si>
    <t>TRIAMCINOLON</t>
  </si>
  <si>
    <t>162502</t>
  </si>
  <si>
    <t>1MG/G DRM EML 30G</t>
  </si>
  <si>
    <t>TRIAMCINOLON A ANTISEPTIKA</t>
  </si>
  <si>
    <t>4178</t>
  </si>
  <si>
    <t>TRIAMCINOLON E LÉČIVA</t>
  </si>
  <si>
    <t>1MG/G+10MG/G UNG 1X20G</t>
  </si>
  <si>
    <t>189079</t>
  </si>
  <si>
    <t>CALCICHEW D3 LEMON</t>
  </si>
  <si>
    <t>500MG/400IU TBL MND 60</t>
  </si>
  <si>
    <t>47515</t>
  </si>
  <si>
    <t>500MG/200IU TBL MND 60</t>
  </si>
  <si>
    <t>198057</t>
  </si>
  <si>
    <t>190970</t>
  </si>
  <si>
    <t>10MG/2,5MG/5MG TBL FLM 90(3X30</t>
  </si>
  <si>
    <t>190968</t>
  </si>
  <si>
    <t>10MG/2,5MG/5MG TBL FLM 30</t>
  </si>
  <si>
    <t>Obvazový materiál, náplasti</t>
  </si>
  <si>
    <t>81960</t>
  </si>
  <si>
    <t>KRYTÍ ALGINÁTOVÉ MELGISORB AG</t>
  </si>
  <si>
    <t>10X10CM,10KS</t>
  </si>
  <si>
    <t>86760</t>
  </si>
  <si>
    <t>ROZTOK PRONTOSAN 400416</t>
  </si>
  <si>
    <t>STERILNÍ LAHVIČKA,350ML</t>
  </si>
  <si>
    <t>80573</t>
  </si>
  <si>
    <t>KRYTÍ ABSORPČNÍ MEPILEX</t>
  </si>
  <si>
    <t>10X10CM SE SILIKONOVOU VRSTVOU SAFETAC,5KS</t>
  </si>
  <si>
    <t>169610</t>
  </si>
  <si>
    <t>KRYTÍ ANTIMIKROBIÁLNÍ MEPILEX TRANSFER AG</t>
  </si>
  <si>
    <t>7,5 X 8,5 CM,SILIKONOVÁ KONTAKTNÍ VRSTVA K.ODVODU EXSUDÁTU,10KS</t>
  </si>
  <si>
    <t>170311</t>
  </si>
  <si>
    <t>KOMPRESY ZETUVIT PLUS VYSOCE SAVÉ STERILNÍ</t>
  </si>
  <si>
    <t>Kompresní punčochy a návleky</t>
  </si>
  <si>
    <t>45387</t>
  </si>
  <si>
    <t>PUNČOCHY KOMPRESNÍ LÝTKOVÉ II.K.T.</t>
  </si>
  <si>
    <t>MAXIS COMFORT A-D</t>
  </si>
  <si>
    <t>RABEPRAZOL</t>
  </si>
  <si>
    <t>157129</t>
  </si>
  <si>
    <t>ZULBEX</t>
  </si>
  <si>
    <t>10MG TBL ENT 28</t>
  </si>
  <si>
    <t>216284</t>
  </si>
  <si>
    <t>100MG TBL NOB 90</t>
  </si>
  <si>
    <t>142101</t>
  </si>
  <si>
    <t>AMLORATIO</t>
  </si>
  <si>
    <t>5MG TBL NOB 90</t>
  </si>
  <si>
    <t>142095</t>
  </si>
  <si>
    <t>AMOXICILIN</t>
  </si>
  <si>
    <t>32559</t>
  </si>
  <si>
    <t>OSPAMOX</t>
  </si>
  <si>
    <t>1000MG TBL FLM 14</t>
  </si>
  <si>
    <t>Atenolol a thiazidy</t>
  </si>
  <si>
    <t>76715</t>
  </si>
  <si>
    <t>TENORETIC</t>
  </si>
  <si>
    <t>187518</t>
  </si>
  <si>
    <t>40MG TBL FLM 90</t>
  </si>
  <si>
    <t>Erdostein</t>
  </si>
  <si>
    <t>95560</t>
  </si>
  <si>
    <t>300MG CPS DUR 30</t>
  </si>
  <si>
    <t>FENOXYMETHYLPENICILIN</t>
  </si>
  <si>
    <t>132893</t>
  </si>
  <si>
    <t>OSPEN 1500</t>
  </si>
  <si>
    <t>1500000IU TBL FLM 30</t>
  </si>
  <si>
    <t>112659</t>
  </si>
  <si>
    <t>30MG TBL RET 90</t>
  </si>
  <si>
    <t>137120</t>
  </si>
  <si>
    <t>MAGNESIUM 250 MG PHARMAVIT</t>
  </si>
  <si>
    <t>250MG TBL EFF 20</t>
  </si>
  <si>
    <t>KANDESARTAN A DIURETIKA</t>
  </si>
  <si>
    <t>171575</t>
  </si>
  <si>
    <t>CARZAP HCT</t>
  </si>
  <si>
    <t>16MG/12,5MG TBL NOB 90</t>
  </si>
  <si>
    <t>Kortikosteroidy</t>
  </si>
  <si>
    <t>84700</t>
  </si>
  <si>
    <t>0,2MG/G+5MG/G+479,8MG/G AUR GT</t>
  </si>
  <si>
    <t>100301</t>
  </si>
  <si>
    <t>OFLOXACIN</t>
  </si>
  <si>
    <t>55636</t>
  </si>
  <si>
    <t>200MG TBL FLM 10</t>
  </si>
  <si>
    <t>ORGANISMY PRODUKUJÍCÍ KYSELINU MLÉČNOU</t>
  </si>
  <si>
    <t>9159</t>
  </si>
  <si>
    <t>POR SOL 100ML</t>
  </si>
  <si>
    <t>162012</t>
  </si>
  <si>
    <t>10MG/2,5MG TBL FLM 90</t>
  </si>
  <si>
    <t>202893</t>
  </si>
  <si>
    <t>5MG/120MG TBL PRO 14 II</t>
  </si>
  <si>
    <t>166421</t>
  </si>
  <si>
    <t>SUKRALFÁT</t>
  </si>
  <si>
    <t>91217</t>
  </si>
  <si>
    <t>VENTER</t>
  </si>
  <si>
    <t>1G TBL NOB 50</t>
  </si>
  <si>
    <t>SULPIRID</t>
  </si>
  <si>
    <t>11468</t>
  </si>
  <si>
    <t>PROSULPIN</t>
  </si>
  <si>
    <t>50MG TBL NOB 60</t>
  </si>
  <si>
    <t>214601</t>
  </si>
  <si>
    <t>HYPNOGEN</t>
  </si>
  <si>
    <t>137722</t>
  </si>
  <si>
    <t>AMLODIPIN ACTAVIS</t>
  </si>
  <si>
    <t>RAMIPRIL A DIURETIKA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</si>
  <si>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</si>
  <si>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</si>
  <si>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</si>
  <si>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</si>
  <si>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N06DA02 - DONEPEZIL</t>
  </si>
  <si>
    <t>N03AX12 - GABAPENTIN</t>
  </si>
  <si>
    <t>R03AC13 - FORMOTEROL</t>
  </si>
  <si>
    <t>N05AL01 - SULPIRID</t>
  </si>
  <si>
    <t>C08DA01 - VERAPAMIL</t>
  </si>
  <si>
    <t>R05CB01 - ACETYLCYSTEIN</t>
  </si>
  <si>
    <t>N03AX12</t>
  </si>
  <si>
    <t>N06DA02</t>
  </si>
  <si>
    <t>C08DA01</t>
  </si>
  <si>
    <t>R05CB01</t>
  </si>
  <si>
    <t>R03AC13</t>
  </si>
  <si>
    <t>N05AL01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</si>
  <si>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</si>
  <si>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</si>
  <si>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</si>
  <si>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</si>
  <si>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</si>
  <si>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</si>
  <si>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</si>
  <si>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</si>
  <si>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</si>
  <si>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</si>
  <si>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</si>
  <si>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</si>
  <si>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</si>
  <si>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</si>
  <si>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</si>
  <si>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</si>
  <si>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</si>
  <si>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</si>
  <si>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</si>
  <si>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50115040</t>
  </si>
  <si>
    <t>laboratorní materiál (Z505)</t>
  </si>
  <si>
    <t>ZC052</t>
  </si>
  <si>
    <t>Tlouček drsný 24 x 115 mm JIZE213A/1</t>
  </si>
  <si>
    <t>50115050</t>
  </si>
  <si>
    <t>obvazový materiál (Z502)</t>
  </si>
  <si>
    <t>ZA454</t>
  </si>
  <si>
    <t>Kompresa AB 10 x 10 cm/1 ks sterilní NT savá (1230114011) 1327114011</t>
  </si>
  <si>
    <t>Kompresa AB 10 x 10 cm/1 ks sterilní NT savá 1230114011</t>
  </si>
  <si>
    <t>ZC846</t>
  </si>
  <si>
    <t>Kompresa AB 15 x 25 cm/1 ks sterilní NT savá (1230114031) 1327114031</t>
  </si>
  <si>
    <t>Kompresa AB 15 x 25 cm/1 ks sterilní NT savá 1230114031</t>
  </si>
  <si>
    <t>ZA563</t>
  </si>
  <si>
    <t>Kompresa AB 20 x 20 cm/1 ks sterilní NT savá (1230114041) 1327114041</t>
  </si>
  <si>
    <t>Kompresa AB 20 x 20 cm/1 ks sterilní NT savá 1230114041</t>
  </si>
  <si>
    <t>ZA539</t>
  </si>
  <si>
    <t>Kompresa NT 10 x 10 cm nesterilní 06103</t>
  </si>
  <si>
    <t>ZC506</t>
  </si>
  <si>
    <t>Kompresa NT 10 x 10 cm/5 ks sterilní 1325020275</t>
  </si>
  <si>
    <t>ZC845</t>
  </si>
  <si>
    <t>Kompresa NT 10 x 20 cm/5 ks sterilní 26621</t>
  </si>
  <si>
    <t>ZC854</t>
  </si>
  <si>
    <t>Kompresa NT 7,5 x 7,5 cm/2 ks sterilní 26510</t>
  </si>
  <si>
    <t>ZL410</t>
  </si>
  <si>
    <t>Krytí gelové Hemagel 100 g A2681147</t>
  </si>
  <si>
    <t>ZA658</t>
  </si>
  <si>
    <t>Krytí granuflex 10 x 10 cm á 10 ks 0015902 187639</t>
  </si>
  <si>
    <t>ZF838</t>
  </si>
  <si>
    <t>Krytí hydroclean (tenderwet 24 active-609213) 7,5 x 7,5 cm bal. á 10 ks 6099768</t>
  </si>
  <si>
    <t>ZA327</t>
  </si>
  <si>
    <t>Krytí hydrocoll 10 x 10 cm bal. á 10 ks 9007442</t>
  </si>
  <si>
    <t>ZE264</t>
  </si>
  <si>
    <t>Krytí hydrofilm 10 cm x 10 m 685792</t>
  </si>
  <si>
    <t>ZD229</t>
  </si>
  <si>
    <t>Krytí hydrosorb gel 15 g 7031320</t>
  </si>
  <si>
    <t>ZO032</t>
  </si>
  <si>
    <t>Krytí hypoalergenní Cosmopor antibacterial Ag 15 x 8 cm bal. á 25 ks 9010041</t>
  </si>
  <si>
    <t>ZA325</t>
  </si>
  <si>
    <t>Krytí hypro-sorb R 65 x 55 mm 002 - již se nevyrábí</t>
  </si>
  <si>
    <t>ZA547</t>
  </si>
  <si>
    <t>Krytí inadine nepřilnavé 9,5 x 9,5 cm 1/10 SYS01512EE</t>
  </si>
  <si>
    <t>ZF042</t>
  </si>
  <si>
    <t>Krytí mastný tyl jelonet 10 x 10 cm á 10 ks 7404</t>
  </si>
  <si>
    <t>ZL854</t>
  </si>
  <si>
    <t>Krytí mastný tyl jelonet 10 x 10 cm á 36 ks 66007478</t>
  </si>
  <si>
    <t>ZA476</t>
  </si>
  <si>
    <t>Krytí mepilex border lite 10 x 10 cm bal. á 5 ks 281300-00</t>
  </si>
  <si>
    <t>ZD633</t>
  </si>
  <si>
    <t>Krytí mepilex border sacrum 18 x 18 cm bal. á 5 ks 282000-01</t>
  </si>
  <si>
    <t>ZA537</t>
  </si>
  <si>
    <t>Krytí mepilex heel 13 x 20 cm bal. á 5 ks 288100-01</t>
  </si>
  <si>
    <t>ZC550</t>
  </si>
  <si>
    <t>Krytí mepilex silikonový Ag 10 x 10 cm bal. á 5 ks 287110-00</t>
  </si>
  <si>
    <t>ZG613</t>
  </si>
  <si>
    <t>Krytí mepitel one 8 x 10 cm  bal. á 5 ks 289200-00</t>
  </si>
  <si>
    <t>ZK404</t>
  </si>
  <si>
    <t>Krytí prontosan roztok 350 ml 400416</t>
  </si>
  <si>
    <t>ZN895</t>
  </si>
  <si>
    <t>Krytí reston nesterilní 10,0 cm x 5,0 cm x 5 m role 1563L</t>
  </si>
  <si>
    <t>ZA585</t>
  </si>
  <si>
    <t>Krytí suprasorb F 10 x 12 cm sterilní bal. á 10 ks 20462</t>
  </si>
  <si>
    <t>ZA324</t>
  </si>
  <si>
    <t>Krytí tegaderm 10,0 cm x 12,0 cm bal. á 50 ks 1626W</t>
  </si>
  <si>
    <t>ZC702</t>
  </si>
  <si>
    <t>Krytí tegaderm 6,0 cm x 7,0 cm bal. á 100 ks 1624W</t>
  </si>
  <si>
    <t>ZA595</t>
  </si>
  <si>
    <t>Krytí tegaderm 6,0 cm x 7,0 cm bal. á 100 ks s výřezem 1623W</t>
  </si>
  <si>
    <t>ZK646</t>
  </si>
  <si>
    <t>Krytí tegaderm CHG 8,5 cm x 11,5 cm na CŽK-antibakt. bal. á 25 ks 1657R</t>
  </si>
  <si>
    <t>ZL667</t>
  </si>
  <si>
    <t>Krytí tegaderm i.v. advanced 6,5 cm x 7,0 cm bal. á 400 ks 1683</t>
  </si>
  <si>
    <t>ZD770</t>
  </si>
  <si>
    <t>Krytí tubifast 7,5 x 10 m 2438</t>
  </si>
  <si>
    <t>ZB404</t>
  </si>
  <si>
    <t>Náplast cosmos 8 cm x 1 m 5403353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</si>
  <si>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</si>
  <si>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</si>
  <si>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</si>
  <si>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</si>
  <si>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</si>
  <si>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</si>
  <si>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ZH012</t>
  </si>
  <si>
    <t>Náplast micropore 2,50 cm x 9,10 m 840W-1</t>
  </si>
  <si>
    <t>ZA450</t>
  </si>
  <si>
    <t>Náplast omniplast 1,25 cm x 9,1 m 9004520</t>
  </si>
  <si>
    <t>ZN366</t>
  </si>
  <si>
    <t>Náplast poinjekční elastická tkaná jednotl. baleno 19 mm x 72 mm P-CURE1972ELAST</t>
  </si>
  <si>
    <t>ZA318</t>
  </si>
  <si>
    <t>Náplast transpore 1,25 cm x 9,14 m 1527-0</t>
  </si>
  <si>
    <t>ZD934</t>
  </si>
  <si>
    <t>Obinadlo elastické idealflex krátkotažné 12 cm x 5 m bal. á 10 ks 931324</t>
  </si>
  <si>
    <t>ZN477</t>
  </si>
  <si>
    <t>Obinadlo elastické universal 12 cm x 5 m 1323100314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</si>
  <si>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</si>
  <si>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</si>
  <si>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</si>
  <si>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</si>
  <si>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</si>
  <si>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</si>
  <si>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ZL789</t>
  </si>
  <si>
    <t>Obvaz sterilní hotový č. 2 A4091360</t>
  </si>
  <si>
    <t>ZL790</t>
  </si>
  <si>
    <t>Obvaz sterilní hotový č. 3 A4101144</t>
  </si>
  <si>
    <t>ZA588</t>
  </si>
  <si>
    <t>Sada k odstranění stehů PEHA bal. á 30 ks 9919004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</si>
  <si>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</si>
  <si>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</si>
  <si>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</si>
  <si>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</si>
  <si>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</si>
  <si>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</si>
  <si>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</si>
  <si>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</si>
  <si>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</si>
  <si>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</si>
  <si>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ZN618</t>
  </si>
  <si>
    <t>Brýle kyslíkové pro dospělé bal. á 100 ks A0100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</si>
  <si>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</si>
  <si>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</si>
  <si>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</si>
  <si>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</si>
  <si>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</si>
  <si>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</si>
  <si>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ZC751</t>
  </si>
  <si>
    <t>Čepelka skalpelová 11 BB511</t>
  </si>
  <si>
    <t>ZB771</t>
  </si>
  <si>
    <t>Držák jehly základní 450201</t>
  </si>
  <si>
    <t>ZC498</t>
  </si>
  <si>
    <t>Držák močových sáčků UH 800800100</t>
  </si>
  <si>
    <t>ZI496</t>
  </si>
  <si>
    <t>Elektroda defibrilační pro dospělé QC 11996-000017</t>
  </si>
  <si>
    <t>ZC648</t>
  </si>
  <si>
    <t>Elektroda EKG pěnová pr. 55 mm pro dospělé H-108002</t>
  </si>
  <si>
    <t>ZB844</t>
  </si>
  <si>
    <t>Esmarch 60 x 1250 KVS 06125</t>
  </si>
  <si>
    <t>ZA738</t>
  </si>
  <si>
    <t>Filtr mini spike zelený 4550242</t>
  </si>
  <si>
    <t>ZL951</t>
  </si>
  <si>
    <t>Hadička prodlužovací PVC 150 cm pro světlocitlivé léky NO DOP bal. á 20  ks V686423-ND</t>
  </si>
  <si>
    <t>ZN298</t>
  </si>
  <si>
    <t>Hadička spojovací Gamaplus 1,8 x 1800 LL NO DOP 606304-ND</t>
  </si>
  <si>
    <t>ZN297</t>
  </si>
  <si>
    <t>Hadička spojovací Gamaplus 1,8 x 450 LL NO DOP 606301-ND</t>
  </si>
  <si>
    <t>ZC943</t>
  </si>
  <si>
    <t>Kanyla ET 7,0 s manžetou bal. á 10 ks 112482-000070</t>
  </si>
  <si>
    <t>ZB330</t>
  </si>
  <si>
    <t>Kanyla ET 8,0 s manžetou bal. á 10 ks 112482-000080</t>
  </si>
  <si>
    <t>ZD808</t>
  </si>
  <si>
    <t>Kanyla vasofix 22G modrá safety 4269098S-01</t>
  </si>
  <si>
    <t>ZA748</t>
  </si>
  <si>
    <t>Kanyla venofix 25G oranžová 4056370</t>
  </si>
  <si>
    <t>ZN409</t>
  </si>
  <si>
    <t>Katetr močový nelaton 14CH Silasil balónkový 28 dní bal. á 10 ks 186005-000140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</si>
  <si>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</si>
  <si>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</si>
  <si>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</si>
  <si>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</si>
  <si>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ZK884</t>
  </si>
  <si>
    <t>Kohout trojcestný discofix modrý 4095111</t>
  </si>
  <si>
    <t>ZO372</t>
  </si>
  <si>
    <t>Konektor bezjehlový OptiSyte JIM:JSM4001</t>
  </si>
  <si>
    <t>ZP078</t>
  </si>
  <si>
    <t>Kontejner 25 ml PP šroubový sterilní uzávěr 2680/EST/SG</t>
  </si>
  <si>
    <t>ZA727</t>
  </si>
  <si>
    <t>Kontejner 30 ml sterilní uchovávání pevných i kapalných vzorků (nesterilní obal) bal. á 500 ks FLME25175</t>
  </si>
  <si>
    <t>ZD903</t>
  </si>
  <si>
    <t>Kontejner+ lopatka 30 ml nesterilní FLME25133</t>
  </si>
  <si>
    <t>ZK857</t>
  </si>
  <si>
    <t>Láhev zvlhčovače kyslíku RotaOx 000-070-507</t>
  </si>
  <si>
    <t>ZB117</t>
  </si>
  <si>
    <t>Lanceta haemolance modrá plus low flow bal. á 100 ks DIS7371</t>
  </si>
  <si>
    <t>ZA728</t>
  </si>
  <si>
    <t>Lopatka ústní dřevěná lékařská nesterilní bal. á 100 ks 1320100655</t>
  </si>
  <si>
    <t>ZE159</t>
  </si>
  <si>
    <t>Nádoba na kontaminovaný odpad 2 l 15-0003</t>
  </si>
  <si>
    <t>ZM710</t>
  </si>
  <si>
    <t>Nůžky rovné chirurgické špičaté 150 mm 397113080020</t>
  </si>
  <si>
    <t>ZB949</t>
  </si>
  <si>
    <t>Pinzeta UH sterilní HAR478 165 (HAR999565)</t>
  </si>
  <si>
    <t>ZJ672</t>
  </si>
  <si>
    <t>Pohár na moč 250 ml UH GAMA204809</t>
  </si>
  <si>
    <t>ZL688</t>
  </si>
  <si>
    <t>Proužky Accu-Check Inform IIStrip 50 EU1 á 50 ks 05942861041</t>
  </si>
  <si>
    <t>ZA883</t>
  </si>
  <si>
    <t>Rourka rektální CH18 délka 40 cm 19-18.100</t>
  </si>
  <si>
    <t>ZL689</t>
  </si>
  <si>
    <t>Roztok Accu-Check Performa Int´l Controls 1+2 level 04861736</t>
  </si>
  <si>
    <t>ZB249</t>
  </si>
  <si>
    <t>Sáček močový s křížovou výpustí 2000 ml ZAR-TNU201601</t>
  </si>
  <si>
    <t>ZA967</t>
  </si>
  <si>
    <t>Set flocare 800 Pack Transition nový pro enter. vaky ( APA 3227171) 586511</t>
  </si>
  <si>
    <t>ZD616</t>
  </si>
  <si>
    <t>Set sterilní pro močovou katetrizaci+ aqua permanent 4 Mediset bal. á 54 ks 753882</t>
  </si>
  <si>
    <t>ZA685</t>
  </si>
  <si>
    <t>Sonda pro tamponádu jícnu č.7 699021PHX</t>
  </si>
  <si>
    <t>ZJ696</t>
  </si>
  <si>
    <t>Sonda žaludeční CH18 1200 mm s RTG linkou bal. á 30 ks 412018</t>
  </si>
  <si>
    <t>ZB890</t>
  </si>
  <si>
    <t>Souprava pro měření CVP délka hadičky 150 cm MP 100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</si>
  <si>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</si>
  <si>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</si>
  <si>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</si>
  <si>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</si>
  <si>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</si>
  <si>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</si>
  <si>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</si>
  <si>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</si>
  <si>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</si>
  <si>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</si>
  <si>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ZB384</t>
  </si>
  <si>
    <t>Stříkačka injekční 3-dílná 20 ml LL Omnifix Solo se závitem bal. á 100 ks 4617207V</t>
  </si>
  <si>
    <t>ZH491</t>
  </si>
  <si>
    <t>Stříkačka injekční 3-dílná 50 - 60 ml LL MRG00711</t>
  </si>
  <si>
    <t>ZA749</t>
  </si>
  <si>
    <t>Stříkačka injekční 3-dílná 50 ml LL Omnifix Solo 4617509F</t>
  </si>
  <si>
    <t>ZN854</t>
  </si>
  <si>
    <t>Stříkačka injekční arteriální 3 ml bez jehly s heparinem bal. á 100 ks safePICO Aspirator 956-622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</si>
  <si>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</si>
  <si>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</si>
  <si>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</si>
  <si>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EM3513576- přechodně uzavřena , cena</t>
  </si>
  <si>
    <t>ZO766</t>
  </si>
  <si>
    <t>Stříkačka injekční předplněná 0,9% NaCl 10 ml Omniflush dezinfekčním uzávěrem SwabCap bal. á 100 ks EM3513576SC (domluvená cena s Dr. Štěpán B/B)</t>
  </si>
  <si>
    <t>ZB893</t>
  </si>
  <si>
    <t>Stříkačka inzulinová omnican 0,5 ml 100j s jehlou 30 G 9151125S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</si>
  <si>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</si>
  <si>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</si>
  <si>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</si>
  <si>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</si>
  <si>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ZB006</t>
  </si>
  <si>
    <t>Teploměr digitální thermoval basic 9250391</t>
  </si>
  <si>
    <t>ZH845</t>
  </si>
  <si>
    <t>Tyčinka vatová medcomfort + glyc. citónová příchuť bal. á 75 ks 09157-100</t>
  </si>
  <si>
    <t>ZP357</t>
  </si>
  <si>
    <t>Tyčinka vatová zvlhčující glycerín + citron bal. á 75 ks FTL-LS-15</t>
  </si>
  <si>
    <t>ZO767</t>
  </si>
  <si>
    <t>Uzávěr dezinfekční SwabCap k bezjehlovému vstupu se 70% IPA bal. á 200 ks EMSCXT3</t>
  </si>
  <si>
    <t>ZA812</t>
  </si>
  <si>
    <t>Uzávěr do katetrů 4435001</t>
  </si>
  <si>
    <t>ZK799</t>
  </si>
  <si>
    <t>Zátka combi červená 4495101</t>
  </si>
  <si>
    <t>ZI182</t>
  </si>
  <si>
    <t>Zkumavka + aplikátor s chem.stabilizátorem UriSwab žlutá 802CE.A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</si>
  <si>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</si>
  <si>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</si>
  <si>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</si>
  <si>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</si>
  <si>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</si>
  <si>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</si>
  <si>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</si>
  <si>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</si>
  <si>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ZB761</t>
  </si>
  <si>
    <t>Zkumavka červená 4 ml 454092</t>
  </si>
  <si>
    <t>ZB777</t>
  </si>
  <si>
    <t>Zkumavka červená 4 ml gel 454071</t>
  </si>
  <si>
    <t>ZB759</t>
  </si>
  <si>
    <t>Zkumavka červená 8 ml gel 455071</t>
  </si>
  <si>
    <t>ZB763</t>
  </si>
  <si>
    <t>Zkumavka červená 9 ml 455092</t>
  </si>
  <si>
    <t>ZB775</t>
  </si>
  <si>
    <t>Zkumavka koagulace 4 ml modrá 454329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</si>
  <si>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</si>
  <si>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</si>
  <si>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</si>
  <si>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</si>
  <si>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</si>
  <si>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</si>
  <si>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</si>
  <si>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</si>
  <si>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</si>
  <si>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</si>
  <si>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</si>
  <si>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</si>
  <si>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</si>
  <si>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</si>
  <si>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ZE079</t>
  </si>
  <si>
    <t>Set transfúzní non PVC s odvzdušněním a bakteriálním filtrem ZAR-I-TS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</si>
  <si>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</si>
  <si>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</si>
  <si>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</si>
  <si>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</si>
  <si>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</si>
  <si>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</si>
  <si>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</si>
  <si>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</si>
  <si>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</si>
  <si>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</si>
  <si>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</si>
  <si>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</si>
  <si>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</si>
  <si>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</si>
  <si>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</si>
  <si>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</si>
  <si>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</si>
  <si>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</si>
  <si>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</si>
  <si>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</si>
  <si>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</si>
  <si>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</si>
  <si>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ZM294</t>
  </si>
  <si>
    <t>Rukavice nitril sempercare bez p. XL bal. á 180 ks 30818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</si>
  <si>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</si>
  <si>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</si>
  <si>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</si>
  <si>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</si>
  <si>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ZK478</t>
  </si>
  <si>
    <t>Rukavice operační latexové s pudrem ansell, vasco surgical powderet vel. 8,5 6035559 (303507EU)</t>
  </si>
  <si>
    <t>50115070</t>
  </si>
  <si>
    <t>ZPr - katetry ostatní (Z513)</t>
  </si>
  <si>
    <t>ZE027</t>
  </si>
  <si>
    <t>Katetr CVC 1 lumen 5 Fr x 30 cm certofix mono ECO 330 bal. á 10 ks 4160282E</t>
  </si>
  <si>
    <t>50115079</t>
  </si>
  <si>
    <t>ZPr - internzivní péče (Z542)</t>
  </si>
  <si>
    <t>ZN620</t>
  </si>
  <si>
    <t>Maska kyslíková dospělá s nebulizací a hadičkou 2 m bal. á 100 ks A0400</t>
  </si>
  <si>
    <t>ZB173</t>
  </si>
  <si>
    <t>Maska kyslíková s hadičkou a nosní svorkou dospělá H-103013</t>
  </si>
  <si>
    <t>ZB724</t>
  </si>
  <si>
    <t>Kapilára sedimentační kalibrovaná 727111</t>
  </si>
  <si>
    <t>ZF159</t>
  </si>
  <si>
    <t>Nádoba na kontaminovaný odpad 1 l 15-0002</t>
  </si>
  <si>
    <t>ZC906</t>
  </si>
  <si>
    <t>Škrtidlo se sponou pro dospělé 25 x 500 mm KVS25500</t>
  </si>
  <si>
    <t>Spotřeba zdravotnického materiálu - orientační přehled</t>
  </si>
  <si>
    <t>ON Data</t>
  </si>
  <si>
    <t>Specializovaná ambulantní péče</t>
  </si>
  <si>
    <t>101 - Pracoviště interního lékařství</t>
  </si>
  <si>
    <t>106 - Pracoviště geriatrie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</si>
  <si>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</si>
  <si>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</si>
  <si>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</si>
  <si>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</si>
  <si>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</si>
  <si>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</si>
  <si>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</si>
  <si>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101</t>
  </si>
  <si>
    <t>1</t>
  </si>
  <si>
    <t>0000499</t>
  </si>
  <si>
    <t>MAGNESIUM SULFURICUM BIOTIKA 20%</t>
  </si>
  <si>
    <t>0007981</t>
  </si>
  <si>
    <t>0055824</t>
  </si>
  <si>
    <t>0089212</t>
  </si>
  <si>
    <t>INJECTIO PROCAINII CHLORATI 0,2% ARDEAPHARMA</t>
  </si>
  <si>
    <t>0207313</t>
  </si>
  <si>
    <t>V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</si>
  <si>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</si>
  <si>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</si>
  <si>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</si>
  <si>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</si>
  <si>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</si>
  <si>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</si>
  <si>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11022</t>
  </si>
  <si>
    <t>CÍLENÉ VYŠETŘENÍ INTERNISTOU</t>
  </si>
  <si>
    <t>09543</t>
  </si>
  <si>
    <t>Signalni kod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</si>
  <si>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</si>
  <si>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</si>
  <si>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</si>
  <si>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</si>
  <si>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</si>
  <si>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</si>
  <si>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</si>
  <si>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</si>
  <si>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09223</t>
  </si>
  <si>
    <t>INTRAVENÓZNÍ INFÚZE U DOSPĚLÉHO NEBO DÍTĚTE NAD 10</t>
  </si>
  <si>
    <t>11023</t>
  </si>
  <si>
    <t>KONTROLNÍ VYŠETŘENÍ INTERNISTOU</t>
  </si>
  <si>
    <t>106</t>
  </si>
  <si>
    <t>0214745</t>
  </si>
  <si>
    <t>THIOGAMMA TURBO SET</t>
  </si>
  <si>
    <t>09127</t>
  </si>
  <si>
    <t>EKG VYŠETŘENÍ</t>
  </si>
  <si>
    <t>09237</t>
  </si>
  <si>
    <t>OŠETŘENÍ A PŘEVAZ RÁNY VČETNĚ OŠETŘENÍ KOŽNÍCH A P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</si>
  <si>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</si>
  <si>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</si>
  <si>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</si>
  <si>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</si>
  <si>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</si>
  <si>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</si>
  <si>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16023</t>
  </si>
  <si>
    <t>KONTROLNÍ VYŠETŘENÍ GERIATREM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</si>
  <si>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</si>
  <si>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</si>
  <si>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</si>
  <si>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</si>
  <si>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</si>
  <si>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</si>
  <si>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</si>
  <si>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</si>
  <si>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</si>
  <si>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</si>
  <si>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</si>
  <si>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</si>
  <si>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</si>
  <si>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</si>
  <si>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</si>
  <si>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</si>
  <si>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</si>
  <si>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</si>
  <si>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</si>
  <si>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</si>
  <si>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</si>
  <si>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</si>
  <si>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</si>
  <si>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</si>
  <si>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</si>
  <si>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</si>
  <si>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</si>
  <si>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</si>
  <si>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</si>
  <si>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</si>
  <si>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</si>
  <si>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</si>
  <si>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</si>
  <si>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</si>
  <si>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</si>
  <si>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</si>
  <si>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</si>
  <si>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</si>
  <si>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</si>
  <si>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</si>
  <si>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</si>
  <si>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</si>
  <si>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</si>
  <si>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1F6</t>
  </si>
  <si>
    <t>0003952</t>
  </si>
  <si>
    <t>AMIKIN 500 MG</t>
  </si>
  <si>
    <t>0008807</t>
  </si>
  <si>
    <t>DALACIN C</t>
  </si>
  <si>
    <t>0008808</t>
  </si>
  <si>
    <t>0011592</t>
  </si>
  <si>
    <t>METRONIDAZOL B. BRAUN</t>
  </si>
  <si>
    <t>0011785</t>
  </si>
  <si>
    <t>AMIKIN 1 G</t>
  </si>
  <si>
    <t>0016600</t>
  </si>
  <si>
    <t>0017041</t>
  </si>
  <si>
    <t>CEFOBID</t>
  </si>
  <si>
    <t>0020605</t>
  </si>
  <si>
    <t>COLOMYCIN INJEKCE 1 000 000 MEZINÁRODNÍCH JEDNOTEK</t>
  </si>
  <si>
    <t>0026127</t>
  </si>
  <si>
    <t>TYGACIL</t>
  </si>
  <si>
    <t>0053922</t>
  </si>
  <si>
    <t>CIPHIN PRO INFUSIONE 200 MG/100 ML</t>
  </si>
  <si>
    <t>0065989</t>
  </si>
  <si>
    <t>MYCOMAX INF</t>
  </si>
  <si>
    <t>0066137</t>
  </si>
  <si>
    <t>0072972</t>
  </si>
  <si>
    <t>AMOKSIKLAV 1,2 G</t>
  </si>
  <si>
    <t>0072973</t>
  </si>
  <si>
    <t>0076360</t>
  </si>
  <si>
    <t>ZINACEF</t>
  </si>
  <si>
    <t>0083417</t>
  </si>
  <si>
    <t>MERONEM</t>
  </si>
  <si>
    <t>0083487</t>
  </si>
  <si>
    <t>0092289</t>
  </si>
  <si>
    <t>EDICIN</t>
  </si>
  <si>
    <t>0092290</t>
  </si>
  <si>
    <t>0094155</t>
  </si>
  <si>
    <t>ABAKTAL 400 MG/5 ML</t>
  </si>
  <si>
    <t>0094176</t>
  </si>
  <si>
    <t>0096040</t>
  </si>
  <si>
    <t>CIPRINOL 100 MG/10 ML</t>
  </si>
  <si>
    <t>0096414</t>
  </si>
  <si>
    <t>0097000</t>
  </si>
  <si>
    <t>0112782</t>
  </si>
  <si>
    <t>GENTAMICIN B.BRAUN</t>
  </si>
  <si>
    <t>0131654</t>
  </si>
  <si>
    <t>CEFTAZIDIM KABI</t>
  </si>
  <si>
    <t>0131656</t>
  </si>
  <si>
    <t>0137499</t>
  </si>
  <si>
    <t>0141838</t>
  </si>
  <si>
    <t>AMIKACIN B.BRAUN</t>
  </si>
  <si>
    <t>0142077</t>
  </si>
  <si>
    <t>TIENAM 500 MG/500 MG I.V.</t>
  </si>
  <si>
    <t>0151458</t>
  </si>
  <si>
    <t>CEFUROXIM KABI</t>
  </si>
  <si>
    <t>0156258</t>
  </si>
  <si>
    <t>VANCOMYCIN KABI</t>
  </si>
  <si>
    <t>0156259</t>
  </si>
  <si>
    <t>0162180</t>
  </si>
  <si>
    <t>CIPROFLOXACIN KABI 200 MG/100 ML INFUZNÍ ROZTOK</t>
  </si>
  <si>
    <t>0162187</t>
  </si>
  <si>
    <t>0164350</t>
  </si>
  <si>
    <t>TAZOCIN 4 G/0,5 G</t>
  </si>
  <si>
    <t>0164401</t>
  </si>
  <si>
    <t>0166269</t>
  </si>
  <si>
    <t>0164407</t>
  </si>
  <si>
    <t>0201030</t>
  </si>
  <si>
    <t>0141836</t>
  </si>
  <si>
    <t>AMIKACIN B. BRAUN</t>
  </si>
  <si>
    <t>0113453</t>
  </si>
  <si>
    <t>0129834</t>
  </si>
  <si>
    <t>CLINDAMYCIN KABI</t>
  </si>
  <si>
    <t>0166265</t>
  </si>
  <si>
    <t>0183926</t>
  </si>
  <si>
    <t>AZEPO</t>
  </si>
  <si>
    <t>0195147</t>
  </si>
  <si>
    <t>0183812</t>
  </si>
  <si>
    <t>0183817</t>
  </si>
  <si>
    <t>0203855</t>
  </si>
  <si>
    <t>2</t>
  </si>
  <si>
    <t>0007917</t>
  </si>
  <si>
    <t>Erytrocyty bez buffy coatu</t>
  </si>
  <si>
    <t>0007955</t>
  </si>
  <si>
    <t>Erytrocyty deleukotizované</t>
  </si>
  <si>
    <t>0207921</t>
  </si>
  <si>
    <t>Plazma čerstvá zmrazená</t>
  </si>
  <si>
    <t>0407942</t>
  </si>
  <si>
    <t>Příplatek za ozáření</t>
  </si>
  <si>
    <t>3</t>
  </si>
  <si>
    <t>0038482</t>
  </si>
  <si>
    <t>DRÁT VODÍCÍ GUIDE WIRE M</t>
  </si>
  <si>
    <t>00601</t>
  </si>
  <si>
    <t>OD TYPU 01 - PRO NEMOCNICE TYPU 3, (KATEGORIE 6)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</si>
  <si>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</si>
  <si>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</si>
  <si>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</si>
  <si>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</si>
  <si>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</si>
  <si>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</si>
  <si>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09245</t>
  </si>
  <si>
    <t>ZAVEDENÍ GASTRICKÉ SONDY PRO ENTERÁLNÍ VÝŽIVU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</si>
  <si>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</si>
  <si>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</si>
  <si>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</si>
  <si>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</si>
  <si>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</si>
  <si>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</si>
  <si>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</si>
  <si>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</si>
  <si>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</si>
  <si>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</si>
  <si>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</si>
  <si>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66851</t>
  </si>
  <si>
    <t>AMPUTACE DLOUHÉ KOSTI / EXARTIKULACE VELKÉHO KLOUB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</si>
  <si>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</si>
  <si>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</si>
  <si>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</si>
  <si>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</si>
  <si>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</si>
  <si>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</si>
  <si>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</si>
  <si>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</si>
  <si>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</si>
  <si>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</si>
  <si>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</si>
  <si>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</si>
  <si>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</si>
  <si>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</si>
  <si>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</si>
  <si>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</si>
  <si>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</si>
  <si>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</si>
  <si>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</si>
  <si>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</si>
  <si>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</si>
  <si>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</si>
  <si>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</si>
  <si>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</si>
  <si>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01032</t>
  </si>
  <si>
    <t xml:space="preserve">VÝKONY NA EXTRAKRANIÁLNÍCH CÉVÁCH S CC                                                              </t>
  </si>
  <si>
    <t>01062</t>
  </si>
  <si>
    <t xml:space="preserve">JINÉ VÝKONY PŘI ONEMOCNĚNÍCH A PORUCHÁCH NERVOVÉHO SYSTÉMU S                                        </t>
  </si>
  <si>
    <t>01063</t>
  </si>
  <si>
    <t>01070</t>
  </si>
  <si>
    <t xml:space="preserve">ENDOVASKULÁRNÍ VÝKONY PŘI MOZKOVÉM INFARKTU                                                         </t>
  </si>
  <si>
    <t>01302</t>
  </si>
  <si>
    <t xml:space="preserve">PORUCHY A PORANĚNÍ MÍCHY S CC                                                                       </t>
  </si>
  <si>
    <t>01303</t>
  </si>
  <si>
    <t xml:space="preserve">PORUCHY A PORANĚNÍ MÍCHY S MCC 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</si>
  <si>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</si>
  <si>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</si>
  <si>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</si>
  <si>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01313</t>
  </si>
  <si>
    <t>01321</t>
  </si>
  <si>
    <t xml:space="preserve">ROZTROUŠENÁ SKLERÓZA A CEREBELÁRNÍ ATAXIE BEZ CC                                                    </t>
  </si>
  <si>
    <t>01323</t>
  </si>
  <si>
    <t xml:space="preserve">ROZTROUŠENÁ SKLERÓZA A CEREBELÁRNÍ ATAXIE S MCC              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</si>
  <si>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</si>
  <si>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</si>
  <si>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</si>
  <si>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</si>
  <si>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</si>
  <si>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</si>
  <si>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</si>
  <si>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</si>
  <si>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</si>
  <si>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</si>
  <si>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</si>
  <si>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</si>
  <si>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</si>
  <si>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                                      </t>
  </si>
  <si>
    <t>01352</t>
  </si>
  <si>
    <t>01353</t>
  </si>
  <si>
    <t>01362</t>
  </si>
  <si>
    <t xml:space="preserve">TRANZITORNÍ ISCHEMICKÁ ATAKA S CC                                          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</si>
  <si>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</si>
  <si>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</si>
  <si>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</si>
  <si>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</si>
  <si>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01373</t>
  </si>
  <si>
    <t xml:space="preserve">PORUCHY KRANIÁLNÍCH A PERIFERNÍCH NERVŮ S MCC                                                       </t>
  </si>
  <si>
    <t>01381</t>
  </si>
  <si>
    <t xml:space="preserve">BAKTERIÁLNÍ A TUBERKULÓZNÍ INFEKCE NERVOVÉHO SYSTÉMU BEZ CC                                         </t>
  </si>
  <si>
    <t>01411</t>
  </si>
  <si>
    <t xml:space="preserve">NETRAUMATICKÁ PORUCHA VĚDOMÍ A KÓMA BEZ CC                                                          </t>
  </si>
  <si>
    <t>01421</t>
  </si>
  <si>
    <t xml:space="preserve">EPILEPTICKÝ ZÁCHVAT BEZ CC                                            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</si>
  <si>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</si>
  <si>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</si>
  <si>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</si>
  <si>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</si>
  <si>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</si>
  <si>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</si>
  <si>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</si>
  <si>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</si>
  <si>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</si>
  <si>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</si>
  <si>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</si>
  <si>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</si>
  <si>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</si>
  <si>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</si>
  <si>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03053</t>
  </si>
  <si>
    <t xml:space="preserve">VÝKONY NA DUTINÁCH A MASTOIDU S MCC   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</si>
  <si>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</si>
  <si>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</si>
  <si>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</si>
  <si>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</si>
  <si>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03331</t>
  </si>
  <si>
    <t xml:space="preserve">EPIGLOTITIS, OTITIS MEDIA, INFEKCE HORNÍCH CEST DÝCHACÍCH, LA                                       </t>
  </si>
  <si>
    <t>03332</t>
  </si>
  <si>
    <t>04033</t>
  </si>
  <si>
    <t xml:space="preserve">JINÉ VÝKONY PŘI PORUCHÁCH A ONEMOCNĚNÍCH DÝCHACÍHO SYSTÉMU S                                        </t>
  </si>
  <si>
    <t>04310</t>
  </si>
  <si>
    <t xml:space="preserve">RESPIRAČNÍ SELHÁNÍ                      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</si>
  <si>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</si>
  <si>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</si>
  <si>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</si>
  <si>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</si>
  <si>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</si>
  <si>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</si>
  <si>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</si>
  <si>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</si>
  <si>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</si>
  <si>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</si>
  <si>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</si>
  <si>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</si>
  <si>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</si>
  <si>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</si>
  <si>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</si>
  <si>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</si>
  <si>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</si>
  <si>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</si>
  <si>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</si>
  <si>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</si>
  <si>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04372</t>
  </si>
  <si>
    <t xml:space="preserve">CHRONICKÁ OBSTRUKTIVNÍ PLICNÍ NEMOC S CC                                                            </t>
  </si>
  <si>
    <t>04373</t>
  </si>
  <si>
    <t xml:space="preserve">CHRONICKÁ OBSTRUKTIVNÍ PLICNÍ NEMOC S MCC                                                           </t>
  </si>
  <si>
    <t>04382</t>
  </si>
  <si>
    <t xml:space="preserve">ASTMA A BRONCHIOLITIDA S CC                                                                         </t>
  </si>
  <si>
    <t>04392</t>
  </si>
  <si>
    <t xml:space="preserve">INTERSTICIÁLNÍ CHOROBA PLIC S CC         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</si>
  <si>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</si>
  <si>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</si>
  <si>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</si>
  <si>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</si>
  <si>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</si>
  <si>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</si>
  <si>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</si>
  <si>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</si>
  <si>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</si>
  <si>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</si>
  <si>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05023</t>
  </si>
  <si>
    <t xml:space="preserve">VÝKONY NA SRDEČNÍ CHLOPNI SE SRDEČNÍ KATETRIZACÍ S MCC                                              </t>
  </si>
  <si>
    <t>05070</t>
  </si>
  <si>
    <t xml:space="preserve">IMPLANTACE TRVALÉHO KARDIOSTIMULÁTORU U AKUTNÍHO INFARKTU MYO                                       </t>
  </si>
  <si>
    <t>05092</t>
  </si>
  <si>
    <t xml:space="preserve">VELKÉ ABDOMINÁLNÍ VASKULÁRNÍ VÝKONY S CC                                                            </t>
  </si>
  <si>
    <t>05102</t>
  </si>
  <si>
    <t xml:space="preserve">JINÉ PERKUTÁNNÍ KARDIOVASKULÁRNÍ VÝKONY PŘI AKUTNÍM INFARKTU                                        </t>
  </si>
  <si>
    <t>05112</t>
  </si>
  <si>
    <t xml:space="preserve">IMPLANTACE TRVALÉHO KARDIOSTIMULÁTORU BEZ AKUTNÍHO INFARKTU M                                       </t>
  </si>
  <si>
    <t>05113</t>
  </si>
  <si>
    <t>05131</t>
  </si>
  <si>
    <t xml:space="preserve">JINÉ PERKUTÁNNÍ KARDIOVASKULÁRNÍ VÝKONY BEZ AKUTNÍHO INFARKTU                                       </t>
  </si>
  <si>
    <t>05132</t>
  </si>
  <si>
    <t>05133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</si>
  <si>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</si>
  <si>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</si>
  <si>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</si>
  <si>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</si>
  <si>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05202</t>
  </si>
  <si>
    <t xml:space="preserve">JINÉ VÝKONY PŘI ONEMOCNĚNÍCH A PORUCHÁCH OBĚHOVÉHO SYSTÉMU S                                        </t>
  </si>
  <si>
    <t>05203</t>
  </si>
  <si>
    <t>05261</t>
  </si>
  <si>
    <t xml:space="preserve">PERKUTÁNNÍ KORONÁRNÍ ANGIOPLASTIKA, &gt;=3 POTAHOVANÉ STENTY BEZ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</si>
  <si>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</si>
  <si>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</si>
  <si>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</si>
  <si>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05273</t>
  </si>
  <si>
    <t>05281</t>
  </si>
  <si>
    <t xml:space="preserve">PERKUTÁNNÍ KORONÁRNÍ ANGIOPLASTIKA, &gt;=3 NEPOTAHOVANÉ STENTY B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</si>
  <si>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</si>
  <si>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</si>
  <si>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</si>
  <si>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</si>
  <si>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05313</t>
  </si>
  <si>
    <t xml:space="preserve">SRDEČNÍ KATETRIZACE PŘI ISCHEMICKÉ CHOROBĚ SRDEČNÍ S MCC                                            </t>
  </si>
  <si>
    <t>05321</t>
  </si>
  <si>
    <t xml:space="preserve">SRDEČNÍ KATETRIZACE PŘI JINÝCH PORUCHÁCH OBĚHOVÉHO SYSTÉMU BE                                       </t>
  </si>
  <si>
    <t>05323</t>
  </si>
  <si>
    <t xml:space="preserve">SRDEČNÍ KATETRIZACE PŘI JINÝCH PORUCHÁCH OBĚHOVÉHO SYSTÉMU S                                        </t>
  </si>
  <si>
    <t>05332</t>
  </si>
  <si>
    <t xml:space="preserve">AKUTNÍ INFARKT MYOKARDU S CC                                                                        </t>
  </si>
  <si>
    <t>05333</t>
  </si>
  <si>
    <t xml:space="preserve">AKUTNÍ INFARKT MYOKARDU S MCC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</si>
  <si>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</si>
  <si>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</si>
  <si>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</si>
  <si>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</si>
  <si>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</si>
  <si>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</si>
  <si>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</si>
  <si>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</si>
  <si>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</si>
  <si>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</si>
  <si>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</si>
  <si>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</si>
  <si>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</si>
  <si>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</si>
  <si>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</si>
  <si>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</si>
  <si>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</si>
  <si>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</si>
  <si>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</si>
  <si>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</si>
  <si>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</si>
  <si>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</si>
  <si>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</si>
  <si>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</si>
  <si>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</si>
  <si>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</si>
  <si>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</si>
  <si>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</si>
  <si>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</si>
  <si>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</si>
  <si>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</si>
  <si>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</si>
  <si>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</si>
  <si>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</si>
  <si>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</si>
  <si>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</si>
  <si>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</si>
  <si>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</si>
  <si>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05433</t>
  </si>
  <si>
    <t xml:space="preserve">ANGINA PECTORIS A BOLEST NA HRUDNÍKU S MCC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</si>
  <si>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</si>
  <si>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</si>
  <si>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</si>
  <si>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</si>
  <si>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05481</t>
  </si>
  <si>
    <t xml:space="preserve">ENDOVASKULÁRNÍ VÝKONY PRO AKUTNÍ ISCHÉMII V OBLASTI PERIFERNÍ                                       </t>
  </si>
  <si>
    <t>05483</t>
  </si>
  <si>
    <t>05502</t>
  </si>
  <si>
    <t xml:space="preserve">ANGIOPLASTIKA NEBO ZAVEDENÍ STENTU DO PERIFERNÍ CÉVY S CC                                           </t>
  </si>
  <si>
    <t>05503</t>
  </si>
  <si>
    <t xml:space="preserve">ANGIOPLASTIKA NEBO ZAVEDENÍ STENTU DO PERIFERNÍ CÉVY S MCC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</si>
  <si>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</si>
  <si>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</si>
  <si>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</si>
  <si>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</si>
  <si>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</si>
  <si>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</si>
  <si>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</si>
  <si>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</si>
  <si>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</si>
  <si>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</si>
  <si>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</si>
  <si>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</si>
  <si>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06073</t>
  </si>
  <si>
    <t xml:space="preserve">MENŠÍ VÝKONY NA ŽALUDKU, JÍCNU A DVANÁCTNÍKU S MCC                                                  </t>
  </si>
  <si>
    <t>06081</t>
  </si>
  <si>
    <t xml:space="preserve">LAPAROTOMICKÉ VÝKONY PŘI TŘÍSELNÉ, STEHENNÍ, UMBILIKÁLNÍ NEBO                                       </t>
  </si>
  <si>
    <t>06083</t>
  </si>
  <si>
    <t>06101</t>
  </si>
  <si>
    <t xml:space="preserve">JINÉ VÝKONY PŘI PORUCHÁCH A ONEMOCNĚNÍCH TRÁVICÍHO SYSTÉMU BE                                       </t>
  </si>
  <si>
    <t>06102</t>
  </si>
  <si>
    <t xml:space="preserve">JINÉ VÝKONY PŘI PORUCHÁCH A ONEMOCNĚNÍCH TRÁVICÍHO SYSTÉMU S                                        </t>
  </si>
  <si>
    <t>06302</t>
  </si>
  <si>
    <t xml:space="preserve">MALIGNÍ ONEMOCNĚNÍ TRÁVICÍHO SYSTÉMU S CC                                                           </t>
  </si>
  <si>
    <t>06303</t>
  </si>
  <si>
    <t xml:space="preserve">MALIGNÍ ONEMOCNĚNÍ TRÁVICÍHO SYSTÉMU S MCC                                                          </t>
  </si>
  <si>
    <t>06312</t>
  </si>
  <si>
    <t xml:space="preserve">PEPTICKÝ VŘED A GASTRITIDA S CC            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</si>
  <si>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</si>
  <si>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</si>
  <si>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</si>
  <si>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</si>
  <si>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06331</t>
  </si>
  <si>
    <t xml:space="preserve">DIVERTIKULITIDA, DIVERTIKULÓZA A ZÁNĚTLIVÉ ONEMOCNĚNÍ STŘEVA                                        </t>
  </si>
  <si>
    <t>06332</t>
  </si>
  <si>
    <t>06351</t>
  </si>
  <si>
    <t xml:space="preserve">OBSTRUKCE GASTROINTESTINÁLNÍHO SYSTÉMU BEZ CC                                                       </t>
  </si>
  <si>
    <t>06352</t>
  </si>
  <si>
    <t xml:space="preserve">OBSTRUKCE GASTROINTESTINÁLNÍHO SYSTÉMU S CC                                                         </t>
  </si>
  <si>
    <t>06353</t>
  </si>
  <si>
    <t xml:space="preserve">OBSTRUKCE GASTROINTESTINÁLNÍHO SYSTÉMU S MCC     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</si>
  <si>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</si>
  <si>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</si>
  <si>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</si>
  <si>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</si>
  <si>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</si>
  <si>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</si>
  <si>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</si>
  <si>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</si>
  <si>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</si>
  <si>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HEPATOBILIÁRNÍHO SYS                                       </t>
  </si>
  <si>
    <t>07053</t>
  </si>
  <si>
    <t>07302</t>
  </si>
  <si>
    <t xml:space="preserve">CIRHÓZA A ALKOHOLICKÁ HEPATITIDA S CC                                                               </t>
  </si>
  <si>
    <t>07312</t>
  </si>
  <si>
    <t xml:space="preserve">MALIGNÍ ONEMOCNĚNÍ HEPATOBILIÁRNÍHO SYSTÉMU A PANKREATU S CC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</si>
  <si>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</si>
  <si>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</si>
  <si>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</si>
  <si>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</si>
  <si>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07331</t>
  </si>
  <si>
    <t xml:space="preserve">PORUCHY JATER, KROMĚ MALIGNÍ CIRHÓZY A ALKOHOLICKÉ HEPATITIDY                                       </t>
  </si>
  <si>
    <t>07332</t>
  </si>
  <si>
    <t>07333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</si>
  <si>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</si>
  <si>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</si>
  <si>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</si>
  <si>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</si>
  <si>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</si>
  <si>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</si>
  <si>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</si>
  <si>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</si>
  <si>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</si>
  <si>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</si>
  <si>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</si>
  <si>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</si>
  <si>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</si>
  <si>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</si>
  <si>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</si>
  <si>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08043</t>
  </si>
  <si>
    <t>08073</t>
  </si>
  <si>
    <t xml:space="preserve">AMPUTACE PŘI PORUCHÁCH MUSKULOSKELETÁLNÍHO SYSTÉMU A POJIVOVÉ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</si>
  <si>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</si>
  <si>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</si>
  <si>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</si>
  <si>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</si>
  <si>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08101</t>
  </si>
  <si>
    <t xml:space="preserve">VÝKONY NA ZÁDECH A KRKU, KROMĚ FÚZE PÁTEŘE BEZ CC                                                   </t>
  </si>
  <si>
    <t>08111</t>
  </si>
  <si>
    <t xml:space="preserve">VÝKONY NA KOLENU, BÉRCI A HLEZNU, KROMĚ CHODIDLA A ALOPLASTIK                                       </t>
  </si>
  <si>
    <t>08112</t>
  </si>
  <si>
    <t>08113</t>
  </si>
  <si>
    <t>08131</t>
  </si>
  <si>
    <t xml:space="preserve">MÍSTNÍ RESEKCE NA MUSKULOSKELETÁLNÍM SYSTÉMU BEZ CC                                                 </t>
  </si>
  <si>
    <t>08133</t>
  </si>
  <si>
    <t xml:space="preserve">MÍSTNÍ RESEKCE NA MUSKULOSKELETÁLNÍM SYSTÉMU S MCC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</si>
  <si>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</si>
  <si>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</si>
  <si>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</si>
  <si>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</si>
  <si>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08172</t>
  </si>
  <si>
    <t xml:space="preserve">JINÉ VÝKONY PŘI PORUCHÁCH A ONEMOCNĚNÍCH MUSKULOSKELETÁLNÍHO                                        </t>
  </si>
  <si>
    <t>08181</t>
  </si>
  <si>
    <t xml:space="preserve">TOTÁLNÍ ENDOPROTÉZY KOLENA, HLEZNA bez CC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</si>
  <si>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</si>
  <si>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</si>
  <si>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</si>
  <si>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</si>
  <si>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</si>
  <si>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</si>
  <si>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</si>
  <si>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</si>
  <si>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</si>
  <si>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</si>
  <si>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</si>
  <si>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</si>
  <si>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</si>
  <si>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</si>
  <si>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</si>
  <si>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</si>
  <si>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</si>
  <si>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</si>
  <si>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08331</t>
  </si>
  <si>
    <t xml:space="preserve">MALIGNÍ ONEMOCNĚNÍ MUSKULOSKELETÁLNÍHO SYSTÉMU A POJIVOVÉ TKÁ                                       </t>
  </si>
  <si>
    <t>08342</t>
  </si>
  <si>
    <t xml:space="preserve">OSTEOMYELITIDA S CC           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</si>
  <si>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</si>
  <si>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</si>
  <si>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08362</t>
  </si>
  <si>
    <t xml:space="preserve">PORUCHY POJIVOVÉ TKÁNĚ S CC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</si>
  <si>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</si>
  <si>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</si>
  <si>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</si>
  <si>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</si>
  <si>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</si>
  <si>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</si>
  <si>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</si>
  <si>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</si>
  <si>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</si>
  <si>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</si>
  <si>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</si>
  <si>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</si>
  <si>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08391</t>
  </si>
  <si>
    <t xml:space="preserve">SELHÁNÍ, REAKCE A KOMPLIKACE ORTOPEDICKÉHO PŘÍSTROJE NEBO VÝK                                       </t>
  </si>
  <si>
    <t>08392</t>
  </si>
  <si>
    <t>08411</t>
  </si>
  <si>
    <t xml:space="preserve">JINÉ PORUCHY MUSKULOSKELETÁLNÍHO SYSTÉMU A POJIVOVÉ TKÁNĚ BEZ                                       </t>
  </si>
  <si>
    <t>09012</t>
  </si>
  <si>
    <t xml:space="preserve">KOŽNÍ ŠTĚP A/NEBO DEBRIDEMENT S CC                                                                  </t>
  </si>
  <si>
    <t>09032</t>
  </si>
  <si>
    <t xml:space="preserve">JINÉ VÝKONY PŘI PORUCHÁCH A ONEMOCNĚNÍCH KŮŽE, PODKOŽNÍ TKÁNĚ                                       </t>
  </si>
  <si>
    <t>09302</t>
  </si>
  <si>
    <t xml:space="preserve">ZÁVAŽNÉ PORUCHY KŮŽE S CC  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</si>
  <si>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</si>
  <si>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</si>
  <si>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</si>
  <si>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</si>
  <si>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</si>
  <si>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</si>
  <si>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</si>
  <si>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</si>
  <si>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</si>
  <si>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</si>
  <si>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</si>
  <si>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</si>
  <si>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09342</t>
  </si>
  <si>
    <t xml:space="preserve">JINÉ PORUCHY KŮŽE A PRSU S CC                                                                       </t>
  </si>
  <si>
    <t>10063</t>
  </si>
  <si>
    <t xml:space="preserve">JINÉ VÝKONY PŘI ENDOKRINNÍCH, NUTRIČNÍCH A METABOLICKÝCH PORU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</si>
  <si>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</si>
  <si>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</si>
  <si>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</si>
  <si>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</si>
  <si>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</si>
  <si>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</si>
  <si>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</si>
  <si>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</si>
  <si>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</si>
  <si>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</si>
  <si>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</si>
  <si>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</si>
  <si>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10322</t>
  </si>
  <si>
    <t xml:space="preserve">VROZENÉ PORUCHY METABOLISMU S CC                                                                    </t>
  </si>
  <si>
    <t>10332</t>
  </si>
  <si>
    <t xml:space="preserve">JINÉ ENDOKRINNÍ PORUCHY S CC 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</si>
  <si>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</si>
  <si>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</si>
  <si>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</si>
  <si>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</si>
  <si>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</si>
  <si>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</si>
  <si>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</si>
  <si>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</si>
  <si>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</si>
  <si>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</si>
  <si>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11071</t>
  </si>
  <si>
    <t xml:space="preserve">URETRÁLNÍ A TRANSURETRÁLNÍ VÝKONY BEZ CC         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</si>
  <si>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</si>
  <si>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</si>
  <si>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</si>
  <si>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</si>
  <si>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11302</t>
  </si>
  <si>
    <t>11303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</si>
  <si>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</si>
  <si>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</si>
  <si>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</si>
  <si>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</si>
  <si>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</si>
  <si>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</si>
  <si>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</si>
  <si>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</si>
  <si>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12042</t>
  </si>
  <si>
    <t xml:space="preserve">VÝKONY NA VARLATECH S CC                                                                            </t>
  </si>
  <si>
    <t>12311</t>
  </si>
  <si>
    <t xml:space="preserve">PORUCHY MUŽSKÉHO REPRODUKČNÍHO SYSTÉMU, KROMĚ MALIGNÍHO ONEMO                                       </t>
  </si>
  <si>
    <t>12312</t>
  </si>
  <si>
    <t>13041</t>
  </si>
  <si>
    <t xml:space="preserve">DĚLOŽNÍ A ADNEXÁLNÍ VÝKONY PŘI CA IN SITU A NEZHOUBNÝCH ONEMO                                       </t>
  </si>
  <si>
    <t>13322</t>
  </si>
  <si>
    <t xml:space="preserve">MENSTRUAČNÍ A JINÉ PORUCHY ŽENSKÉHO REPRODUKČNÍHO SYSTÉMU S C                                       </t>
  </si>
  <si>
    <t>16312</t>
  </si>
  <si>
    <t xml:space="preserve">PORUCHY SRÁŽLIVOSTI S CC                                                                            </t>
  </si>
  <si>
    <t>16313</t>
  </si>
  <si>
    <t xml:space="preserve">PORUCHY SRÁŽLIVOSTI S MCC                                                                           </t>
  </si>
  <si>
    <t>16332</t>
  </si>
  <si>
    <t xml:space="preserve">PORUCHY ČERVENÝCH KRVINEK, KROMĚ SRPKOVITÉ CHUDOKREVNOSTI S C                                       </t>
  </si>
  <si>
    <t>16333</t>
  </si>
  <si>
    <t xml:space="preserve">PORUCHY ČERVENÝCH KRVINEK, KROMĚ SRPKOVITÉ CHUDOKREVNOSTI S M                                       </t>
  </si>
  <si>
    <t>17312</t>
  </si>
  <si>
    <t xml:space="preserve">LYMFOM A NEAKUTNÍ LEUKÉMIE S CC                                                                     </t>
  </si>
  <si>
    <t>17313</t>
  </si>
  <si>
    <t xml:space="preserve">LYMFOM A NEAKUTNÍ LEUKÉMIE S MCC                                                                    </t>
  </si>
  <si>
    <t>17342</t>
  </si>
  <si>
    <t xml:space="preserve">JINÉ MYELOPROLIFERATIVNÍ PORUCHY A DIAGNÓZA NEDIFERENCOVANÝCH                                       </t>
  </si>
  <si>
    <t>17343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</si>
  <si>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</si>
  <si>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</si>
  <si>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</si>
  <si>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</si>
  <si>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18022</t>
  </si>
  <si>
    <t xml:space="preserve">VÝKONY PRO POOPERAČNÍ A POÚRAZOVÉ INFEKCE S 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</si>
  <si>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</si>
  <si>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</si>
  <si>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</si>
  <si>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</si>
  <si>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18313</t>
  </si>
  <si>
    <t xml:space="preserve">POOPERAČNÍ A POÚRAZOVÉ INFEKCE S MCC                                                                </t>
  </si>
  <si>
    <t>18322</t>
  </si>
  <si>
    <t xml:space="preserve">HOREČKA NEZNÁMÉHO PŮVODU S CC                                                                       </t>
  </si>
  <si>
    <t>18323</t>
  </si>
  <si>
    <t xml:space="preserve">HOREČKA NEZNÁMÉHO PŮVODU S MCC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</si>
  <si>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</si>
  <si>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</si>
  <si>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</si>
  <si>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</si>
  <si>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</si>
  <si>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</si>
  <si>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</si>
  <si>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</si>
  <si>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19372</t>
  </si>
  <si>
    <t xml:space="preserve">VÝVOJOVÉ DUŠEVNÍ PORUCHY S CC                                                                       </t>
  </si>
  <si>
    <t>19392</t>
  </si>
  <si>
    <t xml:space="preserve">JINÉ DUŠEVNÍ PORUCHY S CC                                                                           </t>
  </si>
  <si>
    <t>19393</t>
  </si>
  <si>
    <t xml:space="preserve">JINÉ DUŠEVNÍ PORUCHY S MCC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</si>
  <si>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</si>
  <si>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</si>
  <si>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22522</t>
  </si>
  <si>
    <t xml:space="preserve">NEROZSÁHLÉ POPÁLENINY SKRZ CELOU KŮŽI, S KOŽNÍM ŠTĚPEM NEBO I                                       </t>
  </si>
  <si>
    <t>23372</t>
  </si>
  <si>
    <t xml:space="preserve">REHABILITACE 28-34 DNÍ S CC        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</si>
  <si>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</si>
  <si>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</si>
  <si>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</si>
  <si>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</si>
  <si>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</si>
  <si>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</si>
  <si>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</si>
  <si>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25302</t>
  </si>
  <si>
    <t xml:space="preserve">DIAGNÓZY TÝKAJÍCÍ SE HLAVY, HRUDNÍKU A DOLNÍCH KONČETIN PŘI M                                       </t>
  </si>
  <si>
    <t>25303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</si>
  <si>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</si>
  <si>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</si>
  <si>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</si>
  <si>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</si>
  <si>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88892</t>
  </si>
  <si>
    <t xml:space="preserve">VÝKONY OMEZENÉHO ROZSAHU, KTERÉ SE NETÝKAJÍ HLAVNÍ DIAGNÓZY S                                       </t>
  </si>
  <si>
    <t>88893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</si>
  <si>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</si>
  <si>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</si>
  <si>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</si>
  <si>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</si>
  <si>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</si>
  <si>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</si>
  <si>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</si>
  <si>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</si>
  <si>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</si>
  <si>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</si>
  <si>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</si>
  <si>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809</t>
  </si>
  <si>
    <t>89173</t>
  </si>
  <si>
    <t>ANTEGRÁDNÍ PYELOGRAFIE JEDNOSTRANNÁ</t>
  </si>
  <si>
    <t>89198</t>
  </si>
  <si>
    <t>SKIASKOPIE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</si>
  <si>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</si>
  <si>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</si>
  <si>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</si>
  <si>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</si>
  <si>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</si>
  <si>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</si>
  <si>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</si>
  <si>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</si>
  <si>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</si>
  <si>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</si>
  <si>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</si>
  <si>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</si>
  <si>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</si>
  <si>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</si>
  <si>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</si>
  <si>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</si>
  <si>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</si>
  <si>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</si>
  <si>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</si>
  <si>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</si>
  <si>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</si>
  <si>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0002015</t>
  </si>
  <si>
    <t>99mTc-technecistan sodný inj.</t>
  </si>
  <si>
    <t>0002018</t>
  </si>
  <si>
    <t>99mTc-makrosalb inj.</t>
  </si>
  <si>
    <t>0002027</t>
  </si>
  <si>
    <t>99mTc-MIBI inj.</t>
  </si>
  <si>
    <t>0002061</t>
  </si>
  <si>
    <t>99mTc-leukocyty značené HM PAO</t>
  </si>
  <si>
    <t>0002067</t>
  </si>
  <si>
    <t>81m-krypton plyn k inhal.</t>
  </si>
  <si>
    <t>0002073</t>
  </si>
  <si>
    <t>99mTc-oxidronát disodný inj.</t>
  </si>
  <si>
    <t>0002087</t>
  </si>
  <si>
    <t>18F-FDG</t>
  </si>
  <si>
    <t>0002101</t>
  </si>
  <si>
    <t>18F Fluoromethylcholin inj.</t>
  </si>
  <si>
    <t>0110740</t>
  </si>
  <si>
    <t>VÁLEC STERILNÍ JEDNORÁZOVÝ DO INJEKTORU,V BAL.2KS,</t>
  </si>
  <si>
    <t>47153</t>
  </si>
  <si>
    <t>SCINTIGRAFIE PŘÍŠTÍTNÝCH TĚLÍSEK</t>
  </si>
  <si>
    <t>47245</t>
  </si>
  <si>
    <t>SCINTIGRAFIE SKELETU CÍLENÁ TŘÍFÁZOVÁ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</si>
  <si>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</si>
  <si>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</si>
  <si>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</si>
  <si>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</si>
  <si>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</si>
  <si>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</si>
  <si>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</si>
  <si>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</si>
  <si>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</si>
  <si>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</si>
  <si>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</si>
  <si>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</si>
  <si>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</si>
  <si>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</si>
  <si>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</si>
  <si>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</si>
  <si>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</si>
  <si>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</si>
  <si>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</si>
  <si>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</si>
  <si>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</si>
  <si>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</si>
  <si>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</si>
  <si>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</si>
  <si>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</si>
  <si>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</si>
  <si>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</si>
  <si>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</si>
  <si>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</si>
  <si>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</si>
  <si>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</si>
  <si>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</si>
  <si>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</si>
  <si>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</si>
  <si>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</si>
  <si>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</si>
  <si>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</si>
  <si>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</si>
  <si>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</si>
  <si>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</si>
  <si>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</si>
  <si>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</si>
  <si>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</si>
  <si>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</si>
  <si>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</si>
  <si>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</si>
  <si>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</si>
  <si>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</si>
  <si>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</si>
  <si>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96875</t>
  </si>
  <si>
    <t>DRVVT - KONFIRMACE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</si>
  <si>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</si>
  <si>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</si>
  <si>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</si>
  <si>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</si>
  <si>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</si>
  <si>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</si>
  <si>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</si>
  <si>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</si>
  <si>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</si>
  <si>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</si>
  <si>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</si>
  <si>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</si>
  <si>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</si>
  <si>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</si>
  <si>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</si>
  <si>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</si>
  <si>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</si>
  <si>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</si>
  <si>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</si>
  <si>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</si>
  <si>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</si>
  <si>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</si>
  <si>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</si>
  <si>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</si>
  <si>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</si>
  <si>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</si>
  <si>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</si>
  <si>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</si>
  <si>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</si>
  <si>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</si>
  <si>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</si>
  <si>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</si>
  <si>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</si>
  <si>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</si>
  <si>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</si>
  <si>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</si>
  <si>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</si>
  <si>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</si>
  <si>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</si>
  <si>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</si>
  <si>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</si>
  <si>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</si>
  <si>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</si>
  <si>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</si>
  <si>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</si>
  <si>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</si>
  <si>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</si>
  <si>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</si>
  <si>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</si>
  <si>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</si>
  <si>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</si>
  <si>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</si>
  <si>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</si>
  <si>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</si>
  <si>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</si>
  <si>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</si>
  <si>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</si>
  <si>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</si>
  <si>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</si>
  <si>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</si>
  <si>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</si>
  <si>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</si>
  <si>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</si>
  <si>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</si>
  <si>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</si>
  <si>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</si>
  <si>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</si>
  <si>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</si>
  <si>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</si>
  <si>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</si>
  <si>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</si>
  <si>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</si>
  <si>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</si>
  <si>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</si>
  <si>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</si>
  <si>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</si>
  <si>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</si>
  <si>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</si>
  <si>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</si>
  <si>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</si>
  <si>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</si>
  <si>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</si>
  <si>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</si>
  <si>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</si>
  <si>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</si>
  <si>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</si>
  <si>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</si>
  <si>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</si>
  <si>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</si>
  <si>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</si>
  <si>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</si>
  <si>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</si>
  <si>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</si>
  <si>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</si>
  <si>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</si>
  <si>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</si>
  <si>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</si>
  <si>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</si>
  <si>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</si>
  <si>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</si>
  <si>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</si>
  <si>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</si>
  <si>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</si>
  <si>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</si>
  <si>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</si>
  <si>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</si>
  <si>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</si>
  <si>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</si>
  <si>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</si>
  <si>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</si>
  <si>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</si>
  <si>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</si>
  <si>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</si>
  <si>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</si>
  <si>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</si>
  <si>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</si>
  <si>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</si>
  <si>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</si>
  <si>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</si>
  <si>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</si>
  <si>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</si>
  <si>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</si>
  <si>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</si>
  <si>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</si>
  <si>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</si>
  <si>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</si>
  <si>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</si>
  <si>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</si>
  <si>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</si>
  <si>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</si>
  <si>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</si>
  <si>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</si>
  <si>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</si>
  <si>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</si>
  <si>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</si>
  <si>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</si>
  <si>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</si>
  <si>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</si>
  <si>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</si>
  <si>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</si>
  <si>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</si>
  <si>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</si>
  <si>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</si>
  <si>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</si>
  <si>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</si>
  <si>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</si>
  <si>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</si>
  <si>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</si>
  <si>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</si>
  <si>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</si>
  <si>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</si>
  <si>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</si>
  <si>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</si>
  <si>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</si>
  <si>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</si>
  <si>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</si>
  <si>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</si>
  <si>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</si>
  <si>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</si>
  <si>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</si>
  <si>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</si>
  <si>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</si>
  <si>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</si>
  <si>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</si>
  <si>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</si>
  <si>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</si>
  <si>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</si>
  <si>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</si>
  <si>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91133</t>
  </si>
  <si>
    <t>STANOVENÍ IgM</t>
  </si>
  <si>
    <t>81533</t>
  </si>
  <si>
    <t>LIPÁZA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</si>
  <si>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</si>
  <si>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</si>
  <si>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</si>
  <si>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</si>
  <si>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</si>
  <si>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</si>
  <si>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</si>
  <si>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</si>
  <si>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</si>
  <si>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</si>
  <si>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</si>
  <si>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</si>
  <si>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</si>
  <si>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</si>
  <si>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</si>
  <si>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</si>
  <si>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</si>
  <si>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</si>
  <si>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</si>
  <si>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</si>
  <si>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91145</t>
  </si>
  <si>
    <t>STANOVENÍ HAPTOGLOBINU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</si>
  <si>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</si>
  <si>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</si>
  <si>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</si>
  <si>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</si>
  <si>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</si>
  <si>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</si>
  <si>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</si>
  <si>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</si>
  <si>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</si>
  <si>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</si>
  <si>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</si>
  <si>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</si>
  <si>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</si>
  <si>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</si>
  <si>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</si>
  <si>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</si>
  <si>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</si>
  <si>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</si>
  <si>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</si>
  <si>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</si>
  <si>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</si>
  <si>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</si>
  <si>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</si>
  <si>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</si>
  <si>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</si>
  <si>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</si>
  <si>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93229</t>
  </si>
  <si>
    <t>TKÁŇOVÝ POLYPEPTIDICKÝ ANTIGEN (TPA)</t>
  </si>
  <si>
    <t>81679</t>
  </si>
  <si>
    <t>1,25-DIHYDROXYVITAMIN D (1,25 (OH)2D)</t>
  </si>
  <si>
    <t>93139</t>
  </si>
  <si>
    <t>ADRENOKORTIKOTROPIN (ACTH)</t>
  </si>
  <si>
    <t>81725</t>
  </si>
  <si>
    <t>KVANTITATIVNÍ STANOVENÍ ELASTÁSY 1 (PANKREATICKÉHO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</si>
  <si>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</si>
  <si>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</si>
  <si>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</si>
  <si>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</si>
  <si>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</si>
  <si>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</si>
  <si>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</si>
  <si>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</si>
  <si>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</si>
  <si>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</si>
  <si>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</si>
  <si>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</si>
  <si>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</si>
  <si>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</si>
  <si>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0003132</t>
  </si>
  <si>
    <t>GADOVIST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</si>
  <si>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</si>
  <si>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</si>
  <si>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</si>
  <si>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</si>
  <si>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</si>
  <si>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</si>
  <si>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</si>
  <si>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0077019</t>
  </si>
  <si>
    <t>0077024</t>
  </si>
  <si>
    <t>ULTRAVIST 300</t>
  </si>
  <si>
    <t>0151208</t>
  </si>
  <si>
    <t>0038505</t>
  </si>
  <si>
    <t>SOUPRAVA ZAVÁDĚCÍ INTRODUCER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</si>
  <si>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</si>
  <si>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</si>
  <si>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</si>
  <si>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</si>
  <si>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</si>
  <si>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</si>
  <si>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</si>
  <si>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</si>
  <si>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0059345</t>
  </si>
  <si>
    <t>INDEFLÁTOR - ZAŘÍZENÍ INSUFLAČNÍ - INFLATION DEVIC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</si>
  <si>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</si>
  <si>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</si>
  <si>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</si>
  <si>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</si>
  <si>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</si>
  <si>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</si>
  <si>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</si>
  <si>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</si>
  <si>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</si>
  <si>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</si>
  <si>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</si>
  <si>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</si>
  <si>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</si>
  <si>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</si>
  <si>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</si>
  <si>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</si>
  <si>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</si>
  <si>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</si>
  <si>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</si>
  <si>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</si>
  <si>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</si>
  <si>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</si>
  <si>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</si>
  <si>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</si>
  <si>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</si>
  <si>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</si>
  <si>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</si>
  <si>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</si>
  <si>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</si>
  <si>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</si>
  <si>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</si>
  <si>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</si>
  <si>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</si>
  <si>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</si>
  <si>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</si>
  <si>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</si>
  <si>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</si>
  <si>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</si>
  <si>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</si>
  <si>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</si>
  <si>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</si>
  <si>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</si>
  <si>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</si>
  <si>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</si>
  <si>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</si>
  <si>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</si>
  <si>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</si>
  <si>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</si>
  <si>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</si>
  <si>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</si>
  <si>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</si>
  <si>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</si>
  <si>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</si>
  <si>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</si>
  <si>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</si>
  <si>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</si>
  <si>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</si>
  <si>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</si>
  <si>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</si>
  <si>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</si>
  <si>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</si>
  <si>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</si>
  <si>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</si>
  <si>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</si>
  <si>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</si>
  <si>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</si>
  <si>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</si>
  <si>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</si>
  <si>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</si>
  <si>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</si>
  <si>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</si>
  <si>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</si>
  <si>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</si>
  <si>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</si>
  <si>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</si>
  <si>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</si>
  <si>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</si>
  <si>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</si>
  <si>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</si>
  <si>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</si>
  <si>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</si>
  <si>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</si>
  <si>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</si>
  <si>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</si>
  <si>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</si>
  <si>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</si>
  <si>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</si>
  <si>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</si>
  <si>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</si>
  <si>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</si>
  <si>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</si>
  <si>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</si>
  <si>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</si>
  <si>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</si>
  <si>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</si>
  <si>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</si>
  <si>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</si>
  <si>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</si>
  <si>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</si>
  <si>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</si>
  <si>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</si>
  <si>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87133</t>
  </si>
  <si>
    <t>BIOPTICKÝ MATERIÁL ZÍSKANÝ KOMPLEXNÍ EKTOMIÍ: MAKR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</si>
  <si>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</si>
  <si>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</si>
  <si>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</si>
  <si>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</si>
  <si>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</si>
  <si>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</si>
  <si>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</si>
  <si>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</si>
  <si>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</si>
  <si>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</si>
  <si>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</si>
  <si>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</si>
  <si>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</si>
  <si>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</si>
  <si>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</si>
  <si>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</si>
  <si>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</si>
  <si>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</si>
  <si>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</si>
  <si>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</si>
  <si>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</si>
  <si>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</si>
  <si>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</si>
  <si>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</si>
  <si>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</si>
  <si>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</si>
  <si>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</si>
  <si>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</si>
  <si>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</si>
  <si>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</si>
  <si>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</si>
  <si>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</si>
  <si>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</si>
  <si>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</si>
  <si>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</si>
  <si>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</si>
  <si>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</si>
  <si>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</si>
  <si>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</si>
  <si>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</si>
  <si>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</si>
  <si>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</si>
  <si>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</si>
  <si>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</si>
  <si>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</si>
  <si>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</si>
  <si>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</si>
  <si>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</si>
  <si>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</si>
  <si>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</si>
  <si>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</si>
  <si>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</si>
  <si>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</si>
  <si>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</si>
  <si>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</si>
  <si>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</si>
  <si>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</si>
  <si>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</si>
  <si>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</si>
  <si>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</si>
  <si>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41</t>
  </si>
  <si>
    <t>82241</t>
  </si>
  <si>
    <t>IN VITRO STIMULACE T LYMFOCYTŮ SPECIFICKÝMI ANTIGE</t>
  </si>
  <si>
    <t>91285</t>
  </si>
  <si>
    <t>STANOVENÍ REVMATOIDNÍHO FAKTORU IgM ELISA</t>
  </si>
  <si>
    <t>91287</t>
  </si>
  <si>
    <t>STANOVENÍ REVMATOIDNÍHO FAKTORU IgG ELISA</t>
  </si>
  <si>
    <t>91501</t>
  </si>
  <si>
    <t>STANOVENÍ HLADIN REVMATOIDNÍHO FAKTORU (RF) NEFELO</t>
  </si>
  <si>
    <t>91289</t>
  </si>
  <si>
    <t>STANOVENÍ REVMATOIDNÍHO FAKTORU IgA ELISA</t>
  </si>
  <si>
    <t>44</t>
  </si>
  <si>
    <t>816</t>
  </si>
  <si>
    <t>94200</t>
  </si>
  <si>
    <t xml:space="preserve">(VZP) KVANTITATIVNÍ PCR (qPCR) V REÁLNÉM ČASE PRO </t>
  </si>
  <si>
    <t>99797</t>
  </si>
  <si>
    <t>(VZP) MUTACE NRAS</t>
  </si>
  <si>
    <t>99796</t>
  </si>
  <si>
    <t>(VZP) MUTACE KRAS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</si>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</sst>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78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4" fontId="34" fillId="0" borderId="78" xfId="53" applyNumberFormat="1" applyFont="1" applyFill="1" applyBorder="1"/>
    <xf numFmtId="164" fontId="34" fillId="0" borderId="79" xfId="53" applyNumberFormat="1" applyFont="1" applyFill="1" applyBorder="1"/>
    <xf numFmtId="9" fontId="34" fillId="0" borderId="80" xfId="8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7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7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6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3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60" fillId="9" borderId="87" xfId="0" applyNumberFormat="1" applyFont="1" applyFill="1" applyBorder="1"/>
    <xf numFmtId="3" fontId="60" fillId="9" borderId="86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90" xfId="0" applyNumberFormat="1" applyFont="1" applyFill="1" applyBorder="1" applyAlignment="1">
      <alignment horizontal="center" vertical="center"/>
    </xf>
    <xf numFmtId="0" fontId="42" fillId="2" borderId="91" xfId="0" applyFont="1" applyFill="1" applyBorder="1" applyAlignment="1">
      <alignment horizontal="center" vertical="center"/>
    </xf>
    <xf numFmtId="3" fontId="62" fillId="2" borderId="93" xfId="0" applyNumberFormat="1" applyFont="1" applyFill="1" applyBorder="1" applyAlignment="1">
      <alignment horizontal="center" vertical="center" wrapText="1"/>
    </xf>
    <xf numFmtId="0" fontId="62" fillId="2" borderId="94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2" fillId="2" borderId="111" xfId="0" applyNumberFormat="1" applyFont="1" applyFill="1" applyBorder="1" applyAlignment="1">
      <alignment horizontal="center" vertical="center" wrapText="1"/>
    </xf>
    <xf numFmtId="173" fontId="42" fillId="4" borderId="97" xfId="0" applyNumberFormat="1" applyFont="1" applyFill="1" applyBorder="1" applyAlignment="1"/>
    <xf numFmtId="173" fontId="42" fillId="4" borderId="90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0" borderId="99" xfId="0" applyNumberFormat="1" applyFont="1" applyBorder="1"/>
    <xf numFmtId="173" fontId="35" fillId="0" borderId="103" xfId="0" applyNumberFormat="1" applyFont="1" applyBorder="1"/>
    <xf numFmtId="173" fontId="35" fillId="0" borderId="101" xfId="0" applyNumberFormat="1" applyFont="1" applyBorder="1"/>
    <xf numFmtId="173" fontId="42" fillId="0" borderId="110" xfId="0" applyNumberFormat="1" applyFont="1" applyBorder="1"/>
    <xf numFmtId="173" fontId="35" fillId="0" borderId="111" xfId="0" applyNumberFormat="1" applyFont="1" applyBorder="1"/>
    <xf numFmtId="173" fontId="35" fillId="0" borderId="94" xfId="0" applyNumberFormat="1" applyFont="1" applyBorder="1"/>
    <xf numFmtId="173" fontId="42" fillId="2" borderId="112" xfId="0" applyNumberFormat="1" applyFont="1" applyFill="1" applyBorder="1" applyAlignment="1"/>
    <xf numFmtId="173" fontId="42" fillId="2" borderId="90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0" borderId="105" xfId="0" applyNumberFormat="1" applyFont="1" applyBorder="1"/>
    <xf numFmtId="173" fontId="35" fillId="0" borderId="106" xfId="0" applyNumberFormat="1" applyFont="1" applyBorder="1"/>
    <xf numFmtId="173" fontId="35" fillId="0" borderId="107" xfId="0" applyNumberFormat="1" applyFont="1" applyBorder="1"/>
    <xf numFmtId="174" fontId="42" fillId="2" borderId="97" xfId="0" applyNumberFormat="1" applyFont="1" applyFill="1" applyBorder="1" applyAlignment="1"/>
    <xf numFmtId="174" fontId="35" fillId="2" borderId="90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42" fillId="0" borderId="99" xfId="0" applyNumberFormat="1" applyFont="1" applyBorder="1"/>
    <xf numFmtId="174" fontId="35" fillId="0" borderId="100" xfId="0" applyNumberFormat="1" applyFont="1" applyBorder="1"/>
    <xf numFmtId="174" fontId="35" fillId="0" borderId="101" xfId="0" applyNumberFormat="1" applyFont="1" applyBorder="1"/>
    <xf numFmtId="174" fontId="35" fillId="0" borderId="103" xfId="0" applyNumberFormat="1" applyFont="1" applyBorder="1"/>
    <xf numFmtId="174" fontId="42" fillId="0" borderId="105" xfId="0" applyNumberFormat="1" applyFont="1" applyBorder="1"/>
    <xf numFmtId="174" fontId="35" fillId="0" borderId="106" xfId="0" applyNumberFormat="1" applyFont="1" applyBorder="1"/>
    <xf numFmtId="174" fontId="35" fillId="0" borderId="107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7" xfId="0" applyNumberFormat="1" applyFont="1" applyFill="1" applyBorder="1" applyAlignment="1">
      <alignment horizontal="center"/>
    </xf>
    <xf numFmtId="175" fontId="42" fillId="0" borderId="105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8" xfId="53" applyNumberFormat="1" applyFont="1" applyFill="1" applyBorder="1"/>
    <xf numFmtId="3" fontId="34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2" xfId="0" applyFont="1" applyFill="1" applyBorder="1"/>
    <xf numFmtId="0" fontId="35" fillId="0" borderId="103" xfId="0" applyFont="1" applyBorder="1" applyAlignment="1"/>
    <xf numFmtId="9" fontId="35" fillId="0" borderId="101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3" xfId="0" applyNumberFormat="1" applyFont="1" applyBorder="1"/>
    <xf numFmtId="9" fontId="35" fillId="0" borderId="101" xfId="0" applyNumberFormat="1" applyFont="1" applyBorder="1"/>
    <xf numFmtId="49" fontId="40" fillId="2" borderId="101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5" xfId="26" applyNumberFormat="1" applyFont="1" applyFill="1" applyBorder="1"/>
    <xf numFmtId="167" fontId="32" fillId="7" borderId="122" xfId="26" applyNumberFormat="1" applyFont="1" applyFill="1" applyBorder="1"/>
    <xf numFmtId="0" fontId="28" fillId="4" borderId="98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0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3" xfId="26" applyNumberFormat="1" applyFont="1" applyFill="1" applyBorder="1"/>
    <xf numFmtId="3" fontId="34" fillId="7" borderId="98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4" xfId="0" applyNumberFormat="1" applyFont="1" applyBorder="1"/>
    <xf numFmtId="3" fontId="35" fillId="0" borderId="0" xfId="0" applyNumberFormat="1" applyFont="1" applyBorder="1"/>
    <xf numFmtId="173" fontId="35" fillId="0" borderId="100" xfId="0" applyNumberFormat="1" applyFont="1" applyBorder="1" applyAlignment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5" fontId="35" fillId="0" borderId="100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3" fontId="35" fillId="0" borderId="9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1" xfId="0" applyNumberFormat="1" applyFont="1" applyBorder="1"/>
    <xf numFmtId="173" fontId="35" fillId="0" borderId="125" xfId="0" applyNumberFormat="1" applyFont="1" applyBorder="1"/>
    <xf numFmtId="9" fontId="35" fillId="0" borderId="98" xfId="0" applyNumberFormat="1" applyFont="1" applyBorder="1"/>
    <xf numFmtId="173" fontId="35" fillId="0" borderId="109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6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4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9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4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7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4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7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4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114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4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7" xfId="0" applyNumberFormat="1" applyFont="1" applyFill="1" applyBorder="1" applyAlignment="1">
      <alignment horizontal="right" vertical="top"/>
    </xf>
    <xf numFmtId="3" fontId="36" fillId="11" borderId="128" xfId="0" applyNumberFormat="1" applyFont="1" applyFill="1" applyBorder="1" applyAlignment="1">
      <alignment horizontal="right" vertical="top"/>
    </xf>
    <xf numFmtId="176" fontId="36" fillId="11" borderId="129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8" fillId="11" borderId="132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0" fontId="38" fillId="11" borderId="134" xfId="0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0" fontId="36" fillId="11" borderId="129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176" fontId="38" fillId="11" borderId="134" xfId="0" applyNumberFormat="1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176" fontId="38" fillId="11" borderId="139" xfId="0" applyNumberFormat="1" applyFont="1" applyFill="1" applyBorder="1" applyAlignment="1">
      <alignment horizontal="right" vertical="top"/>
    </xf>
    <xf numFmtId="0" fontId="40" fillId="12" borderId="126" xfId="0" applyFont="1" applyFill="1" applyBorder="1" applyAlignment="1">
      <alignment vertical="top"/>
    </xf>
    <xf numFmtId="0" fontId="40" fillId="12" borderId="126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 indent="6"/>
    </xf>
    <xf numFmtId="0" fontId="40" fillId="12" borderId="126" xfId="0" applyFont="1" applyFill="1" applyBorder="1" applyAlignment="1">
      <alignment vertical="top" indent="8"/>
    </xf>
    <xf numFmtId="0" fontId="41" fillId="12" borderId="131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6"/>
    </xf>
    <xf numFmtId="0" fontId="41" fillId="12" borderId="131" xfId="0" applyFont="1" applyFill="1" applyBorder="1" applyAlignment="1">
      <alignment vertical="top" indent="4"/>
    </xf>
    <xf numFmtId="0" fontId="35" fillId="12" borderId="126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0" xfId="53" applyNumberFormat="1" applyFont="1" applyFill="1" applyBorder="1" applyAlignment="1">
      <alignment horizontal="left"/>
    </xf>
    <xf numFmtId="164" fontId="34" fillId="2" borderId="141" xfId="53" applyNumberFormat="1" applyFont="1" applyFill="1" applyBorder="1" applyAlignment="1">
      <alignment horizontal="left"/>
    </xf>
    <xf numFmtId="0" fontId="34" fillId="2" borderId="141" xfId="53" applyNumberFormat="1" applyFont="1" applyFill="1" applyBorder="1" applyAlignment="1">
      <alignment horizontal="left"/>
    </xf>
    <xf numFmtId="164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4" fontId="35" fillId="0" borderId="101" xfId="0" applyNumberFormat="1" applyFont="1" applyFill="1" applyBorder="1"/>
    <xf numFmtId="164" fontId="35" fillId="0" borderId="101" xfId="0" applyNumberFormat="1" applyFont="1" applyFill="1" applyBorder="1" applyAlignment="1">
      <alignment horizontal="right"/>
    </xf>
    <xf numFmtId="0" fontId="35" fillId="0" borderId="101" xfId="0" applyNumberFormat="1" applyFont="1" applyFill="1" applyBorder="1"/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40" xfId="0" applyFont="1" applyFill="1" applyBorder="1"/>
    <xf numFmtId="3" fontId="42" fillId="2" borderId="12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0" xfId="0" applyFont="1" applyFill="1" applyBorder="1"/>
    <xf numFmtId="0" fontId="42" fillId="0" borderId="123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100" xfId="0" applyFont="1" applyFill="1" applyBorder="1"/>
    <xf numFmtId="0" fontId="42" fillId="2" borderId="14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0" xfId="79" applyFont="1" applyFill="1" applyBorder="1" applyAlignment="1">
      <alignment horizontal="left"/>
    </xf>
    <xf numFmtId="3" fontId="3" fillId="2" borderId="107" xfId="80" applyNumberFormat="1" applyFont="1" applyFill="1" applyBorder="1"/>
    <xf numFmtId="3" fontId="3" fillId="2" borderId="108" xfId="80" applyNumberFormat="1" applyFont="1" applyFill="1" applyBorder="1"/>
    <xf numFmtId="9" fontId="3" fillId="2" borderId="106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0" fontId="42" fillId="0" borderId="118" xfId="0" applyFont="1" applyFill="1" applyBorder="1"/>
    <xf numFmtId="0" fontId="42" fillId="0" borderId="144" xfId="0" applyFont="1" applyFill="1" applyBorder="1" applyAlignment="1">
      <alignment horizontal="left" indent="1"/>
    </xf>
    <xf numFmtId="0" fontId="42" fillId="0" borderId="117" xfId="0" applyFont="1" applyFill="1" applyBorder="1" applyAlignment="1">
      <alignment horizontal="left" indent="1"/>
    </xf>
    <xf numFmtId="9" fontId="35" fillId="0" borderId="113" xfId="0" applyNumberFormat="1" applyFont="1" applyFill="1" applyBorder="1"/>
    <xf numFmtId="9" fontId="35" fillId="0" borderId="103" xfId="0" applyNumberFormat="1" applyFont="1" applyFill="1" applyBorder="1"/>
    <xf numFmtId="9" fontId="35" fillId="0" borderId="111" xfId="0" applyNumberFormat="1" applyFont="1" applyFill="1" applyBorder="1"/>
    <xf numFmtId="3" fontId="35" fillId="0" borderId="90" xfId="0" applyNumberFormat="1" applyFont="1" applyFill="1" applyBorder="1"/>
    <xf numFmtId="3" fontId="35" fillId="0" borderId="100" xfId="0" applyNumberFormat="1" applyFont="1" applyFill="1" applyBorder="1"/>
    <xf numFmtId="3" fontId="35" fillId="0" borderId="93" xfId="0" applyNumberFormat="1" applyFont="1" applyFill="1" applyBorder="1"/>
    <xf numFmtId="9" fontId="35" fillId="0" borderId="145" xfId="0" applyNumberFormat="1" applyFont="1" applyFill="1" applyBorder="1"/>
    <xf numFmtId="9" fontId="35" fillId="0" borderId="115" xfId="0" applyNumberFormat="1" applyFont="1" applyFill="1" applyBorder="1"/>
    <xf numFmtId="9" fontId="35" fillId="0" borderId="146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8" xfId="0" applyFont="1" applyFill="1" applyBorder="1"/>
    <xf numFmtId="0" fontId="42" fillId="12" borderId="144" xfId="0" applyFont="1" applyFill="1" applyBorder="1"/>
    <xf numFmtId="0" fontId="42" fillId="12" borderId="117" xfId="0" applyFont="1" applyFill="1" applyBorder="1"/>
    <xf numFmtId="0" fontId="3" fillId="2" borderId="107" xfId="80" applyFont="1" applyFill="1" applyBorder="1"/>
    <xf numFmtId="3" fontId="35" fillId="0" borderId="145" xfId="0" applyNumberFormat="1" applyFont="1" applyFill="1" applyBorder="1"/>
    <xf numFmtId="3" fontId="35" fillId="0" borderId="115" xfId="0" applyNumberFormat="1" applyFont="1" applyFill="1" applyBorder="1"/>
    <xf numFmtId="3" fontId="35" fillId="0" borderId="146" xfId="0" applyNumberFormat="1" applyFont="1" applyFill="1" applyBorder="1"/>
    <xf numFmtId="0" fontId="35" fillId="0" borderId="118" xfId="0" applyFont="1" applyFill="1" applyBorder="1"/>
    <xf numFmtId="0" fontId="35" fillId="0" borderId="144" xfId="0" applyFont="1" applyFill="1" applyBorder="1"/>
    <xf numFmtId="0" fontId="35" fillId="0" borderId="117" xfId="0" applyFont="1" applyFill="1" applyBorder="1"/>
    <xf numFmtId="3" fontId="35" fillId="0" borderId="113" xfId="0" applyNumberFormat="1" applyFont="1" applyFill="1" applyBorder="1"/>
    <xf numFmtId="3" fontId="35" fillId="0" borderId="103" xfId="0" applyNumberFormat="1" applyFont="1" applyFill="1" applyBorder="1"/>
    <xf numFmtId="3" fontId="35" fillId="0" borderId="111" xfId="0" applyNumberFormat="1" applyFont="1" applyFill="1" applyBorder="1"/>
    <xf numFmtId="0" fontId="3" fillId="2" borderId="147" xfId="79" applyFont="1" applyFill="1" applyBorder="1" applyAlignment="1">
      <alignment horizontal="left"/>
    </xf>
    <xf numFmtId="0" fontId="3" fillId="2" borderId="148" xfId="79" applyFont="1" applyFill="1" applyBorder="1" applyAlignment="1">
      <alignment horizontal="left"/>
    </xf>
    <xf numFmtId="0" fontId="3" fillId="2" borderId="149" xfId="80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1" xfId="0" applyFont="1" applyFill="1" applyBorder="1" applyAlignment="1">
      <alignment horizontal="right"/>
    </xf>
    <xf numFmtId="0" fontId="35" fillId="0" borderId="101" xfId="0" applyFont="1" applyFill="1" applyBorder="1" applyAlignment="1">
      <alignment horizontal="left"/>
    </xf>
    <xf numFmtId="165" fontId="35" fillId="0" borderId="101" xfId="0" applyNumberFormat="1" applyFont="1" applyFill="1" applyBorder="1"/>
    <xf numFmtId="0" fontId="35" fillId="0" borderId="94" xfId="0" applyFont="1" applyFill="1" applyBorder="1" applyAlignment="1">
      <alignment horizontal="right"/>
    </xf>
    <xf numFmtId="0" fontId="35" fillId="0" borderId="94" xfId="0" applyFont="1" applyFill="1" applyBorder="1" applyAlignment="1">
      <alignment horizontal="left"/>
    </xf>
    <xf numFmtId="165" fontId="35" fillId="0" borderId="94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1" xfId="0" applyNumberFormat="1" applyBorder="1"/>
    <xf numFmtId="9" fontId="0" fillId="0" borderId="101" xfId="0" applyNumberFormat="1" applyBorder="1"/>
    <xf numFmtId="9" fontId="0" fillId="0" borderId="102" xfId="0" applyNumberFormat="1" applyBorder="1"/>
    <xf numFmtId="169" fontId="0" fillId="0" borderId="94" xfId="0" applyNumberFormat="1" applyBorder="1"/>
    <xf numFmtId="9" fontId="0" fillId="0" borderId="94" xfId="0" applyNumberFormat="1" applyBorder="1"/>
    <xf numFmtId="9" fontId="0" fillId="0" borderId="95" xfId="0" applyNumberFormat="1" applyBorder="1"/>
    <xf numFmtId="0" fontId="67" fillId="0" borderId="100" xfId="0" applyFont="1" applyBorder="1" applyAlignment="1">
      <alignment horizontal="left" indent="1"/>
    </xf>
    <xf numFmtId="0" fontId="67" fillId="0" borderId="93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1" xfId="0" applyNumberFormat="1" applyFont="1" applyFill="1" applyBorder="1"/>
    <xf numFmtId="169" fontId="35" fillId="0" borderId="102" xfId="0" applyNumberFormat="1" applyFont="1" applyFill="1" applyBorder="1"/>
    <xf numFmtId="169" fontId="35" fillId="0" borderId="94" xfId="0" applyNumberFormat="1" applyFont="1" applyFill="1" applyBorder="1"/>
    <xf numFmtId="169" fontId="35" fillId="0" borderId="95" xfId="0" applyNumberFormat="1" applyFont="1" applyFill="1" applyBorder="1"/>
    <xf numFmtId="0" fontId="42" fillId="0" borderId="93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43" xfId="0" applyNumberFormat="1" applyFont="1" applyBorder="1"/>
    <xf numFmtId="166" fontId="12" fillId="0" borderId="143" xfId="0" applyNumberFormat="1" applyFont="1" applyBorder="1"/>
    <xf numFmtId="166" fontId="12" fillId="0" borderId="105" xfId="0" applyNumberFormat="1" applyFont="1" applyBorder="1"/>
    <xf numFmtId="166" fontId="5" fillId="0" borderId="143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3" fontId="12" fillId="0" borderId="143" xfId="0" applyNumberFormat="1" applyFont="1" applyBorder="1" applyAlignment="1">
      <alignment horizontal="right"/>
    </xf>
    <xf numFmtId="166" fontId="12" fillId="0" borderId="143" xfId="0" applyNumberFormat="1" applyFont="1" applyBorder="1" applyAlignment="1">
      <alignment horizontal="right"/>
    </xf>
    <xf numFmtId="166" fontId="11" fillId="0" borderId="105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43" xfId="0" applyNumberFormat="1" applyFont="1" applyBorder="1" applyAlignment="1">
      <alignment horizontal="right"/>
    </xf>
    <xf numFmtId="0" fontId="5" fillId="0" borderId="143" xfId="0" applyFont="1" applyBorder="1"/>
    <xf numFmtId="3" fontId="35" fillId="0" borderId="143" xfId="0" applyNumberFormat="1" applyFont="1" applyBorder="1"/>
    <xf numFmtId="166" fontId="35" fillId="0" borderId="143" xfId="0" applyNumberFormat="1" applyFont="1" applyBorder="1"/>
    <xf numFmtId="166" fontId="35" fillId="0" borderId="105" xfId="0" applyNumberFormat="1" applyFont="1" applyBorder="1"/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10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12" fillId="0" borderId="55" xfId="0" applyNumberFormat="1" applyFont="1" applyBorder="1"/>
    <xf numFmtId="166" fontId="12" fillId="0" borderId="55" xfId="0" applyNumberFormat="1" applyFont="1" applyBorder="1"/>
    <xf numFmtId="166" fontId="12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09" xfId="0" applyNumberFormat="1" applyFont="1" applyBorder="1" applyAlignment="1">
      <alignment horizontal="center"/>
    </xf>
    <xf numFmtId="3" fontId="35" fillId="0" borderId="151" xfId="0" applyNumberFormat="1" applyFont="1" applyBorder="1"/>
    <xf numFmtId="166" fontId="35" fillId="0" borderId="151" xfId="0" applyNumberFormat="1" applyFont="1" applyBorder="1"/>
    <xf numFmtId="166" fontId="35" fillId="0" borderId="110" xfId="0" applyNumberFormat="1" applyFont="1" applyBorder="1"/>
    <xf numFmtId="3" fontId="12" fillId="0" borderId="151" xfId="0" applyNumberFormat="1" applyFont="1" applyBorder="1" applyAlignment="1">
      <alignment horizontal="right"/>
    </xf>
    <xf numFmtId="166" fontId="12" fillId="0" borderId="151" xfId="0" applyNumberFormat="1" applyFont="1" applyBorder="1" applyAlignment="1">
      <alignment horizontal="right"/>
    </xf>
    <xf numFmtId="166" fontId="12" fillId="0" borderId="110" xfId="0" applyNumberFormat="1" applyFont="1" applyBorder="1" applyAlignment="1">
      <alignment horizontal="right"/>
    </xf>
    <xf numFmtId="3" fontId="5" fillId="0" borderId="151" xfId="0" applyNumberFormat="1" applyFont="1" applyBorder="1" applyAlignment="1">
      <alignment horizontal="right"/>
    </xf>
    <xf numFmtId="166" fontId="5" fillId="0" borderId="151" xfId="0" applyNumberFormat="1" applyFont="1" applyBorder="1" applyAlignment="1">
      <alignment horizontal="right"/>
    </xf>
    <xf numFmtId="166" fontId="5" fillId="0" borderId="110" xfId="0" applyNumberFormat="1" applyFont="1" applyBorder="1" applyAlignment="1">
      <alignment horizontal="right"/>
    </xf>
    <xf numFmtId="177" fontId="5" fillId="0" borderId="151" xfId="0" applyNumberFormat="1" applyFont="1" applyBorder="1" applyAlignment="1">
      <alignment horizontal="right"/>
    </xf>
    <xf numFmtId="4" fontId="5" fillId="0" borderId="151" xfId="0" applyNumberFormat="1" applyFont="1" applyBorder="1" applyAlignment="1">
      <alignment horizontal="right"/>
    </xf>
    <xf numFmtId="0" fontId="5" fillId="0" borderId="151" xfId="0" applyFont="1" applyBorder="1"/>
    <xf numFmtId="3" fontId="5" fillId="0" borderId="151" xfId="0" applyNumberFormat="1" applyFont="1" applyBorder="1"/>
    <xf numFmtId="3" fontId="5" fillId="0" borderId="56" xfId="0" applyNumberFormat="1" applyFont="1" applyBorder="1"/>
    <xf numFmtId="3" fontId="5" fillId="0" borderId="105" xfId="0" applyNumberFormat="1" applyFont="1" applyBorder="1"/>
    <xf numFmtId="3" fontId="5" fillId="0" borderId="19" xfId="0" applyNumberFormat="1" applyFont="1" applyBorder="1"/>
    <xf numFmtId="3" fontId="35" fillId="0" borderId="19" xfId="0" applyNumberFormat="1" applyFont="1" applyBorder="1"/>
    <xf numFmtId="3" fontId="35" fillId="0" borderId="105" xfId="0" applyNumberFormat="1" applyFont="1" applyBorder="1"/>
    <xf numFmtId="3" fontId="35" fillId="0" borderId="110" xfId="0" applyNumberFormat="1" applyFont="1" applyBorder="1"/>
    <xf numFmtId="3" fontId="11" fillId="0" borderId="10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3" xfId="0" applyNumberFormat="1" applyFont="1" applyBorder="1"/>
    <xf numFmtId="9" fontId="35" fillId="0" borderId="0" xfId="0" applyNumberFormat="1" applyFont="1" applyBorder="1"/>
    <xf numFmtId="3" fontId="35" fillId="0" borderId="142" xfId="0" applyNumberFormat="1" applyFont="1" applyBorder="1"/>
    <xf numFmtId="3" fontId="35" fillId="0" borderId="18" xfId="0" applyNumberFormat="1" applyFont="1" applyBorder="1"/>
    <xf numFmtId="3" fontId="35" fillId="0" borderId="68" xfId="0" applyNumberFormat="1" applyFont="1" applyBorder="1"/>
    <xf numFmtId="3" fontId="35" fillId="0" borderId="55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17" xfId="0" applyNumberFormat="1" applyFont="1" applyBorder="1"/>
    <xf numFmtId="9" fontId="35" fillId="0" borderId="151" xfId="0" applyNumberFormat="1" applyFont="1" applyBorder="1"/>
    <xf numFmtId="3" fontId="11" fillId="0" borderId="109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52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0" fontId="34" fillId="2" borderId="108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0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0.70326472666724793</c:v>
                </c:pt>
                <c:pt idx="1">
                  <c:v>1.0165654402298001</c:v>
                </c:pt>
                <c:pt idx="2">
                  <c:v>1.1833746862859398</c:v>
                </c:pt>
                <c:pt idx="3">
                  <c:v>1.3058218969523587</c:v>
                </c:pt>
                <c:pt idx="4">
                  <c:v>1.4151820931029655</c:v>
                </c:pt>
                <c:pt idx="5">
                  <c:v>1.4120930711557942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42336"/>
        <c:axId val="1726297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1.683162942752725</c:v>
                </c:pt>
                <c:pt idx="1">
                  <c:v>1.683162942752725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6301984"/>
        <c:axId val="1726305248"/>
      </c:scatterChart>
      <c:catAx>
        <c:axId val="40464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262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6297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4642336"/>
        <c:crosses val="autoZero"/>
        <c:crossBetween val="between"/>
      </c:valAx>
      <c:valAx>
        <c:axId val="17263019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26305248"/>
        <c:crosses val="max"/>
        <c:crossBetween val="midCat"/>
      </c:valAx>
      <c:valAx>
        <c:axId val="17263052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263019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2.8626943005181347</c:v>
                </c:pt>
                <c:pt idx="1">
                  <c:v>2.8801932367149758</c:v>
                </c:pt>
                <c:pt idx="2">
                  <c:v>2.865432098765432</c:v>
                </c:pt>
                <c:pt idx="3">
                  <c:v>2.9580602883355178</c:v>
                </c:pt>
                <c:pt idx="4">
                  <c:v>2.9778449144008055</c:v>
                </c:pt>
                <c:pt idx="5">
                  <c:v>3.020413870246085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292736"/>
        <c:axId val="172629328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791408"/>
        <c:axId val="953779984"/>
      </c:scatterChart>
      <c:catAx>
        <c:axId val="172629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2629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62932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726292736"/>
        <c:crosses val="autoZero"/>
        <c:crossBetween val="between"/>
      </c:valAx>
      <c:valAx>
        <c:axId val="953791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53779984"/>
        <c:crosses val="max"/>
        <c:crossBetween val="midCat"/>
      </c:valAx>
      <c:valAx>
        <c:axId val="9537799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5379140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42" t="s">
        <v>132</v>
      </c>
      <c r="B1" s="542"/>
    </row>
    <row r="2" spans="1:3" ht="14.4" customHeight="1" thickBot="1" x14ac:dyDescent="0.35">
      <c r="A2" s="374" t="s">
        <v>322</v>
      </c>
      <c r="B2" s="50"/>
    </row>
    <row r="3" spans="1:3" ht="14.4" customHeight="1" thickBot="1" x14ac:dyDescent="0.35">
      <c r="A3" s="538" t="s">
        <v>182</v>
      </c>
      <c r="B3" s="53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324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40" t="s">
        <v>133</v>
      </c>
      <c r="B10" s="53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72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2299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50" t="s">
        <v>255</v>
      </c>
      <c r="C15" s="51" t="s">
        <v>265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3546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72" t="s">
        <v>3547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3560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3902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41" t="s">
        <v>134</v>
      </c>
      <c r="B25" s="53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3907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3912</v>
      </c>
      <c r="C27" s="51" t="s">
        <v>268</v>
      </c>
    </row>
    <row r="28" spans="1:3" ht="14.4" customHeight="1" x14ac:dyDescent="0.3">
      <c r="A28" s="266" t="str">
        <f t="shared" si="4"/>
        <v>ZV Vykáz.-A Detail</v>
      </c>
      <c r="B28" s="180" t="s">
        <v>3961</v>
      </c>
      <c r="C28" s="51" t="s">
        <v>154</v>
      </c>
    </row>
    <row r="29" spans="1:3" ht="14.4" customHeight="1" x14ac:dyDescent="0.3">
      <c r="A29" s="486" t="str">
        <f>HYPERLINK("#'"&amp;C29&amp;"'!A1",C29)</f>
        <v>ZV Vykáz.-A Det.Lék.</v>
      </c>
      <c r="B29" s="180" t="s">
        <v>3962</v>
      </c>
      <c r="C29" s="51" t="s">
        <v>305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4119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4637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5194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0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81" t="s">
        <v>2299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42"/>
      <c r="M1" s="542"/>
    </row>
    <row r="2" spans="1:13" ht="14.4" customHeight="1" thickBot="1" x14ac:dyDescent="0.35">
      <c r="A2" s="374" t="s">
        <v>322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146</v>
      </c>
      <c r="G3" s="47">
        <f>SUBTOTAL(9,G6:G1048576)</f>
        <v>26460.440000000002</v>
      </c>
      <c r="H3" s="48">
        <f>IF(M3=0,0,G3/M3)</f>
        <v>5.1096724785621273E-2</v>
      </c>
      <c r="I3" s="47">
        <f>SUBTOTAL(9,I6:I1048576)</f>
        <v>2544.6000000000004</v>
      </c>
      <c r="J3" s="47">
        <f>SUBTOTAL(9,J6:J1048576)</f>
        <v>491389.58093609771</v>
      </c>
      <c r="K3" s="48">
        <f>IF(M3=0,0,J3/M3)</f>
        <v>0.94890327521437856</v>
      </c>
      <c r="L3" s="47">
        <f>SUBTOTAL(9,L6:L1048576)</f>
        <v>2690.6000000000004</v>
      </c>
      <c r="M3" s="49">
        <f>SUBTOTAL(9,M6:M1048576)</f>
        <v>517850.02093609778</v>
      </c>
    </row>
    <row r="4" spans="1:13" ht="14.4" customHeight="1" thickBot="1" x14ac:dyDescent="0.35">
      <c r="A4" s="45"/>
      <c r="B4" s="45"/>
      <c r="C4" s="45"/>
      <c r="D4" s="45"/>
      <c r="E4" s="46"/>
      <c r="F4" s="585" t="s">
        <v>161</v>
      </c>
      <c r="G4" s="586"/>
      <c r="H4" s="587"/>
      <c r="I4" s="588" t="s">
        <v>160</v>
      </c>
      <c r="J4" s="586"/>
      <c r="K4" s="587"/>
      <c r="L4" s="589" t="s">
        <v>3</v>
      </c>
      <c r="M4" s="590"/>
    </row>
    <row r="5" spans="1:13" ht="14.4" customHeight="1" thickBot="1" x14ac:dyDescent="0.35">
      <c r="A5" s="756" t="s">
        <v>162</v>
      </c>
      <c r="B5" s="774" t="s">
        <v>163</v>
      </c>
      <c r="C5" s="774" t="s">
        <v>90</v>
      </c>
      <c r="D5" s="774" t="s">
        <v>164</v>
      </c>
      <c r="E5" s="774" t="s">
        <v>165</v>
      </c>
      <c r="F5" s="775" t="s">
        <v>28</v>
      </c>
      <c r="G5" s="775" t="s">
        <v>14</v>
      </c>
      <c r="H5" s="758" t="s">
        <v>166</v>
      </c>
      <c r="I5" s="757" t="s">
        <v>28</v>
      </c>
      <c r="J5" s="775" t="s">
        <v>14</v>
      </c>
      <c r="K5" s="758" t="s">
        <v>166</v>
      </c>
      <c r="L5" s="757" t="s">
        <v>28</v>
      </c>
      <c r="M5" s="776" t="s">
        <v>14</v>
      </c>
    </row>
    <row r="6" spans="1:13" ht="14.4" customHeight="1" x14ac:dyDescent="0.3">
      <c r="A6" s="735" t="s">
        <v>542</v>
      </c>
      <c r="B6" s="736" t="s">
        <v>1806</v>
      </c>
      <c r="C6" s="736" t="s">
        <v>1807</v>
      </c>
      <c r="D6" s="736" t="s">
        <v>746</v>
      </c>
      <c r="E6" s="736" t="s">
        <v>1808</v>
      </c>
      <c r="F6" s="740"/>
      <c r="G6" s="740"/>
      <c r="H6" s="760">
        <v>0</v>
      </c>
      <c r="I6" s="740">
        <v>20</v>
      </c>
      <c r="J6" s="740">
        <v>1357.8999999999999</v>
      </c>
      <c r="K6" s="760">
        <v>1</v>
      </c>
      <c r="L6" s="740">
        <v>20</v>
      </c>
      <c r="M6" s="741">
        <v>1357.8999999999999</v>
      </c>
    </row>
    <row r="7" spans="1:13" ht="14.4" customHeight="1" x14ac:dyDescent="0.3">
      <c r="A7" s="742" t="s">
        <v>542</v>
      </c>
      <c r="B7" s="743" t="s">
        <v>1806</v>
      </c>
      <c r="C7" s="743" t="s">
        <v>1809</v>
      </c>
      <c r="D7" s="743" t="s">
        <v>1810</v>
      </c>
      <c r="E7" s="743" t="s">
        <v>1811</v>
      </c>
      <c r="F7" s="747"/>
      <c r="G7" s="747"/>
      <c r="H7" s="761">
        <v>0</v>
      </c>
      <c r="I7" s="747">
        <v>18</v>
      </c>
      <c r="J7" s="747">
        <v>387.89893062431025</v>
      </c>
      <c r="K7" s="761">
        <v>1</v>
      </c>
      <c r="L7" s="747">
        <v>18</v>
      </c>
      <c r="M7" s="748">
        <v>387.89893062431025</v>
      </c>
    </row>
    <row r="8" spans="1:13" ht="14.4" customHeight="1" x14ac:dyDescent="0.3">
      <c r="A8" s="742" t="s">
        <v>542</v>
      </c>
      <c r="B8" s="743" t="s">
        <v>1806</v>
      </c>
      <c r="C8" s="743" t="s">
        <v>1812</v>
      </c>
      <c r="D8" s="743" t="s">
        <v>1810</v>
      </c>
      <c r="E8" s="743" t="s">
        <v>1813</v>
      </c>
      <c r="F8" s="747"/>
      <c r="G8" s="747"/>
      <c r="H8" s="761">
        <v>0</v>
      </c>
      <c r="I8" s="747">
        <v>25</v>
      </c>
      <c r="J8" s="747">
        <v>1925.809873504284</v>
      </c>
      <c r="K8" s="761">
        <v>1</v>
      </c>
      <c r="L8" s="747">
        <v>25</v>
      </c>
      <c r="M8" s="748">
        <v>1925.809873504284</v>
      </c>
    </row>
    <row r="9" spans="1:13" ht="14.4" customHeight="1" x14ac:dyDescent="0.3">
      <c r="A9" s="742" t="s">
        <v>542</v>
      </c>
      <c r="B9" s="743" t="s">
        <v>1806</v>
      </c>
      <c r="C9" s="743" t="s">
        <v>1814</v>
      </c>
      <c r="D9" s="743" t="s">
        <v>1810</v>
      </c>
      <c r="E9" s="743" t="s">
        <v>1815</v>
      </c>
      <c r="F9" s="747"/>
      <c r="G9" s="747"/>
      <c r="H9" s="761">
        <v>0</v>
      </c>
      <c r="I9" s="747">
        <v>7</v>
      </c>
      <c r="J9" s="747">
        <v>302.47000000000003</v>
      </c>
      <c r="K9" s="761">
        <v>1</v>
      </c>
      <c r="L9" s="747">
        <v>7</v>
      </c>
      <c r="M9" s="748">
        <v>302.47000000000003</v>
      </c>
    </row>
    <row r="10" spans="1:13" ht="14.4" customHeight="1" x14ac:dyDescent="0.3">
      <c r="A10" s="742" t="s">
        <v>542</v>
      </c>
      <c r="B10" s="743" t="s">
        <v>1816</v>
      </c>
      <c r="C10" s="743" t="s">
        <v>1817</v>
      </c>
      <c r="D10" s="743" t="s">
        <v>1112</v>
      </c>
      <c r="E10" s="743" t="s">
        <v>1818</v>
      </c>
      <c r="F10" s="747"/>
      <c r="G10" s="747"/>
      <c r="H10" s="761">
        <v>0</v>
      </c>
      <c r="I10" s="747">
        <v>2</v>
      </c>
      <c r="J10" s="747">
        <v>131.64000000000001</v>
      </c>
      <c r="K10" s="761">
        <v>1</v>
      </c>
      <c r="L10" s="747">
        <v>2</v>
      </c>
      <c r="M10" s="748">
        <v>131.64000000000001</v>
      </c>
    </row>
    <row r="11" spans="1:13" ht="14.4" customHeight="1" x14ac:dyDescent="0.3">
      <c r="A11" s="742" t="s">
        <v>542</v>
      </c>
      <c r="B11" s="743" t="s">
        <v>1816</v>
      </c>
      <c r="C11" s="743" t="s">
        <v>1819</v>
      </c>
      <c r="D11" s="743" t="s">
        <v>1112</v>
      </c>
      <c r="E11" s="743" t="s">
        <v>1820</v>
      </c>
      <c r="F11" s="747"/>
      <c r="G11" s="747"/>
      <c r="H11" s="761">
        <v>0</v>
      </c>
      <c r="I11" s="747">
        <v>2</v>
      </c>
      <c r="J11" s="747">
        <v>321.24000000000012</v>
      </c>
      <c r="K11" s="761">
        <v>1</v>
      </c>
      <c r="L11" s="747">
        <v>2</v>
      </c>
      <c r="M11" s="748">
        <v>321.24000000000012</v>
      </c>
    </row>
    <row r="12" spans="1:13" ht="14.4" customHeight="1" x14ac:dyDescent="0.3">
      <c r="A12" s="742" t="s">
        <v>542</v>
      </c>
      <c r="B12" s="743" t="s">
        <v>1821</v>
      </c>
      <c r="C12" s="743" t="s">
        <v>1822</v>
      </c>
      <c r="D12" s="743" t="s">
        <v>1823</v>
      </c>
      <c r="E12" s="743" t="s">
        <v>1824</v>
      </c>
      <c r="F12" s="747"/>
      <c r="G12" s="747"/>
      <c r="H12" s="761">
        <v>0</v>
      </c>
      <c r="I12" s="747">
        <v>11</v>
      </c>
      <c r="J12" s="747">
        <v>1640.4302578521651</v>
      </c>
      <c r="K12" s="761">
        <v>1</v>
      </c>
      <c r="L12" s="747">
        <v>11</v>
      </c>
      <c r="M12" s="748">
        <v>1640.4302578521651</v>
      </c>
    </row>
    <row r="13" spans="1:13" ht="14.4" customHeight="1" x14ac:dyDescent="0.3">
      <c r="A13" s="742" t="s">
        <v>542</v>
      </c>
      <c r="B13" s="743" t="s">
        <v>1825</v>
      </c>
      <c r="C13" s="743" t="s">
        <v>1826</v>
      </c>
      <c r="D13" s="743" t="s">
        <v>1827</v>
      </c>
      <c r="E13" s="743" t="s">
        <v>1828</v>
      </c>
      <c r="F13" s="747"/>
      <c r="G13" s="747"/>
      <c r="H13" s="761">
        <v>0</v>
      </c>
      <c r="I13" s="747">
        <v>1</v>
      </c>
      <c r="J13" s="747">
        <v>520.06999999999994</v>
      </c>
      <c r="K13" s="761">
        <v>1</v>
      </c>
      <c r="L13" s="747">
        <v>1</v>
      </c>
      <c r="M13" s="748">
        <v>520.06999999999994</v>
      </c>
    </row>
    <row r="14" spans="1:13" ht="14.4" customHeight="1" x14ac:dyDescent="0.3">
      <c r="A14" s="742" t="s">
        <v>542</v>
      </c>
      <c r="B14" s="743" t="s">
        <v>1829</v>
      </c>
      <c r="C14" s="743" t="s">
        <v>1830</v>
      </c>
      <c r="D14" s="743" t="s">
        <v>809</v>
      </c>
      <c r="E14" s="743" t="s">
        <v>1831</v>
      </c>
      <c r="F14" s="747"/>
      <c r="G14" s="747"/>
      <c r="H14" s="761">
        <v>0</v>
      </c>
      <c r="I14" s="747">
        <v>13</v>
      </c>
      <c r="J14" s="747">
        <v>865.15000000000009</v>
      </c>
      <c r="K14" s="761">
        <v>1</v>
      </c>
      <c r="L14" s="747">
        <v>13</v>
      </c>
      <c r="M14" s="748">
        <v>865.15000000000009</v>
      </c>
    </row>
    <row r="15" spans="1:13" ht="14.4" customHeight="1" x14ac:dyDescent="0.3">
      <c r="A15" s="742" t="s">
        <v>542</v>
      </c>
      <c r="B15" s="743" t="s">
        <v>1829</v>
      </c>
      <c r="C15" s="743" t="s">
        <v>1832</v>
      </c>
      <c r="D15" s="743" t="s">
        <v>809</v>
      </c>
      <c r="E15" s="743" t="s">
        <v>1831</v>
      </c>
      <c r="F15" s="747"/>
      <c r="G15" s="747"/>
      <c r="H15" s="761">
        <v>0</v>
      </c>
      <c r="I15" s="747">
        <v>3</v>
      </c>
      <c r="J15" s="747">
        <v>200.19000000000005</v>
      </c>
      <c r="K15" s="761">
        <v>1</v>
      </c>
      <c r="L15" s="747">
        <v>3</v>
      </c>
      <c r="M15" s="748">
        <v>200.19000000000005</v>
      </c>
    </row>
    <row r="16" spans="1:13" ht="14.4" customHeight="1" x14ac:dyDescent="0.3">
      <c r="A16" s="742" t="s">
        <v>542</v>
      </c>
      <c r="B16" s="743" t="s">
        <v>1833</v>
      </c>
      <c r="C16" s="743" t="s">
        <v>1834</v>
      </c>
      <c r="D16" s="743" t="s">
        <v>1835</v>
      </c>
      <c r="E16" s="743" t="s">
        <v>1836</v>
      </c>
      <c r="F16" s="747"/>
      <c r="G16" s="747"/>
      <c r="H16" s="761">
        <v>0</v>
      </c>
      <c r="I16" s="747">
        <v>6</v>
      </c>
      <c r="J16" s="747">
        <v>3697.7398616264113</v>
      </c>
      <c r="K16" s="761">
        <v>1</v>
      </c>
      <c r="L16" s="747">
        <v>6</v>
      </c>
      <c r="M16" s="748">
        <v>3697.7398616264113</v>
      </c>
    </row>
    <row r="17" spans="1:13" ht="14.4" customHeight="1" x14ac:dyDescent="0.3">
      <c r="A17" s="742" t="s">
        <v>542</v>
      </c>
      <c r="B17" s="743" t="s">
        <v>1833</v>
      </c>
      <c r="C17" s="743" t="s">
        <v>1837</v>
      </c>
      <c r="D17" s="743" t="s">
        <v>979</v>
      </c>
      <c r="E17" s="743" t="s">
        <v>1838</v>
      </c>
      <c r="F17" s="747">
        <v>6</v>
      </c>
      <c r="G17" s="747">
        <v>2628.96</v>
      </c>
      <c r="H17" s="761">
        <v>1</v>
      </c>
      <c r="I17" s="747"/>
      <c r="J17" s="747"/>
      <c r="K17" s="761">
        <v>0</v>
      </c>
      <c r="L17" s="747">
        <v>6</v>
      </c>
      <c r="M17" s="748">
        <v>2628.96</v>
      </c>
    </row>
    <row r="18" spans="1:13" ht="14.4" customHeight="1" x14ac:dyDescent="0.3">
      <c r="A18" s="742" t="s">
        <v>542</v>
      </c>
      <c r="B18" s="743" t="s">
        <v>1839</v>
      </c>
      <c r="C18" s="743" t="s">
        <v>1840</v>
      </c>
      <c r="D18" s="743" t="s">
        <v>1841</v>
      </c>
      <c r="E18" s="743" t="s">
        <v>1842</v>
      </c>
      <c r="F18" s="747"/>
      <c r="G18" s="747"/>
      <c r="H18" s="761">
        <v>0</v>
      </c>
      <c r="I18" s="747">
        <v>1</v>
      </c>
      <c r="J18" s="747">
        <v>677.18</v>
      </c>
      <c r="K18" s="761">
        <v>1</v>
      </c>
      <c r="L18" s="747">
        <v>1</v>
      </c>
      <c r="M18" s="748">
        <v>677.18</v>
      </c>
    </row>
    <row r="19" spans="1:13" ht="14.4" customHeight="1" x14ac:dyDescent="0.3">
      <c r="A19" s="742" t="s">
        <v>542</v>
      </c>
      <c r="B19" s="743" t="s">
        <v>1839</v>
      </c>
      <c r="C19" s="743" t="s">
        <v>1843</v>
      </c>
      <c r="D19" s="743" t="s">
        <v>1844</v>
      </c>
      <c r="E19" s="743" t="s">
        <v>1842</v>
      </c>
      <c r="F19" s="747"/>
      <c r="G19" s="747"/>
      <c r="H19" s="761">
        <v>0</v>
      </c>
      <c r="I19" s="747">
        <v>1</v>
      </c>
      <c r="J19" s="747">
        <v>712.11000000000013</v>
      </c>
      <c r="K19" s="761">
        <v>1</v>
      </c>
      <c r="L19" s="747">
        <v>1</v>
      </c>
      <c r="M19" s="748">
        <v>712.11000000000013</v>
      </c>
    </row>
    <row r="20" spans="1:13" ht="14.4" customHeight="1" x14ac:dyDescent="0.3">
      <c r="A20" s="742" t="s">
        <v>542</v>
      </c>
      <c r="B20" s="743" t="s">
        <v>1845</v>
      </c>
      <c r="C20" s="743" t="s">
        <v>1846</v>
      </c>
      <c r="D20" s="743" t="s">
        <v>1847</v>
      </c>
      <c r="E20" s="743" t="s">
        <v>1848</v>
      </c>
      <c r="F20" s="747">
        <v>1</v>
      </c>
      <c r="G20" s="747">
        <v>553.1900000000004</v>
      </c>
      <c r="H20" s="761">
        <v>1</v>
      </c>
      <c r="I20" s="747"/>
      <c r="J20" s="747"/>
      <c r="K20" s="761">
        <v>0</v>
      </c>
      <c r="L20" s="747">
        <v>1</v>
      </c>
      <c r="M20" s="748">
        <v>553.1900000000004</v>
      </c>
    </row>
    <row r="21" spans="1:13" ht="14.4" customHeight="1" x14ac:dyDescent="0.3">
      <c r="A21" s="742" t="s">
        <v>542</v>
      </c>
      <c r="B21" s="743" t="s">
        <v>1849</v>
      </c>
      <c r="C21" s="743" t="s">
        <v>1850</v>
      </c>
      <c r="D21" s="743" t="s">
        <v>1851</v>
      </c>
      <c r="E21" s="743" t="s">
        <v>1852</v>
      </c>
      <c r="F21" s="747"/>
      <c r="G21" s="747"/>
      <c r="H21" s="761">
        <v>0</v>
      </c>
      <c r="I21" s="747">
        <v>1</v>
      </c>
      <c r="J21" s="747">
        <v>1050.4000000000001</v>
      </c>
      <c r="K21" s="761">
        <v>1</v>
      </c>
      <c r="L21" s="747">
        <v>1</v>
      </c>
      <c r="M21" s="748">
        <v>1050.4000000000001</v>
      </c>
    </row>
    <row r="22" spans="1:13" ht="14.4" customHeight="1" x14ac:dyDescent="0.3">
      <c r="A22" s="742" t="s">
        <v>542</v>
      </c>
      <c r="B22" s="743" t="s">
        <v>1853</v>
      </c>
      <c r="C22" s="743" t="s">
        <v>1854</v>
      </c>
      <c r="D22" s="743" t="s">
        <v>1351</v>
      </c>
      <c r="E22" s="743" t="s">
        <v>1855</v>
      </c>
      <c r="F22" s="747"/>
      <c r="G22" s="747"/>
      <c r="H22" s="761">
        <v>0</v>
      </c>
      <c r="I22" s="747">
        <v>6</v>
      </c>
      <c r="J22" s="747">
        <v>557.16000000000008</v>
      </c>
      <c r="K22" s="761">
        <v>1</v>
      </c>
      <c r="L22" s="747">
        <v>6</v>
      </c>
      <c r="M22" s="748">
        <v>557.16000000000008</v>
      </c>
    </row>
    <row r="23" spans="1:13" ht="14.4" customHeight="1" x14ac:dyDescent="0.3">
      <c r="A23" s="742" t="s">
        <v>542</v>
      </c>
      <c r="B23" s="743" t="s">
        <v>1853</v>
      </c>
      <c r="C23" s="743" t="s">
        <v>1856</v>
      </c>
      <c r="D23" s="743" t="s">
        <v>1353</v>
      </c>
      <c r="E23" s="743" t="s">
        <v>1857</v>
      </c>
      <c r="F23" s="747"/>
      <c r="G23" s="747"/>
      <c r="H23" s="761">
        <v>0</v>
      </c>
      <c r="I23" s="747">
        <v>2</v>
      </c>
      <c r="J23" s="747">
        <v>98.64</v>
      </c>
      <c r="K23" s="761">
        <v>1</v>
      </c>
      <c r="L23" s="747">
        <v>2</v>
      </c>
      <c r="M23" s="748">
        <v>98.64</v>
      </c>
    </row>
    <row r="24" spans="1:13" ht="14.4" customHeight="1" x14ac:dyDescent="0.3">
      <c r="A24" s="742" t="s">
        <v>542</v>
      </c>
      <c r="B24" s="743" t="s">
        <v>1858</v>
      </c>
      <c r="C24" s="743" t="s">
        <v>1859</v>
      </c>
      <c r="D24" s="743" t="s">
        <v>1860</v>
      </c>
      <c r="E24" s="743" t="s">
        <v>1861</v>
      </c>
      <c r="F24" s="747"/>
      <c r="G24" s="747"/>
      <c r="H24" s="761">
        <v>0</v>
      </c>
      <c r="I24" s="747">
        <v>1</v>
      </c>
      <c r="J24" s="747">
        <v>13.880000000000006</v>
      </c>
      <c r="K24" s="761">
        <v>1</v>
      </c>
      <c r="L24" s="747">
        <v>1</v>
      </c>
      <c r="M24" s="748">
        <v>13.880000000000006</v>
      </c>
    </row>
    <row r="25" spans="1:13" ht="14.4" customHeight="1" x14ac:dyDescent="0.3">
      <c r="A25" s="742" t="s">
        <v>542</v>
      </c>
      <c r="B25" s="743" t="s">
        <v>1862</v>
      </c>
      <c r="C25" s="743" t="s">
        <v>1863</v>
      </c>
      <c r="D25" s="743" t="s">
        <v>1864</v>
      </c>
      <c r="E25" s="743" t="s">
        <v>1865</v>
      </c>
      <c r="F25" s="747"/>
      <c r="G25" s="747"/>
      <c r="H25" s="761">
        <v>0</v>
      </c>
      <c r="I25" s="747">
        <v>1</v>
      </c>
      <c r="J25" s="747">
        <v>80.47</v>
      </c>
      <c r="K25" s="761">
        <v>1</v>
      </c>
      <c r="L25" s="747">
        <v>1</v>
      </c>
      <c r="M25" s="748">
        <v>80.47</v>
      </c>
    </row>
    <row r="26" spans="1:13" ht="14.4" customHeight="1" x14ac:dyDescent="0.3">
      <c r="A26" s="742" t="s">
        <v>542</v>
      </c>
      <c r="B26" s="743" t="s">
        <v>1862</v>
      </c>
      <c r="C26" s="743" t="s">
        <v>1866</v>
      </c>
      <c r="D26" s="743" t="s">
        <v>1864</v>
      </c>
      <c r="E26" s="743" t="s">
        <v>1867</v>
      </c>
      <c r="F26" s="747"/>
      <c r="G26" s="747"/>
      <c r="H26" s="761">
        <v>0</v>
      </c>
      <c r="I26" s="747">
        <v>4</v>
      </c>
      <c r="J26" s="747">
        <v>470.83999999999992</v>
      </c>
      <c r="K26" s="761">
        <v>1</v>
      </c>
      <c r="L26" s="747">
        <v>4</v>
      </c>
      <c r="M26" s="748">
        <v>470.83999999999992</v>
      </c>
    </row>
    <row r="27" spans="1:13" ht="14.4" customHeight="1" x14ac:dyDescent="0.3">
      <c r="A27" s="742" t="s">
        <v>542</v>
      </c>
      <c r="B27" s="743" t="s">
        <v>1862</v>
      </c>
      <c r="C27" s="743" t="s">
        <v>1868</v>
      </c>
      <c r="D27" s="743" t="s">
        <v>1869</v>
      </c>
      <c r="E27" s="743" t="s">
        <v>1870</v>
      </c>
      <c r="F27" s="747"/>
      <c r="G27" s="747"/>
      <c r="H27" s="761">
        <v>0</v>
      </c>
      <c r="I27" s="747">
        <v>2</v>
      </c>
      <c r="J27" s="747">
        <v>224.08000000000004</v>
      </c>
      <c r="K27" s="761">
        <v>1</v>
      </c>
      <c r="L27" s="747">
        <v>2</v>
      </c>
      <c r="M27" s="748">
        <v>224.08000000000004</v>
      </c>
    </row>
    <row r="28" spans="1:13" ht="14.4" customHeight="1" x14ac:dyDescent="0.3">
      <c r="A28" s="742" t="s">
        <v>542</v>
      </c>
      <c r="B28" s="743" t="s">
        <v>1871</v>
      </c>
      <c r="C28" s="743" t="s">
        <v>1872</v>
      </c>
      <c r="D28" s="743" t="s">
        <v>919</v>
      </c>
      <c r="E28" s="743" t="s">
        <v>1873</v>
      </c>
      <c r="F28" s="747"/>
      <c r="G28" s="747"/>
      <c r="H28" s="761">
        <v>0</v>
      </c>
      <c r="I28" s="747">
        <v>2</v>
      </c>
      <c r="J28" s="747">
        <v>2212.5200000000004</v>
      </c>
      <c r="K28" s="761">
        <v>1</v>
      </c>
      <c r="L28" s="747">
        <v>2</v>
      </c>
      <c r="M28" s="748">
        <v>2212.5200000000004</v>
      </c>
    </row>
    <row r="29" spans="1:13" ht="14.4" customHeight="1" x14ac:dyDescent="0.3">
      <c r="A29" s="742" t="s">
        <v>542</v>
      </c>
      <c r="B29" s="743" t="s">
        <v>1871</v>
      </c>
      <c r="C29" s="743" t="s">
        <v>1874</v>
      </c>
      <c r="D29" s="743" t="s">
        <v>913</v>
      </c>
      <c r="E29" s="743" t="s">
        <v>1875</v>
      </c>
      <c r="F29" s="747"/>
      <c r="G29" s="747"/>
      <c r="H29" s="761">
        <v>0</v>
      </c>
      <c r="I29" s="747">
        <v>114</v>
      </c>
      <c r="J29" s="747">
        <v>33271.636997219372</v>
      </c>
      <c r="K29" s="761">
        <v>1</v>
      </c>
      <c r="L29" s="747">
        <v>114</v>
      </c>
      <c r="M29" s="748">
        <v>33271.636997219372</v>
      </c>
    </row>
    <row r="30" spans="1:13" ht="14.4" customHeight="1" x14ac:dyDescent="0.3">
      <c r="A30" s="742" t="s">
        <v>542</v>
      </c>
      <c r="B30" s="743" t="s">
        <v>1871</v>
      </c>
      <c r="C30" s="743" t="s">
        <v>1876</v>
      </c>
      <c r="D30" s="743" t="s">
        <v>913</v>
      </c>
      <c r="E30" s="743" t="s">
        <v>1877</v>
      </c>
      <c r="F30" s="747"/>
      <c r="G30" s="747"/>
      <c r="H30" s="761">
        <v>0</v>
      </c>
      <c r="I30" s="747">
        <v>133</v>
      </c>
      <c r="J30" s="747">
        <v>83877.765866253118</v>
      </c>
      <c r="K30" s="761">
        <v>1</v>
      </c>
      <c r="L30" s="747">
        <v>133</v>
      </c>
      <c r="M30" s="748">
        <v>83877.765866253118</v>
      </c>
    </row>
    <row r="31" spans="1:13" ht="14.4" customHeight="1" x14ac:dyDescent="0.3">
      <c r="A31" s="742" t="s">
        <v>542</v>
      </c>
      <c r="B31" s="743" t="s">
        <v>1871</v>
      </c>
      <c r="C31" s="743" t="s">
        <v>1878</v>
      </c>
      <c r="D31" s="743" t="s">
        <v>913</v>
      </c>
      <c r="E31" s="743" t="s">
        <v>1879</v>
      </c>
      <c r="F31" s="747"/>
      <c r="G31" s="747"/>
      <c r="H31" s="761">
        <v>0</v>
      </c>
      <c r="I31" s="747">
        <v>3</v>
      </c>
      <c r="J31" s="747">
        <v>2740.95</v>
      </c>
      <c r="K31" s="761">
        <v>1</v>
      </c>
      <c r="L31" s="747">
        <v>3</v>
      </c>
      <c r="M31" s="748">
        <v>2740.95</v>
      </c>
    </row>
    <row r="32" spans="1:13" ht="14.4" customHeight="1" x14ac:dyDescent="0.3">
      <c r="A32" s="742" t="s">
        <v>542</v>
      </c>
      <c r="B32" s="743" t="s">
        <v>1871</v>
      </c>
      <c r="C32" s="743" t="s">
        <v>1880</v>
      </c>
      <c r="D32" s="743" t="s">
        <v>913</v>
      </c>
      <c r="E32" s="743" t="s">
        <v>1881</v>
      </c>
      <c r="F32" s="747"/>
      <c r="G32" s="747"/>
      <c r="H32" s="761">
        <v>0</v>
      </c>
      <c r="I32" s="747">
        <v>208</v>
      </c>
      <c r="J32" s="747">
        <v>85061.590835004943</v>
      </c>
      <c r="K32" s="761">
        <v>1</v>
      </c>
      <c r="L32" s="747">
        <v>208</v>
      </c>
      <c r="M32" s="748">
        <v>85061.590835004943</v>
      </c>
    </row>
    <row r="33" spans="1:13" ht="14.4" customHeight="1" x14ac:dyDescent="0.3">
      <c r="A33" s="742" t="s">
        <v>542</v>
      </c>
      <c r="B33" s="743" t="s">
        <v>1871</v>
      </c>
      <c r="C33" s="743" t="s">
        <v>1882</v>
      </c>
      <c r="D33" s="743" t="s">
        <v>913</v>
      </c>
      <c r="E33" s="743" t="s">
        <v>1883</v>
      </c>
      <c r="F33" s="747"/>
      <c r="G33" s="747"/>
      <c r="H33" s="761">
        <v>0</v>
      </c>
      <c r="I33" s="747">
        <v>11</v>
      </c>
      <c r="J33" s="747">
        <v>7933.2000000000007</v>
      </c>
      <c r="K33" s="761">
        <v>1</v>
      </c>
      <c r="L33" s="747">
        <v>11</v>
      </c>
      <c r="M33" s="748">
        <v>7933.2000000000007</v>
      </c>
    </row>
    <row r="34" spans="1:13" ht="14.4" customHeight="1" x14ac:dyDescent="0.3">
      <c r="A34" s="742" t="s">
        <v>542</v>
      </c>
      <c r="B34" s="743" t="s">
        <v>1884</v>
      </c>
      <c r="C34" s="743" t="s">
        <v>1885</v>
      </c>
      <c r="D34" s="743" t="s">
        <v>1886</v>
      </c>
      <c r="E34" s="743" t="s">
        <v>1887</v>
      </c>
      <c r="F34" s="747"/>
      <c r="G34" s="747"/>
      <c r="H34" s="761">
        <v>0</v>
      </c>
      <c r="I34" s="747">
        <v>15</v>
      </c>
      <c r="J34" s="747">
        <v>1045.9600000000005</v>
      </c>
      <c r="K34" s="761">
        <v>1</v>
      </c>
      <c r="L34" s="747">
        <v>15</v>
      </c>
      <c r="M34" s="748">
        <v>1045.9600000000005</v>
      </c>
    </row>
    <row r="35" spans="1:13" ht="14.4" customHeight="1" x14ac:dyDescent="0.3">
      <c r="A35" s="742" t="s">
        <v>542</v>
      </c>
      <c r="B35" s="743" t="s">
        <v>1884</v>
      </c>
      <c r="C35" s="743" t="s">
        <v>1888</v>
      </c>
      <c r="D35" s="743" t="s">
        <v>1886</v>
      </c>
      <c r="E35" s="743" t="s">
        <v>1889</v>
      </c>
      <c r="F35" s="747"/>
      <c r="G35" s="747"/>
      <c r="H35" s="761">
        <v>0</v>
      </c>
      <c r="I35" s="747">
        <v>6</v>
      </c>
      <c r="J35" s="747">
        <v>840.54</v>
      </c>
      <c r="K35" s="761">
        <v>1</v>
      </c>
      <c r="L35" s="747">
        <v>6</v>
      </c>
      <c r="M35" s="748">
        <v>840.54</v>
      </c>
    </row>
    <row r="36" spans="1:13" ht="14.4" customHeight="1" x14ac:dyDescent="0.3">
      <c r="A36" s="742" t="s">
        <v>542</v>
      </c>
      <c r="B36" s="743" t="s">
        <v>1890</v>
      </c>
      <c r="C36" s="743" t="s">
        <v>1891</v>
      </c>
      <c r="D36" s="743" t="s">
        <v>621</v>
      </c>
      <c r="E36" s="743" t="s">
        <v>1892</v>
      </c>
      <c r="F36" s="747"/>
      <c r="G36" s="747"/>
      <c r="H36" s="761">
        <v>0</v>
      </c>
      <c r="I36" s="747">
        <v>1</v>
      </c>
      <c r="J36" s="747">
        <v>74.429999999999993</v>
      </c>
      <c r="K36" s="761">
        <v>1</v>
      </c>
      <c r="L36" s="747">
        <v>1</v>
      </c>
      <c r="M36" s="748">
        <v>74.429999999999993</v>
      </c>
    </row>
    <row r="37" spans="1:13" ht="14.4" customHeight="1" x14ac:dyDescent="0.3">
      <c r="A37" s="742" t="s">
        <v>542</v>
      </c>
      <c r="B37" s="743" t="s">
        <v>1893</v>
      </c>
      <c r="C37" s="743" t="s">
        <v>1894</v>
      </c>
      <c r="D37" s="743" t="s">
        <v>1895</v>
      </c>
      <c r="E37" s="743" t="s">
        <v>1896</v>
      </c>
      <c r="F37" s="747"/>
      <c r="G37" s="747"/>
      <c r="H37" s="761">
        <v>0</v>
      </c>
      <c r="I37" s="747">
        <v>1</v>
      </c>
      <c r="J37" s="747">
        <v>352.83</v>
      </c>
      <c r="K37" s="761">
        <v>1</v>
      </c>
      <c r="L37" s="747">
        <v>1</v>
      </c>
      <c r="M37" s="748">
        <v>352.83</v>
      </c>
    </row>
    <row r="38" spans="1:13" ht="14.4" customHeight="1" x14ac:dyDescent="0.3">
      <c r="A38" s="742" t="s">
        <v>542</v>
      </c>
      <c r="B38" s="743" t="s">
        <v>1893</v>
      </c>
      <c r="C38" s="743" t="s">
        <v>1897</v>
      </c>
      <c r="D38" s="743" t="s">
        <v>1895</v>
      </c>
      <c r="E38" s="743" t="s">
        <v>1898</v>
      </c>
      <c r="F38" s="747"/>
      <c r="G38" s="747"/>
      <c r="H38" s="761">
        <v>0</v>
      </c>
      <c r="I38" s="747">
        <v>12</v>
      </c>
      <c r="J38" s="747">
        <v>15209.079999999998</v>
      </c>
      <c r="K38" s="761">
        <v>1</v>
      </c>
      <c r="L38" s="747">
        <v>12</v>
      </c>
      <c r="M38" s="748">
        <v>15209.079999999998</v>
      </c>
    </row>
    <row r="39" spans="1:13" ht="14.4" customHeight="1" x14ac:dyDescent="0.3">
      <c r="A39" s="742" t="s">
        <v>542</v>
      </c>
      <c r="B39" s="743" t="s">
        <v>1893</v>
      </c>
      <c r="C39" s="743" t="s">
        <v>1899</v>
      </c>
      <c r="D39" s="743" t="s">
        <v>1895</v>
      </c>
      <c r="E39" s="743" t="s">
        <v>1900</v>
      </c>
      <c r="F39" s="747"/>
      <c r="G39" s="747"/>
      <c r="H39" s="761">
        <v>0</v>
      </c>
      <c r="I39" s="747">
        <v>2</v>
      </c>
      <c r="J39" s="747">
        <v>3160.14</v>
      </c>
      <c r="K39" s="761">
        <v>1</v>
      </c>
      <c r="L39" s="747">
        <v>2</v>
      </c>
      <c r="M39" s="748">
        <v>3160.14</v>
      </c>
    </row>
    <row r="40" spans="1:13" ht="14.4" customHeight="1" x14ac:dyDescent="0.3">
      <c r="A40" s="742" t="s">
        <v>542</v>
      </c>
      <c r="B40" s="743" t="s">
        <v>1901</v>
      </c>
      <c r="C40" s="743" t="s">
        <v>1902</v>
      </c>
      <c r="D40" s="743" t="s">
        <v>1903</v>
      </c>
      <c r="E40" s="743" t="s">
        <v>1904</v>
      </c>
      <c r="F40" s="747"/>
      <c r="G40" s="747"/>
      <c r="H40" s="761">
        <v>0</v>
      </c>
      <c r="I40" s="747">
        <v>3</v>
      </c>
      <c r="J40" s="747">
        <v>359.59000000000003</v>
      </c>
      <c r="K40" s="761">
        <v>1</v>
      </c>
      <c r="L40" s="747">
        <v>3</v>
      </c>
      <c r="M40" s="748">
        <v>359.59000000000003</v>
      </c>
    </row>
    <row r="41" spans="1:13" ht="14.4" customHeight="1" x14ac:dyDescent="0.3">
      <c r="A41" s="742" t="s">
        <v>542</v>
      </c>
      <c r="B41" s="743" t="s">
        <v>1901</v>
      </c>
      <c r="C41" s="743" t="s">
        <v>1905</v>
      </c>
      <c r="D41" s="743" t="s">
        <v>1903</v>
      </c>
      <c r="E41" s="743" t="s">
        <v>1906</v>
      </c>
      <c r="F41" s="747"/>
      <c r="G41" s="747"/>
      <c r="H41" s="761">
        <v>0</v>
      </c>
      <c r="I41" s="747">
        <v>1</v>
      </c>
      <c r="J41" s="747">
        <v>254.45</v>
      </c>
      <c r="K41" s="761">
        <v>1</v>
      </c>
      <c r="L41" s="747">
        <v>1</v>
      </c>
      <c r="M41" s="748">
        <v>254.45</v>
      </c>
    </row>
    <row r="42" spans="1:13" ht="14.4" customHeight="1" x14ac:dyDescent="0.3">
      <c r="A42" s="742" t="s">
        <v>542</v>
      </c>
      <c r="B42" s="743" t="s">
        <v>1901</v>
      </c>
      <c r="C42" s="743" t="s">
        <v>1907</v>
      </c>
      <c r="D42" s="743" t="s">
        <v>1298</v>
      </c>
      <c r="E42" s="743" t="s">
        <v>1904</v>
      </c>
      <c r="F42" s="747">
        <v>1</v>
      </c>
      <c r="G42" s="747">
        <v>120.02000000000001</v>
      </c>
      <c r="H42" s="761">
        <v>1</v>
      </c>
      <c r="I42" s="747"/>
      <c r="J42" s="747"/>
      <c r="K42" s="761">
        <v>0</v>
      </c>
      <c r="L42" s="747">
        <v>1</v>
      </c>
      <c r="M42" s="748">
        <v>120.02000000000001</v>
      </c>
    </row>
    <row r="43" spans="1:13" ht="14.4" customHeight="1" x14ac:dyDescent="0.3">
      <c r="A43" s="742" t="s">
        <v>542</v>
      </c>
      <c r="B43" s="743" t="s">
        <v>1908</v>
      </c>
      <c r="C43" s="743" t="s">
        <v>1909</v>
      </c>
      <c r="D43" s="743" t="s">
        <v>748</v>
      </c>
      <c r="E43" s="743" t="s">
        <v>1910</v>
      </c>
      <c r="F43" s="747"/>
      <c r="G43" s="747"/>
      <c r="H43" s="761">
        <v>0</v>
      </c>
      <c r="I43" s="747">
        <v>2</v>
      </c>
      <c r="J43" s="747">
        <v>257.78000000000009</v>
      </c>
      <c r="K43" s="761">
        <v>1</v>
      </c>
      <c r="L43" s="747">
        <v>2</v>
      </c>
      <c r="M43" s="748">
        <v>257.78000000000009</v>
      </c>
    </row>
    <row r="44" spans="1:13" ht="14.4" customHeight="1" x14ac:dyDescent="0.3">
      <c r="A44" s="742" t="s">
        <v>542</v>
      </c>
      <c r="B44" s="743" t="s">
        <v>1908</v>
      </c>
      <c r="C44" s="743" t="s">
        <v>1911</v>
      </c>
      <c r="D44" s="743" t="s">
        <v>748</v>
      </c>
      <c r="E44" s="743" t="s">
        <v>1912</v>
      </c>
      <c r="F44" s="747"/>
      <c r="G44" s="747"/>
      <c r="H44" s="761">
        <v>0</v>
      </c>
      <c r="I44" s="747">
        <v>2</v>
      </c>
      <c r="J44" s="747">
        <v>90.380000000000024</v>
      </c>
      <c r="K44" s="761">
        <v>1</v>
      </c>
      <c r="L44" s="747">
        <v>2</v>
      </c>
      <c r="M44" s="748">
        <v>90.380000000000024</v>
      </c>
    </row>
    <row r="45" spans="1:13" ht="14.4" customHeight="1" x14ac:dyDescent="0.3">
      <c r="A45" s="742" t="s">
        <v>542</v>
      </c>
      <c r="B45" s="743" t="s">
        <v>1908</v>
      </c>
      <c r="C45" s="743" t="s">
        <v>1913</v>
      </c>
      <c r="D45" s="743" t="s">
        <v>748</v>
      </c>
      <c r="E45" s="743" t="s">
        <v>1914</v>
      </c>
      <c r="F45" s="747"/>
      <c r="G45" s="747"/>
      <c r="H45" s="761">
        <v>0</v>
      </c>
      <c r="I45" s="747">
        <v>4</v>
      </c>
      <c r="J45" s="747">
        <v>361.52000000000004</v>
      </c>
      <c r="K45" s="761">
        <v>1</v>
      </c>
      <c r="L45" s="747">
        <v>4</v>
      </c>
      <c r="M45" s="748">
        <v>361.52000000000004</v>
      </c>
    </row>
    <row r="46" spans="1:13" ht="14.4" customHeight="1" x14ac:dyDescent="0.3">
      <c r="A46" s="742" t="s">
        <v>542</v>
      </c>
      <c r="B46" s="743" t="s">
        <v>1915</v>
      </c>
      <c r="C46" s="743" t="s">
        <v>1916</v>
      </c>
      <c r="D46" s="743" t="s">
        <v>1917</v>
      </c>
      <c r="E46" s="743" t="s">
        <v>1918</v>
      </c>
      <c r="F46" s="747"/>
      <c r="G46" s="747"/>
      <c r="H46" s="761">
        <v>0</v>
      </c>
      <c r="I46" s="747">
        <v>14</v>
      </c>
      <c r="J46" s="747">
        <v>1375.48</v>
      </c>
      <c r="K46" s="761">
        <v>1</v>
      </c>
      <c r="L46" s="747">
        <v>14</v>
      </c>
      <c r="M46" s="748">
        <v>1375.48</v>
      </c>
    </row>
    <row r="47" spans="1:13" ht="14.4" customHeight="1" x14ac:dyDescent="0.3">
      <c r="A47" s="742" t="s">
        <v>542</v>
      </c>
      <c r="B47" s="743" t="s">
        <v>1919</v>
      </c>
      <c r="C47" s="743" t="s">
        <v>1920</v>
      </c>
      <c r="D47" s="743" t="s">
        <v>1921</v>
      </c>
      <c r="E47" s="743" t="s">
        <v>1922</v>
      </c>
      <c r="F47" s="747"/>
      <c r="G47" s="747"/>
      <c r="H47" s="761">
        <v>0</v>
      </c>
      <c r="I47" s="747">
        <v>8</v>
      </c>
      <c r="J47" s="747">
        <v>632.48000000000013</v>
      </c>
      <c r="K47" s="761">
        <v>1</v>
      </c>
      <c r="L47" s="747">
        <v>8</v>
      </c>
      <c r="M47" s="748">
        <v>632.48000000000013</v>
      </c>
    </row>
    <row r="48" spans="1:13" ht="14.4" customHeight="1" x14ac:dyDescent="0.3">
      <c r="A48" s="742" t="s">
        <v>542</v>
      </c>
      <c r="B48" s="743" t="s">
        <v>1923</v>
      </c>
      <c r="C48" s="743" t="s">
        <v>1924</v>
      </c>
      <c r="D48" s="743" t="s">
        <v>1925</v>
      </c>
      <c r="E48" s="743" t="s">
        <v>1926</v>
      </c>
      <c r="F48" s="747"/>
      <c r="G48" s="747"/>
      <c r="H48" s="761">
        <v>0</v>
      </c>
      <c r="I48" s="747">
        <v>13</v>
      </c>
      <c r="J48" s="747">
        <v>553.54</v>
      </c>
      <c r="K48" s="761">
        <v>1</v>
      </c>
      <c r="L48" s="747">
        <v>13</v>
      </c>
      <c r="M48" s="748">
        <v>553.54</v>
      </c>
    </row>
    <row r="49" spans="1:13" ht="14.4" customHeight="1" x14ac:dyDescent="0.3">
      <c r="A49" s="742" t="s">
        <v>542</v>
      </c>
      <c r="B49" s="743" t="s">
        <v>1927</v>
      </c>
      <c r="C49" s="743" t="s">
        <v>1928</v>
      </c>
      <c r="D49" s="743" t="s">
        <v>1324</v>
      </c>
      <c r="E49" s="743" t="s">
        <v>1929</v>
      </c>
      <c r="F49" s="747"/>
      <c r="G49" s="747"/>
      <c r="H49" s="761">
        <v>0</v>
      </c>
      <c r="I49" s="747">
        <v>32</v>
      </c>
      <c r="J49" s="747">
        <v>1168.8399999999999</v>
      </c>
      <c r="K49" s="761">
        <v>1</v>
      </c>
      <c r="L49" s="747">
        <v>32</v>
      </c>
      <c r="M49" s="748">
        <v>1168.8399999999999</v>
      </c>
    </row>
    <row r="50" spans="1:13" ht="14.4" customHeight="1" x14ac:dyDescent="0.3">
      <c r="A50" s="742" t="s">
        <v>542</v>
      </c>
      <c r="B50" s="743" t="s">
        <v>1927</v>
      </c>
      <c r="C50" s="743" t="s">
        <v>1930</v>
      </c>
      <c r="D50" s="743" t="s">
        <v>1323</v>
      </c>
      <c r="E50" s="743" t="s">
        <v>1931</v>
      </c>
      <c r="F50" s="747"/>
      <c r="G50" s="747"/>
      <c r="H50" s="761">
        <v>0</v>
      </c>
      <c r="I50" s="747">
        <v>8</v>
      </c>
      <c r="J50" s="747">
        <v>315.84000000000003</v>
      </c>
      <c r="K50" s="761">
        <v>1</v>
      </c>
      <c r="L50" s="747">
        <v>8</v>
      </c>
      <c r="M50" s="748">
        <v>315.84000000000003</v>
      </c>
    </row>
    <row r="51" spans="1:13" ht="14.4" customHeight="1" x14ac:dyDescent="0.3">
      <c r="A51" s="742" t="s">
        <v>542</v>
      </c>
      <c r="B51" s="743" t="s">
        <v>1932</v>
      </c>
      <c r="C51" s="743" t="s">
        <v>1933</v>
      </c>
      <c r="D51" s="743" t="s">
        <v>712</v>
      </c>
      <c r="E51" s="743" t="s">
        <v>1934</v>
      </c>
      <c r="F51" s="747"/>
      <c r="G51" s="747"/>
      <c r="H51" s="761">
        <v>0</v>
      </c>
      <c r="I51" s="747">
        <v>23</v>
      </c>
      <c r="J51" s="747">
        <v>573.03040804515649</v>
      </c>
      <c r="K51" s="761">
        <v>1</v>
      </c>
      <c r="L51" s="747">
        <v>23</v>
      </c>
      <c r="M51" s="748">
        <v>573.03040804515649</v>
      </c>
    </row>
    <row r="52" spans="1:13" ht="14.4" customHeight="1" x14ac:dyDescent="0.3">
      <c r="A52" s="742" t="s">
        <v>542</v>
      </c>
      <c r="B52" s="743" t="s">
        <v>1932</v>
      </c>
      <c r="C52" s="743" t="s">
        <v>1935</v>
      </c>
      <c r="D52" s="743" t="s">
        <v>712</v>
      </c>
      <c r="E52" s="743" t="s">
        <v>1936</v>
      </c>
      <c r="F52" s="747"/>
      <c r="G52" s="747"/>
      <c r="H52" s="761">
        <v>0</v>
      </c>
      <c r="I52" s="747">
        <v>3</v>
      </c>
      <c r="J52" s="747">
        <v>205.02985338281482</v>
      </c>
      <c r="K52" s="761">
        <v>1</v>
      </c>
      <c r="L52" s="747">
        <v>3</v>
      </c>
      <c r="M52" s="748">
        <v>205.02985338281482</v>
      </c>
    </row>
    <row r="53" spans="1:13" ht="14.4" customHeight="1" x14ac:dyDescent="0.3">
      <c r="A53" s="742" t="s">
        <v>542</v>
      </c>
      <c r="B53" s="743" t="s">
        <v>1932</v>
      </c>
      <c r="C53" s="743" t="s">
        <v>1937</v>
      </c>
      <c r="D53" s="743" t="s">
        <v>711</v>
      </c>
      <c r="E53" s="743" t="s">
        <v>1938</v>
      </c>
      <c r="F53" s="747"/>
      <c r="G53" s="747"/>
      <c r="H53" s="761">
        <v>0</v>
      </c>
      <c r="I53" s="747">
        <v>3</v>
      </c>
      <c r="J53" s="747">
        <v>132.36000000000001</v>
      </c>
      <c r="K53" s="761">
        <v>1</v>
      </c>
      <c r="L53" s="747">
        <v>3</v>
      </c>
      <c r="M53" s="748">
        <v>132.36000000000001</v>
      </c>
    </row>
    <row r="54" spans="1:13" ht="14.4" customHeight="1" x14ac:dyDescent="0.3">
      <c r="A54" s="742" t="s">
        <v>542</v>
      </c>
      <c r="B54" s="743" t="s">
        <v>1939</v>
      </c>
      <c r="C54" s="743" t="s">
        <v>1940</v>
      </c>
      <c r="D54" s="743" t="s">
        <v>1941</v>
      </c>
      <c r="E54" s="743" t="s">
        <v>1942</v>
      </c>
      <c r="F54" s="747"/>
      <c r="G54" s="747"/>
      <c r="H54" s="761">
        <v>0</v>
      </c>
      <c r="I54" s="747">
        <v>1</v>
      </c>
      <c r="J54" s="747">
        <v>123.88000000000002</v>
      </c>
      <c r="K54" s="761">
        <v>1</v>
      </c>
      <c r="L54" s="747">
        <v>1</v>
      </c>
      <c r="M54" s="748">
        <v>123.88000000000002</v>
      </c>
    </row>
    <row r="55" spans="1:13" ht="14.4" customHeight="1" x14ac:dyDescent="0.3">
      <c r="A55" s="742" t="s">
        <v>542</v>
      </c>
      <c r="B55" s="743" t="s">
        <v>1943</v>
      </c>
      <c r="C55" s="743" t="s">
        <v>1944</v>
      </c>
      <c r="D55" s="743" t="s">
        <v>1945</v>
      </c>
      <c r="E55" s="743" t="s">
        <v>1946</v>
      </c>
      <c r="F55" s="747"/>
      <c r="G55" s="747"/>
      <c r="H55" s="761">
        <v>0</v>
      </c>
      <c r="I55" s="747">
        <v>3</v>
      </c>
      <c r="J55" s="747">
        <v>97.68</v>
      </c>
      <c r="K55" s="761">
        <v>1</v>
      </c>
      <c r="L55" s="747">
        <v>3</v>
      </c>
      <c r="M55" s="748">
        <v>97.68</v>
      </c>
    </row>
    <row r="56" spans="1:13" ht="14.4" customHeight="1" x14ac:dyDescent="0.3">
      <c r="A56" s="742" t="s">
        <v>542</v>
      </c>
      <c r="B56" s="743" t="s">
        <v>1947</v>
      </c>
      <c r="C56" s="743" t="s">
        <v>1948</v>
      </c>
      <c r="D56" s="743" t="s">
        <v>1292</v>
      </c>
      <c r="E56" s="743" t="s">
        <v>1929</v>
      </c>
      <c r="F56" s="747"/>
      <c r="G56" s="747"/>
      <c r="H56" s="761">
        <v>0</v>
      </c>
      <c r="I56" s="747">
        <v>9</v>
      </c>
      <c r="J56" s="747">
        <v>778.35000000000014</v>
      </c>
      <c r="K56" s="761">
        <v>1</v>
      </c>
      <c r="L56" s="747">
        <v>9</v>
      </c>
      <c r="M56" s="748">
        <v>778.35000000000014</v>
      </c>
    </row>
    <row r="57" spans="1:13" ht="14.4" customHeight="1" x14ac:dyDescent="0.3">
      <c r="A57" s="742" t="s">
        <v>542</v>
      </c>
      <c r="B57" s="743" t="s">
        <v>1947</v>
      </c>
      <c r="C57" s="743" t="s">
        <v>1949</v>
      </c>
      <c r="D57" s="743" t="s">
        <v>1292</v>
      </c>
      <c r="E57" s="743" t="s">
        <v>1950</v>
      </c>
      <c r="F57" s="747"/>
      <c r="G57" s="747"/>
      <c r="H57" s="761">
        <v>0</v>
      </c>
      <c r="I57" s="747">
        <v>6</v>
      </c>
      <c r="J57" s="747">
        <v>1334.58</v>
      </c>
      <c r="K57" s="761">
        <v>1</v>
      </c>
      <c r="L57" s="747">
        <v>6</v>
      </c>
      <c r="M57" s="748">
        <v>1334.58</v>
      </c>
    </row>
    <row r="58" spans="1:13" ht="14.4" customHeight="1" x14ac:dyDescent="0.3">
      <c r="A58" s="742" t="s">
        <v>542</v>
      </c>
      <c r="B58" s="743" t="s">
        <v>1947</v>
      </c>
      <c r="C58" s="743" t="s">
        <v>1951</v>
      </c>
      <c r="D58" s="743" t="s">
        <v>1296</v>
      </c>
      <c r="E58" s="743" t="s">
        <v>1931</v>
      </c>
      <c r="F58" s="747"/>
      <c r="G58" s="747"/>
      <c r="H58" s="761">
        <v>0</v>
      </c>
      <c r="I58" s="747">
        <v>2</v>
      </c>
      <c r="J58" s="747">
        <v>325.58</v>
      </c>
      <c r="K58" s="761">
        <v>1</v>
      </c>
      <c r="L58" s="747">
        <v>2</v>
      </c>
      <c r="M58" s="748">
        <v>325.58</v>
      </c>
    </row>
    <row r="59" spans="1:13" ht="14.4" customHeight="1" x14ac:dyDescent="0.3">
      <c r="A59" s="742" t="s">
        <v>542</v>
      </c>
      <c r="B59" s="743" t="s">
        <v>1947</v>
      </c>
      <c r="C59" s="743" t="s">
        <v>1952</v>
      </c>
      <c r="D59" s="743" t="s">
        <v>1296</v>
      </c>
      <c r="E59" s="743" t="s">
        <v>1953</v>
      </c>
      <c r="F59" s="747"/>
      <c r="G59" s="747"/>
      <c r="H59" s="761">
        <v>0</v>
      </c>
      <c r="I59" s="747">
        <v>1</v>
      </c>
      <c r="J59" s="747">
        <v>368.25</v>
      </c>
      <c r="K59" s="761">
        <v>1</v>
      </c>
      <c r="L59" s="747">
        <v>1</v>
      </c>
      <c r="M59" s="748">
        <v>368.25</v>
      </c>
    </row>
    <row r="60" spans="1:13" ht="14.4" customHeight="1" x14ac:dyDescent="0.3">
      <c r="A60" s="742" t="s">
        <v>542</v>
      </c>
      <c r="B60" s="743" t="s">
        <v>1954</v>
      </c>
      <c r="C60" s="743" t="s">
        <v>1955</v>
      </c>
      <c r="D60" s="743" t="s">
        <v>1956</v>
      </c>
      <c r="E60" s="743" t="s">
        <v>1957</v>
      </c>
      <c r="F60" s="747"/>
      <c r="G60" s="747"/>
      <c r="H60" s="761">
        <v>0</v>
      </c>
      <c r="I60" s="747">
        <v>18</v>
      </c>
      <c r="J60" s="747">
        <v>267.29000000000008</v>
      </c>
      <c r="K60" s="761">
        <v>1</v>
      </c>
      <c r="L60" s="747">
        <v>18</v>
      </c>
      <c r="M60" s="748">
        <v>267.29000000000008</v>
      </c>
    </row>
    <row r="61" spans="1:13" ht="14.4" customHeight="1" x14ac:dyDescent="0.3">
      <c r="A61" s="742" t="s">
        <v>542</v>
      </c>
      <c r="B61" s="743" t="s">
        <v>1954</v>
      </c>
      <c r="C61" s="743" t="s">
        <v>1958</v>
      </c>
      <c r="D61" s="743" t="s">
        <v>1956</v>
      </c>
      <c r="E61" s="743" t="s">
        <v>1959</v>
      </c>
      <c r="F61" s="747"/>
      <c r="G61" s="747"/>
      <c r="H61" s="761">
        <v>0</v>
      </c>
      <c r="I61" s="747">
        <v>16</v>
      </c>
      <c r="J61" s="747">
        <v>192.08</v>
      </c>
      <c r="K61" s="761">
        <v>1</v>
      </c>
      <c r="L61" s="747">
        <v>16</v>
      </c>
      <c r="M61" s="748">
        <v>192.08</v>
      </c>
    </row>
    <row r="62" spans="1:13" ht="14.4" customHeight="1" x14ac:dyDescent="0.3">
      <c r="A62" s="742" t="s">
        <v>542</v>
      </c>
      <c r="B62" s="743" t="s">
        <v>1954</v>
      </c>
      <c r="C62" s="743" t="s">
        <v>1960</v>
      </c>
      <c r="D62" s="743" t="s">
        <v>1956</v>
      </c>
      <c r="E62" s="743" t="s">
        <v>1961</v>
      </c>
      <c r="F62" s="747"/>
      <c r="G62" s="747"/>
      <c r="H62" s="761">
        <v>0</v>
      </c>
      <c r="I62" s="747">
        <v>9</v>
      </c>
      <c r="J62" s="747">
        <v>325.61996615689918</v>
      </c>
      <c r="K62" s="761">
        <v>1</v>
      </c>
      <c r="L62" s="747">
        <v>9</v>
      </c>
      <c r="M62" s="748">
        <v>325.61996615689918</v>
      </c>
    </row>
    <row r="63" spans="1:13" ht="14.4" customHeight="1" x14ac:dyDescent="0.3">
      <c r="A63" s="742" t="s">
        <v>542</v>
      </c>
      <c r="B63" s="743" t="s">
        <v>1962</v>
      </c>
      <c r="C63" s="743" t="s">
        <v>1963</v>
      </c>
      <c r="D63" s="743" t="s">
        <v>1964</v>
      </c>
      <c r="E63" s="743" t="s">
        <v>1965</v>
      </c>
      <c r="F63" s="747"/>
      <c r="G63" s="747"/>
      <c r="H63" s="761">
        <v>0</v>
      </c>
      <c r="I63" s="747">
        <v>16</v>
      </c>
      <c r="J63" s="747">
        <v>1867.0700000000002</v>
      </c>
      <c r="K63" s="761">
        <v>1</v>
      </c>
      <c r="L63" s="747">
        <v>16</v>
      </c>
      <c r="M63" s="748">
        <v>1867.0700000000002</v>
      </c>
    </row>
    <row r="64" spans="1:13" ht="14.4" customHeight="1" x14ac:dyDescent="0.3">
      <c r="A64" s="742" t="s">
        <v>542</v>
      </c>
      <c r="B64" s="743" t="s">
        <v>1962</v>
      </c>
      <c r="C64" s="743" t="s">
        <v>1966</v>
      </c>
      <c r="D64" s="743" t="s">
        <v>1964</v>
      </c>
      <c r="E64" s="743" t="s">
        <v>1967</v>
      </c>
      <c r="F64" s="747"/>
      <c r="G64" s="747"/>
      <c r="H64" s="761">
        <v>0</v>
      </c>
      <c r="I64" s="747">
        <v>3</v>
      </c>
      <c r="J64" s="747">
        <v>836.88000000000011</v>
      </c>
      <c r="K64" s="761">
        <v>1</v>
      </c>
      <c r="L64" s="747">
        <v>3</v>
      </c>
      <c r="M64" s="748">
        <v>836.88000000000011</v>
      </c>
    </row>
    <row r="65" spans="1:13" ht="14.4" customHeight="1" x14ac:dyDescent="0.3">
      <c r="A65" s="742" t="s">
        <v>542</v>
      </c>
      <c r="B65" s="743" t="s">
        <v>1962</v>
      </c>
      <c r="C65" s="743" t="s">
        <v>1968</v>
      </c>
      <c r="D65" s="743" t="s">
        <v>1969</v>
      </c>
      <c r="E65" s="743" t="s">
        <v>1970</v>
      </c>
      <c r="F65" s="747"/>
      <c r="G65" s="747"/>
      <c r="H65" s="761">
        <v>0</v>
      </c>
      <c r="I65" s="747">
        <v>2</v>
      </c>
      <c r="J65" s="747">
        <v>110.40999999999998</v>
      </c>
      <c r="K65" s="761">
        <v>1</v>
      </c>
      <c r="L65" s="747">
        <v>2</v>
      </c>
      <c r="M65" s="748">
        <v>110.40999999999998</v>
      </c>
    </row>
    <row r="66" spans="1:13" ht="14.4" customHeight="1" x14ac:dyDescent="0.3">
      <c r="A66" s="742" t="s">
        <v>542</v>
      </c>
      <c r="B66" s="743" t="s">
        <v>1962</v>
      </c>
      <c r="C66" s="743" t="s">
        <v>1971</v>
      </c>
      <c r="D66" s="743" t="s">
        <v>1964</v>
      </c>
      <c r="E66" s="743" t="s">
        <v>1972</v>
      </c>
      <c r="F66" s="747"/>
      <c r="G66" s="747"/>
      <c r="H66" s="761">
        <v>0</v>
      </c>
      <c r="I66" s="747">
        <v>6</v>
      </c>
      <c r="J66" s="747">
        <v>1051.5999999999999</v>
      </c>
      <c r="K66" s="761">
        <v>1</v>
      </c>
      <c r="L66" s="747">
        <v>6</v>
      </c>
      <c r="M66" s="748">
        <v>1051.5999999999999</v>
      </c>
    </row>
    <row r="67" spans="1:13" ht="14.4" customHeight="1" x14ac:dyDescent="0.3">
      <c r="A67" s="742" t="s">
        <v>542</v>
      </c>
      <c r="B67" s="743" t="s">
        <v>1973</v>
      </c>
      <c r="C67" s="743" t="s">
        <v>1974</v>
      </c>
      <c r="D67" s="743" t="s">
        <v>1167</v>
      </c>
      <c r="E67" s="743" t="s">
        <v>1975</v>
      </c>
      <c r="F67" s="747"/>
      <c r="G67" s="747"/>
      <c r="H67" s="761">
        <v>0</v>
      </c>
      <c r="I67" s="747">
        <v>2</v>
      </c>
      <c r="J67" s="747">
        <v>517.24</v>
      </c>
      <c r="K67" s="761">
        <v>1</v>
      </c>
      <c r="L67" s="747">
        <v>2</v>
      </c>
      <c r="M67" s="748">
        <v>517.24</v>
      </c>
    </row>
    <row r="68" spans="1:13" ht="14.4" customHeight="1" x14ac:dyDescent="0.3">
      <c r="A68" s="742" t="s">
        <v>542</v>
      </c>
      <c r="B68" s="743" t="s">
        <v>1976</v>
      </c>
      <c r="C68" s="743" t="s">
        <v>1977</v>
      </c>
      <c r="D68" s="743" t="s">
        <v>555</v>
      </c>
      <c r="E68" s="743" t="s">
        <v>1978</v>
      </c>
      <c r="F68" s="747"/>
      <c r="G68" s="747"/>
      <c r="H68" s="761">
        <v>0</v>
      </c>
      <c r="I68" s="747">
        <v>1</v>
      </c>
      <c r="J68" s="747">
        <v>164.14</v>
      </c>
      <c r="K68" s="761">
        <v>1</v>
      </c>
      <c r="L68" s="747">
        <v>1</v>
      </c>
      <c r="M68" s="748">
        <v>164.14</v>
      </c>
    </row>
    <row r="69" spans="1:13" ht="14.4" customHeight="1" x14ac:dyDescent="0.3">
      <c r="A69" s="742" t="s">
        <v>542</v>
      </c>
      <c r="B69" s="743" t="s">
        <v>1979</v>
      </c>
      <c r="C69" s="743" t="s">
        <v>1980</v>
      </c>
      <c r="D69" s="743" t="s">
        <v>1981</v>
      </c>
      <c r="E69" s="743" t="s">
        <v>1982</v>
      </c>
      <c r="F69" s="747"/>
      <c r="G69" s="747"/>
      <c r="H69" s="761">
        <v>0</v>
      </c>
      <c r="I69" s="747">
        <v>1</v>
      </c>
      <c r="J69" s="747">
        <v>158.97999999999999</v>
      </c>
      <c r="K69" s="761">
        <v>1</v>
      </c>
      <c r="L69" s="747">
        <v>1</v>
      </c>
      <c r="M69" s="748">
        <v>158.97999999999999</v>
      </c>
    </row>
    <row r="70" spans="1:13" ht="14.4" customHeight="1" x14ac:dyDescent="0.3">
      <c r="A70" s="742" t="s">
        <v>542</v>
      </c>
      <c r="B70" s="743" t="s">
        <v>1979</v>
      </c>
      <c r="C70" s="743" t="s">
        <v>1983</v>
      </c>
      <c r="D70" s="743" t="s">
        <v>1981</v>
      </c>
      <c r="E70" s="743" t="s">
        <v>1984</v>
      </c>
      <c r="F70" s="747"/>
      <c r="G70" s="747"/>
      <c r="H70" s="761">
        <v>0</v>
      </c>
      <c r="I70" s="747">
        <v>1</v>
      </c>
      <c r="J70" s="747">
        <v>387.13</v>
      </c>
      <c r="K70" s="761">
        <v>1</v>
      </c>
      <c r="L70" s="747">
        <v>1</v>
      </c>
      <c r="M70" s="748">
        <v>387.13</v>
      </c>
    </row>
    <row r="71" spans="1:13" ht="14.4" customHeight="1" x14ac:dyDescent="0.3">
      <c r="A71" s="742" t="s">
        <v>542</v>
      </c>
      <c r="B71" s="743" t="s">
        <v>1979</v>
      </c>
      <c r="C71" s="743" t="s">
        <v>1985</v>
      </c>
      <c r="D71" s="743" t="s">
        <v>1981</v>
      </c>
      <c r="E71" s="743" t="s">
        <v>1986</v>
      </c>
      <c r="F71" s="747"/>
      <c r="G71" s="747"/>
      <c r="H71" s="761">
        <v>0</v>
      </c>
      <c r="I71" s="747">
        <v>1</v>
      </c>
      <c r="J71" s="747">
        <v>185.26</v>
      </c>
      <c r="K71" s="761">
        <v>1</v>
      </c>
      <c r="L71" s="747">
        <v>1</v>
      </c>
      <c r="M71" s="748">
        <v>185.26</v>
      </c>
    </row>
    <row r="72" spans="1:13" ht="14.4" customHeight="1" x14ac:dyDescent="0.3">
      <c r="A72" s="742" t="s">
        <v>542</v>
      </c>
      <c r="B72" s="743" t="s">
        <v>1987</v>
      </c>
      <c r="C72" s="743" t="s">
        <v>1988</v>
      </c>
      <c r="D72" s="743" t="s">
        <v>1989</v>
      </c>
      <c r="E72" s="743" t="s">
        <v>1990</v>
      </c>
      <c r="F72" s="747"/>
      <c r="G72" s="747"/>
      <c r="H72" s="761">
        <v>0</v>
      </c>
      <c r="I72" s="747">
        <v>1</v>
      </c>
      <c r="J72" s="747">
        <v>14.399999999999991</v>
      </c>
      <c r="K72" s="761">
        <v>1</v>
      </c>
      <c r="L72" s="747">
        <v>1</v>
      </c>
      <c r="M72" s="748">
        <v>14.399999999999991</v>
      </c>
    </row>
    <row r="73" spans="1:13" ht="14.4" customHeight="1" x14ac:dyDescent="0.3">
      <c r="A73" s="742" t="s">
        <v>542</v>
      </c>
      <c r="B73" s="743" t="s">
        <v>1987</v>
      </c>
      <c r="C73" s="743" t="s">
        <v>1991</v>
      </c>
      <c r="D73" s="743" t="s">
        <v>1144</v>
      </c>
      <c r="E73" s="743" t="s">
        <v>1992</v>
      </c>
      <c r="F73" s="747"/>
      <c r="G73" s="747"/>
      <c r="H73" s="761">
        <v>0</v>
      </c>
      <c r="I73" s="747">
        <v>5</v>
      </c>
      <c r="J73" s="747">
        <v>107.9</v>
      </c>
      <c r="K73" s="761">
        <v>1</v>
      </c>
      <c r="L73" s="747">
        <v>5</v>
      </c>
      <c r="M73" s="748">
        <v>107.9</v>
      </c>
    </row>
    <row r="74" spans="1:13" ht="14.4" customHeight="1" x14ac:dyDescent="0.3">
      <c r="A74" s="742" t="s">
        <v>542</v>
      </c>
      <c r="B74" s="743" t="s">
        <v>1993</v>
      </c>
      <c r="C74" s="743" t="s">
        <v>1994</v>
      </c>
      <c r="D74" s="743" t="s">
        <v>1995</v>
      </c>
      <c r="E74" s="743" t="s">
        <v>1996</v>
      </c>
      <c r="F74" s="747"/>
      <c r="G74" s="747"/>
      <c r="H74" s="761">
        <v>0</v>
      </c>
      <c r="I74" s="747">
        <v>11</v>
      </c>
      <c r="J74" s="747">
        <v>759.74999999999989</v>
      </c>
      <c r="K74" s="761">
        <v>1</v>
      </c>
      <c r="L74" s="747">
        <v>11</v>
      </c>
      <c r="M74" s="748">
        <v>759.74999999999989</v>
      </c>
    </row>
    <row r="75" spans="1:13" ht="14.4" customHeight="1" x14ac:dyDescent="0.3">
      <c r="A75" s="742" t="s">
        <v>542</v>
      </c>
      <c r="B75" s="743" t="s">
        <v>1997</v>
      </c>
      <c r="C75" s="743" t="s">
        <v>1998</v>
      </c>
      <c r="D75" s="743" t="s">
        <v>1146</v>
      </c>
      <c r="E75" s="743" t="s">
        <v>1999</v>
      </c>
      <c r="F75" s="747"/>
      <c r="G75" s="747"/>
      <c r="H75" s="761">
        <v>0</v>
      </c>
      <c r="I75" s="747">
        <v>1</v>
      </c>
      <c r="J75" s="747">
        <v>86.339999999999989</v>
      </c>
      <c r="K75" s="761">
        <v>1</v>
      </c>
      <c r="L75" s="747">
        <v>1</v>
      </c>
      <c r="M75" s="748">
        <v>86.339999999999989</v>
      </c>
    </row>
    <row r="76" spans="1:13" ht="14.4" customHeight="1" x14ac:dyDescent="0.3">
      <c r="A76" s="742" t="s">
        <v>542</v>
      </c>
      <c r="B76" s="743" t="s">
        <v>2000</v>
      </c>
      <c r="C76" s="743" t="s">
        <v>2001</v>
      </c>
      <c r="D76" s="743" t="s">
        <v>752</v>
      </c>
      <c r="E76" s="743" t="s">
        <v>1931</v>
      </c>
      <c r="F76" s="747">
        <v>1</v>
      </c>
      <c r="G76" s="747">
        <v>40.04</v>
      </c>
      <c r="H76" s="761">
        <v>1</v>
      </c>
      <c r="I76" s="747"/>
      <c r="J76" s="747"/>
      <c r="K76" s="761">
        <v>0</v>
      </c>
      <c r="L76" s="747">
        <v>1</v>
      </c>
      <c r="M76" s="748">
        <v>40.04</v>
      </c>
    </row>
    <row r="77" spans="1:13" ht="14.4" customHeight="1" x14ac:dyDescent="0.3">
      <c r="A77" s="742" t="s">
        <v>542</v>
      </c>
      <c r="B77" s="743" t="s">
        <v>2002</v>
      </c>
      <c r="C77" s="743" t="s">
        <v>2003</v>
      </c>
      <c r="D77" s="743" t="s">
        <v>2004</v>
      </c>
      <c r="E77" s="743" t="s">
        <v>2005</v>
      </c>
      <c r="F77" s="747"/>
      <c r="G77" s="747"/>
      <c r="H77" s="761">
        <v>0</v>
      </c>
      <c r="I77" s="747">
        <v>1</v>
      </c>
      <c r="J77" s="747">
        <v>210.47</v>
      </c>
      <c r="K77" s="761">
        <v>1</v>
      </c>
      <c r="L77" s="747">
        <v>1</v>
      </c>
      <c r="M77" s="748">
        <v>210.47</v>
      </c>
    </row>
    <row r="78" spans="1:13" ht="14.4" customHeight="1" x14ac:dyDescent="0.3">
      <c r="A78" s="742" t="s">
        <v>542</v>
      </c>
      <c r="B78" s="743" t="s">
        <v>2002</v>
      </c>
      <c r="C78" s="743" t="s">
        <v>2006</v>
      </c>
      <c r="D78" s="743" t="s">
        <v>2004</v>
      </c>
      <c r="E78" s="743" t="s">
        <v>1931</v>
      </c>
      <c r="F78" s="747"/>
      <c r="G78" s="747"/>
      <c r="H78" s="761">
        <v>0</v>
      </c>
      <c r="I78" s="747">
        <v>6</v>
      </c>
      <c r="J78" s="747">
        <v>264.71999999999997</v>
      </c>
      <c r="K78" s="761">
        <v>1</v>
      </c>
      <c r="L78" s="747">
        <v>6</v>
      </c>
      <c r="M78" s="748">
        <v>264.71999999999997</v>
      </c>
    </row>
    <row r="79" spans="1:13" ht="14.4" customHeight="1" x14ac:dyDescent="0.3">
      <c r="A79" s="742" t="s">
        <v>542</v>
      </c>
      <c r="B79" s="743" t="s">
        <v>2002</v>
      </c>
      <c r="C79" s="743" t="s">
        <v>2007</v>
      </c>
      <c r="D79" s="743" t="s">
        <v>2004</v>
      </c>
      <c r="E79" s="743" t="s">
        <v>2008</v>
      </c>
      <c r="F79" s="747"/>
      <c r="G79" s="747"/>
      <c r="H79" s="761">
        <v>0</v>
      </c>
      <c r="I79" s="747">
        <v>5</v>
      </c>
      <c r="J79" s="747">
        <v>735.44984253853841</v>
      </c>
      <c r="K79" s="761">
        <v>1</v>
      </c>
      <c r="L79" s="747">
        <v>5</v>
      </c>
      <c r="M79" s="748">
        <v>735.44984253853841</v>
      </c>
    </row>
    <row r="80" spans="1:13" ht="14.4" customHeight="1" x14ac:dyDescent="0.3">
      <c r="A80" s="742" t="s">
        <v>542</v>
      </c>
      <c r="B80" s="743" t="s">
        <v>2002</v>
      </c>
      <c r="C80" s="743" t="s">
        <v>2009</v>
      </c>
      <c r="D80" s="743" t="s">
        <v>2004</v>
      </c>
      <c r="E80" s="743" t="s">
        <v>2010</v>
      </c>
      <c r="F80" s="747"/>
      <c r="G80" s="747"/>
      <c r="H80" s="761">
        <v>0</v>
      </c>
      <c r="I80" s="747">
        <v>8</v>
      </c>
      <c r="J80" s="747">
        <v>630.94000000000005</v>
      </c>
      <c r="K80" s="761">
        <v>1</v>
      </c>
      <c r="L80" s="747">
        <v>8</v>
      </c>
      <c r="M80" s="748">
        <v>630.94000000000005</v>
      </c>
    </row>
    <row r="81" spans="1:13" ht="14.4" customHeight="1" x14ac:dyDescent="0.3">
      <c r="A81" s="742" t="s">
        <v>542</v>
      </c>
      <c r="B81" s="743" t="s">
        <v>2002</v>
      </c>
      <c r="C81" s="743" t="s">
        <v>2011</v>
      </c>
      <c r="D81" s="743" t="s">
        <v>2004</v>
      </c>
      <c r="E81" s="743" t="s">
        <v>2012</v>
      </c>
      <c r="F81" s="747"/>
      <c r="G81" s="747"/>
      <c r="H81" s="761">
        <v>0</v>
      </c>
      <c r="I81" s="747">
        <v>7</v>
      </c>
      <c r="J81" s="747">
        <v>2088.3899999999994</v>
      </c>
      <c r="K81" s="761">
        <v>1</v>
      </c>
      <c r="L81" s="747">
        <v>7</v>
      </c>
      <c r="M81" s="748">
        <v>2088.3899999999994</v>
      </c>
    </row>
    <row r="82" spans="1:13" ht="14.4" customHeight="1" x14ac:dyDescent="0.3">
      <c r="A82" s="742" t="s">
        <v>542</v>
      </c>
      <c r="B82" s="743" t="s">
        <v>2002</v>
      </c>
      <c r="C82" s="743" t="s">
        <v>2013</v>
      </c>
      <c r="D82" s="743" t="s">
        <v>2004</v>
      </c>
      <c r="E82" s="743" t="s">
        <v>2014</v>
      </c>
      <c r="F82" s="747"/>
      <c r="G82" s="747"/>
      <c r="H82" s="761">
        <v>0</v>
      </c>
      <c r="I82" s="747">
        <v>2</v>
      </c>
      <c r="J82" s="747">
        <v>939.90000000000043</v>
      </c>
      <c r="K82" s="761">
        <v>1</v>
      </c>
      <c r="L82" s="747">
        <v>2</v>
      </c>
      <c r="M82" s="748">
        <v>939.90000000000043</v>
      </c>
    </row>
    <row r="83" spans="1:13" ht="14.4" customHeight="1" x14ac:dyDescent="0.3">
      <c r="A83" s="742" t="s">
        <v>542</v>
      </c>
      <c r="B83" s="743" t="s">
        <v>2015</v>
      </c>
      <c r="C83" s="743" t="s">
        <v>2016</v>
      </c>
      <c r="D83" s="743" t="s">
        <v>2017</v>
      </c>
      <c r="E83" s="743" t="s">
        <v>1931</v>
      </c>
      <c r="F83" s="747"/>
      <c r="G83" s="747"/>
      <c r="H83" s="761">
        <v>0</v>
      </c>
      <c r="I83" s="747">
        <v>3</v>
      </c>
      <c r="J83" s="747">
        <v>209.07999999999993</v>
      </c>
      <c r="K83" s="761">
        <v>1</v>
      </c>
      <c r="L83" s="747">
        <v>3</v>
      </c>
      <c r="M83" s="748">
        <v>209.07999999999993</v>
      </c>
    </row>
    <row r="84" spans="1:13" ht="14.4" customHeight="1" x14ac:dyDescent="0.3">
      <c r="A84" s="742" t="s">
        <v>542</v>
      </c>
      <c r="B84" s="743" t="s">
        <v>2015</v>
      </c>
      <c r="C84" s="743" t="s">
        <v>2018</v>
      </c>
      <c r="D84" s="743" t="s">
        <v>2017</v>
      </c>
      <c r="E84" s="743" t="s">
        <v>2010</v>
      </c>
      <c r="F84" s="747"/>
      <c r="G84" s="747"/>
      <c r="H84" s="761">
        <v>0</v>
      </c>
      <c r="I84" s="747">
        <v>4</v>
      </c>
      <c r="J84" s="747">
        <v>429.84000000000003</v>
      </c>
      <c r="K84" s="761">
        <v>1</v>
      </c>
      <c r="L84" s="747">
        <v>4</v>
      </c>
      <c r="M84" s="748">
        <v>429.84000000000003</v>
      </c>
    </row>
    <row r="85" spans="1:13" ht="14.4" customHeight="1" x14ac:dyDescent="0.3">
      <c r="A85" s="742" t="s">
        <v>542</v>
      </c>
      <c r="B85" s="743" t="s">
        <v>2019</v>
      </c>
      <c r="C85" s="743" t="s">
        <v>2020</v>
      </c>
      <c r="D85" s="743" t="s">
        <v>616</v>
      </c>
      <c r="E85" s="743" t="s">
        <v>2021</v>
      </c>
      <c r="F85" s="747"/>
      <c r="G85" s="747"/>
      <c r="H85" s="761">
        <v>0</v>
      </c>
      <c r="I85" s="747">
        <v>1</v>
      </c>
      <c r="J85" s="747">
        <v>121.23</v>
      </c>
      <c r="K85" s="761">
        <v>1</v>
      </c>
      <c r="L85" s="747">
        <v>1</v>
      </c>
      <c r="M85" s="748">
        <v>121.23</v>
      </c>
    </row>
    <row r="86" spans="1:13" ht="14.4" customHeight="1" x14ac:dyDescent="0.3">
      <c r="A86" s="742" t="s">
        <v>542</v>
      </c>
      <c r="B86" s="743" t="s">
        <v>2022</v>
      </c>
      <c r="C86" s="743" t="s">
        <v>2023</v>
      </c>
      <c r="D86" s="743" t="s">
        <v>904</v>
      </c>
      <c r="E86" s="743" t="s">
        <v>2024</v>
      </c>
      <c r="F86" s="747"/>
      <c r="G86" s="747"/>
      <c r="H86" s="761">
        <v>0</v>
      </c>
      <c r="I86" s="747">
        <v>14</v>
      </c>
      <c r="J86" s="747">
        <v>1356.6298944476166</v>
      </c>
      <c r="K86" s="761">
        <v>1</v>
      </c>
      <c r="L86" s="747">
        <v>14</v>
      </c>
      <c r="M86" s="748">
        <v>1356.6298944476166</v>
      </c>
    </row>
    <row r="87" spans="1:13" ht="14.4" customHeight="1" x14ac:dyDescent="0.3">
      <c r="A87" s="742" t="s">
        <v>542</v>
      </c>
      <c r="B87" s="743" t="s">
        <v>2025</v>
      </c>
      <c r="C87" s="743" t="s">
        <v>2026</v>
      </c>
      <c r="D87" s="743" t="s">
        <v>2027</v>
      </c>
      <c r="E87" s="743" t="s">
        <v>2028</v>
      </c>
      <c r="F87" s="747"/>
      <c r="G87" s="747"/>
      <c r="H87" s="761">
        <v>0</v>
      </c>
      <c r="I87" s="747">
        <v>9</v>
      </c>
      <c r="J87" s="747">
        <v>515.23021481628803</v>
      </c>
      <c r="K87" s="761">
        <v>1</v>
      </c>
      <c r="L87" s="747">
        <v>9</v>
      </c>
      <c r="M87" s="748">
        <v>515.23021481628803</v>
      </c>
    </row>
    <row r="88" spans="1:13" ht="14.4" customHeight="1" x14ac:dyDescent="0.3">
      <c r="A88" s="742" t="s">
        <v>542</v>
      </c>
      <c r="B88" s="743" t="s">
        <v>2025</v>
      </c>
      <c r="C88" s="743" t="s">
        <v>2029</v>
      </c>
      <c r="D88" s="743" t="s">
        <v>1360</v>
      </c>
      <c r="E88" s="743" t="s">
        <v>2030</v>
      </c>
      <c r="F88" s="747"/>
      <c r="G88" s="747"/>
      <c r="H88" s="761">
        <v>0</v>
      </c>
      <c r="I88" s="747">
        <v>25</v>
      </c>
      <c r="J88" s="747">
        <v>868.73993377027921</v>
      </c>
      <c r="K88" s="761">
        <v>1</v>
      </c>
      <c r="L88" s="747">
        <v>25</v>
      </c>
      <c r="M88" s="748">
        <v>868.73993377027921</v>
      </c>
    </row>
    <row r="89" spans="1:13" ht="14.4" customHeight="1" x14ac:dyDescent="0.3">
      <c r="A89" s="742" t="s">
        <v>542</v>
      </c>
      <c r="B89" s="743" t="s">
        <v>2031</v>
      </c>
      <c r="C89" s="743" t="s">
        <v>2032</v>
      </c>
      <c r="D89" s="743" t="s">
        <v>2033</v>
      </c>
      <c r="E89" s="743" t="s">
        <v>2034</v>
      </c>
      <c r="F89" s="747"/>
      <c r="G89" s="747"/>
      <c r="H89" s="761">
        <v>0</v>
      </c>
      <c r="I89" s="747">
        <v>1</v>
      </c>
      <c r="J89" s="747">
        <v>92.839999999999989</v>
      </c>
      <c r="K89" s="761">
        <v>1</v>
      </c>
      <c r="L89" s="747">
        <v>1</v>
      </c>
      <c r="M89" s="748">
        <v>92.839999999999989</v>
      </c>
    </row>
    <row r="90" spans="1:13" ht="14.4" customHeight="1" x14ac:dyDescent="0.3">
      <c r="A90" s="742" t="s">
        <v>542</v>
      </c>
      <c r="B90" s="743" t="s">
        <v>2031</v>
      </c>
      <c r="C90" s="743" t="s">
        <v>2035</v>
      </c>
      <c r="D90" s="743" t="s">
        <v>2033</v>
      </c>
      <c r="E90" s="743" t="s">
        <v>2036</v>
      </c>
      <c r="F90" s="747"/>
      <c r="G90" s="747"/>
      <c r="H90" s="761">
        <v>0</v>
      </c>
      <c r="I90" s="747">
        <v>1</v>
      </c>
      <c r="J90" s="747">
        <v>100.07000000000002</v>
      </c>
      <c r="K90" s="761">
        <v>1</v>
      </c>
      <c r="L90" s="747">
        <v>1</v>
      </c>
      <c r="M90" s="748">
        <v>100.07000000000002</v>
      </c>
    </row>
    <row r="91" spans="1:13" ht="14.4" customHeight="1" x14ac:dyDescent="0.3">
      <c r="A91" s="742" t="s">
        <v>542</v>
      </c>
      <c r="B91" s="743" t="s">
        <v>2031</v>
      </c>
      <c r="C91" s="743" t="s">
        <v>2037</v>
      </c>
      <c r="D91" s="743" t="s">
        <v>2033</v>
      </c>
      <c r="E91" s="743" t="s">
        <v>2038</v>
      </c>
      <c r="F91" s="747"/>
      <c r="G91" s="747"/>
      <c r="H91" s="761">
        <v>0</v>
      </c>
      <c r="I91" s="747">
        <v>2</v>
      </c>
      <c r="J91" s="747">
        <v>259.60000000000002</v>
      </c>
      <c r="K91" s="761">
        <v>1</v>
      </c>
      <c r="L91" s="747">
        <v>2</v>
      </c>
      <c r="M91" s="748">
        <v>259.60000000000002</v>
      </c>
    </row>
    <row r="92" spans="1:13" ht="14.4" customHeight="1" x14ac:dyDescent="0.3">
      <c r="A92" s="742" t="s">
        <v>542</v>
      </c>
      <c r="B92" s="743" t="s">
        <v>2031</v>
      </c>
      <c r="C92" s="743" t="s">
        <v>2039</v>
      </c>
      <c r="D92" s="743" t="s">
        <v>1119</v>
      </c>
      <c r="E92" s="743" t="s">
        <v>2040</v>
      </c>
      <c r="F92" s="747"/>
      <c r="G92" s="747"/>
      <c r="H92" s="761">
        <v>0</v>
      </c>
      <c r="I92" s="747">
        <v>1</v>
      </c>
      <c r="J92" s="747">
        <v>113.04999999999998</v>
      </c>
      <c r="K92" s="761">
        <v>1</v>
      </c>
      <c r="L92" s="747">
        <v>1</v>
      </c>
      <c r="M92" s="748">
        <v>113.04999999999998</v>
      </c>
    </row>
    <row r="93" spans="1:13" ht="14.4" customHeight="1" x14ac:dyDescent="0.3">
      <c r="A93" s="742" t="s">
        <v>542</v>
      </c>
      <c r="B93" s="743" t="s">
        <v>2031</v>
      </c>
      <c r="C93" s="743" t="s">
        <v>2041</v>
      </c>
      <c r="D93" s="743" t="s">
        <v>1121</v>
      </c>
      <c r="E93" s="743" t="s">
        <v>2042</v>
      </c>
      <c r="F93" s="747"/>
      <c r="G93" s="747"/>
      <c r="H93" s="761">
        <v>0</v>
      </c>
      <c r="I93" s="747">
        <v>3</v>
      </c>
      <c r="J93" s="747">
        <v>295.05999999999995</v>
      </c>
      <c r="K93" s="761">
        <v>1</v>
      </c>
      <c r="L93" s="747">
        <v>3</v>
      </c>
      <c r="M93" s="748">
        <v>295.05999999999995</v>
      </c>
    </row>
    <row r="94" spans="1:13" ht="14.4" customHeight="1" x14ac:dyDescent="0.3">
      <c r="A94" s="742" t="s">
        <v>542</v>
      </c>
      <c r="B94" s="743" t="s">
        <v>2031</v>
      </c>
      <c r="C94" s="743" t="s">
        <v>2043</v>
      </c>
      <c r="D94" s="743" t="s">
        <v>1123</v>
      </c>
      <c r="E94" s="743" t="s">
        <v>2044</v>
      </c>
      <c r="F94" s="747"/>
      <c r="G94" s="747"/>
      <c r="H94" s="761">
        <v>0</v>
      </c>
      <c r="I94" s="747">
        <v>2</v>
      </c>
      <c r="J94" s="747">
        <v>98.760000000000019</v>
      </c>
      <c r="K94" s="761">
        <v>1</v>
      </c>
      <c r="L94" s="747">
        <v>2</v>
      </c>
      <c r="M94" s="748">
        <v>98.760000000000019</v>
      </c>
    </row>
    <row r="95" spans="1:13" ht="14.4" customHeight="1" x14ac:dyDescent="0.3">
      <c r="A95" s="742" t="s">
        <v>542</v>
      </c>
      <c r="B95" s="743" t="s">
        <v>2031</v>
      </c>
      <c r="C95" s="743" t="s">
        <v>2045</v>
      </c>
      <c r="D95" s="743" t="s">
        <v>1117</v>
      </c>
      <c r="E95" s="743" t="s">
        <v>2046</v>
      </c>
      <c r="F95" s="747"/>
      <c r="G95" s="747"/>
      <c r="H95" s="761">
        <v>0</v>
      </c>
      <c r="I95" s="747">
        <v>5</v>
      </c>
      <c r="J95" s="747">
        <v>315.5501197079044</v>
      </c>
      <c r="K95" s="761">
        <v>1</v>
      </c>
      <c r="L95" s="747">
        <v>5</v>
      </c>
      <c r="M95" s="748">
        <v>315.5501197079044</v>
      </c>
    </row>
    <row r="96" spans="1:13" ht="14.4" customHeight="1" x14ac:dyDescent="0.3">
      <c r="A96" s="742" t="s">
        <v>542</v>
      </c>
      <c r="B96" s="743" t="s">
        <v>2031</v>
      </c>
      <c r="C96" s="743" t="s">
        <v>2047</v>
      </c>
      <c r="D96" s="743" t="s">
        <v>2033</v>
      </c>
      <c r="E96" s="743" t="s">
        <v>2048</v>
      </c>
      <c r="F96" s="747"/>
      <c r="G96" s="747"/>
      <c r="H96" s="761">
        <v>0</v>
      </c>
      <c r="I96" s="747">
        <v>5</v>
      </c>
      <c r="J96" s="747">
        <v>391.45000000000016</v>
      </c>
      <c r="K96" s="761">
        <v>1</v>
      </c>
      <c r="L96" s="747">
        <v>5</v>
      </c>
      <c r="M96" s="748">
        <v>391.45000000000016</v>
      </c>
    </row>
    <row r="97" spans="1:13" ht="14.4" customHeight="1" x14ac:dyDescent="0.3">
      <c r="A97" s="742" t="s">
        <v>542</v>
      </c>
      <c r="B97" s="743" t="s">
        <v>2031</v>
      </c>
      <c r="C97" s="743" t="s">
        <v>2049</v>
      </c>
      <c r="D97" s="743" t="s">
        <v>2033</v>
      </c>
      <c r="E97" s="743" t="s">
        <v>2050</v>
      </c>
      <c r="F97" s="747"/>
      <c r="G97" s="747"/>
      <c r="H97" s="761">
        <v>0</v>
      </c>
      <c r="I97" s="747">
        <v>12</v>
      </c>
      <c r="J97" s="747">
        <v>737.24</v>
      </c>
      <c r="K97" s="761">
        <v>1</v>
      </c>
      <c r="L97" s="747">
        <v>12</v>
      </c>
      <c r="M97" s="748">
        <v>737.24</v>
      </c>
    </row>
    <row r="98" spans="1:13" ht="14.4" customHeight="1" x14ac:dyDescent="0.3">
      <c r="A98" s="742" t="s">
        <v>542</v>
      </c>
      <c r="B98" s="743" t="s">
        <v>2031</v>
      </c>
      <c r="C98" s="743" t="s">
        <v>2051</v>
      </c>
      <c r="D98" s="743" t="s">
        <v>2033</v>
      </c>
      <c r="E98" s="743" t="s">
        <v>2052</v>
      </c>
      <c r="F98" s="747"/>
      <c r="G98" s="747"/>
      <c r="H98" s="761">
        <v>0</v>
      </c>
      <c r="I98" s="747">
        <v>2</v>
      </c>
      <c r="J98" s="747">
        <v>189.86</v>
      </c>
      <c r="K98" s="761">
        <v>1</v>
      </c>
      <c r="L98" s="747">
        <v>2</v>
      </c>
      <c r="M98" s="748">
        <v>189.86</v>
      </c>
    </row>
    <row r="99" spans="1:13" ht="14.4" customHeight="1" x14ac:dyDescent="0.3">
      <c r="A99" s="742" t="s">
        <v>542</v>
      </c>
      <c r="B99" s="743" t="s">
        <v>2053</v>
      </c>
      <c r="C99" s="743" t="s">
        <v>2054</v>
      </c>
      <c r="D99" s="743" t="s">
        <v>1607</v>
      </c>
      <c r="E99" s="743" t="s">
        <v>2055</v>
      </c>
      <c r="F99" s="747"/>
      <c r="G99" s="747"/>
      <c r="H99" s="761">
        <v>0</v>
      </c>
      <c r="I99" s="747">
        <v>32</v>
      </c>
      <c r="J99" s="747">
        <v>5367.179982261141</v>
      </c>
      <c r="K99" s="761">
        <v>1</v>
      </c>
      <c r="L99" s="747">
        <v>32</v>
      </c>
      <c r="M99" s="748">
        <v>5367.179982261141</v>
      </c>
    </row>
    <row r="100" spans="1:13" ht="14.4" customHeight="1" x14ac:dyDescent="0.3">
      <c r="A100" s="742" t="s">
        <v>542</v>
      </c>
      <c r="B100" s="743" t="s">
        <v>2053</v>
      </c>
      <c r="C100" s="743" t="s">
        <v>2056</v>
      </c>
      <c r="D100" s="743" t="s">
        <v>1607</v>
      </c>
      <c r="E100" s="743" t="s">
        <v>2057</v>
      </c>
      <c r="F100" s="747"/>
      <c r="G100" s="747"/>
      <c r="H100" s="761">
        <v>0</v>
      </c>
      <c r="I100" s="747">
        <v>13</v>
      </c>
      <c r="J100" s="747">
        <v>1494.0900000000001</v>
      </c>
      <c r="K100" s="761">
        <v>1</v>
      </c>
      <c r="L100" s="747">
        <v>13</v>
      </c>
      <c r="M100" s="748">
        <v>1494.0900000000001</v>
      </c>
    </row>
    <row r="101" spans="1:13" ht="14.4" customHeight="1" x14ac:dyDescent="0.3">
      <c r="A101" s="742" t="s">
        <v>542</v>
      </c>
      <c r="B101" s="743" t="s">
        <v>2053</v>
      </c>
      <c r="C101" s="743" t="s">
        <v>2058</v>
      </c>
      <c r="D101" s="743" t="s">
        <v>2059</v>
      </c>
      <c r="E101" s="743" t="s">
        <v>2060</v>
      </c>
      <c r="F101" s="747"/>
      <c r="G101" s="747"/>
      <c r="H101" s="761">
        <v>0</v>
      </c>
      <c r="I101" s="747">
        <v>1</v>
      </c>
      <c r="J101" s="747">
        <v>101.42000000000002</v>
      </c>
      <c r="K101" s="761">
        <v>1</v>
      </c>
      <c r="L101" s="747">
        <v>1</v>
      </c>
      <c r="M101" s="748">
        <v>101.42000000000002</v>
      </c>
    </row>
    <row r="102" spans="1:13" ht="14.4" customHeight="1" x14ac:dyDescent="0.3">
      <c r="A102" s="742" t="s">
        <v>542</v>
      </c>
      <c r="B102" s="743" t="s">
        <v>2053</v>
      </c>
      <c r="C102" s="743" t="s">
        <v>2061</v>
      </c>
      <c r="D102" s="743" t="s">
        <v>2062</v>
      </c>
      <c r="E102" s="743" t="s">
        <v>2063</v>
      </c>
      <c r="F102" s="747"/>
      <c r="G102" s="747"/>
      <c r="H102" s="761">
        <v>0</v>
      </c>
      <c r="I102" s="747">
        <v>3</v>
      </c>
      <c r="J102" s="747">
        <v>333.96000000000004</v>
      </c>
      <c r="K102" s="761">
        <v>1</v>
      </c>
      <c r="L102" s="747">
        <v>3</v>
      </c>
      <c r="M102" s="748">
        <v>333.96000000000004</v>
      </c>
    </row>
    <row r="103" spans="1:13" ht="14.4" customHeight="1" x14ac:dyDescent="0.3">
      <c r="A103" s="742" t="s">
        <v>542</v>
      </c>
      <c r="B103" s="743" t="s">
        <v>2064</v>
      </c>
      <c r="C103" s="743" t="s">
        <v>2065</v>
      </c>
      <c r="D103" s="743" t="s">
        <v>2066</v>
      </c>
      <c r="E103" s="743" t="s">
        <v>2067</v>
      </c>
      <c r="F103" s="747"/>
      <c r="G103" s="747"/>
      <c r="H103" s="761">
        <v>0</v>
      </c>
      <c r="I103" s="747">
        <v>17.7</v>
      </c>
      <c r="J103" s="747">
        <v>8138.79</v>
      </c>
      <c r="K103" s="761">
        <v>1</v>
      </c>
      <c r="L103" s="747">
        <v>17.7</v>
      </c>
      <c r="M103" s="748">
        <v>8138.79</v>
      </c>
    </row>
    <row r="104" spans="1:13" ht="14.4" customHeight="1" x14ac:dyDescent="0.3">
      <c r="A104" s="742" t="s">
        <v>542</v>
      </c>
      <c r="B104" s="743" t="s">
        <v>2068</v>
      </c>
      <c r="C104" s="743" t="s">
        <v>2069</v>
      </c>
      <c r="D104" s="743" t="s">
        <v>2070</v>
      </c>
      <c r="E104" s="743" t="s">
        <v>2071</v>
      </c>
      <c r="F104" s="747"/>
      <c r="G104" s="747"/>
      <c r="H104" s="761">
        <v>0</v>
      </c>
      <c r="I104" s="747">
        <v>6</v>
      </c>
      <c r="J104" s="747">
        <v>393.24</v>
      </c>
      <c r="K104" s="761">
        <v>1</v>
      </c>
      <c r="L104" s="747">
        <v>6</v>
      </c>
      <c r="M104" s="748">
        <v>393.24</v>
      </c>
    </row>
    <row r="105" spans="1:13" ht="14.4" customHeight="1" x14ac:dyDescent="0.3">
      <c r="A105" s="742" t="s">
        <v>542</v>
      </c>
      <c r="B105" s="743" t="s">
        <v>2068</v>
      </c>
      <c r="C105" s="743" t="s">
        <v>2072</v>
      </c>
      <c r="D105" s="743" t="s">
        <v>2070</v>
      </c>
      <c r="E105" s="743" t="s">
        <v>2073</v>
      </c>
      <c r="F105" s="747"/>
      <c r="G105" s="747"/>
      <c r="H105" s="761">
        <v>0</v>
      </c>
      <c r="I105" s="747">
        <v>3</v>
      </c>
      <c r="J105" s="747">
        <v>370.5</v>
      </c>
      <c r="K105" s="761">
        <v>1</v>
      </c>
      <c r="L105" s="747">
        <v>3</v>
      </c>
      <c r="M105" s="748">
        <v>370.5</v>
      </c>
    </row>
    <row r="106" spans="1:13" ht="14.4" customHeight="1" x14ac:dyDescent="0.3">
      <c r="A106" s="742" t="s">
        <v>542</v>
      </c>
      <c r="B106" s="743" t="s">
        <v>2068</v>
      </c>
      <c r="C106" s="743" t="s">
        <v>2074</v>
      </c>
      <c r="D106" s="743" t="s">
        <v>2075</v>
      </c>
      <c r="E106" s="743" t="s">
        <v>2073</v>
      </c>
      <c r="F106" s="747">
        <v>26</v>
      </c>
      <c r="G106" s="747">
        <v>3306.8599999999997</v>
      </c>
      <c r="H106" s="761">
        <v>1</v>
      </c>
      <c r="I106" s="747"/>
      <c r="J106" s="747"/>
      <c r="K106" s="761">
        <v>0</v>
      </c>
      <c r="L106" s="747">
        <v>26</v>
      </c>
      <c r="M106" s="748">
        <v>3306.8599999999997</v>
      </c>
    </row>
    <row r="107" spans="1:13" ht="14.4" customHeight="1" x14ac:dyDescent="0.3">
      <c r="A107" s="742" t="s">
        <v>542</v>
      </c>
      <c r="B107" s="743" t="s">
        <v>2076</v>
      </c>
      <c r="C107" s="743" t="s">
        <v>2077</v>
      </c>
      <c r="D107" s="743" t="s">
        <v>2078</v>
      </c>
      <c r="E107" s="743" t="s">
        <v>2079</v>
      </c>
      <c r="F107" s="747">
        <v>48</v>
      </c>
      <c r="G107" s="747">
        <v>1277.2800000000002</v>
      </c>
      <c r="H107" s="761">
        <v>1</v>
      </c>
      <c r="I107" s="747"/>
      <c r="J107" s="747"/>
      <c r="K107" s="761">
        <v>0</v>
      </c>
      <c r="L107" s="747">
        <v>48</v>
      </c>
      <c r="M107" s="748">
        <v>1277.2800000000002</v>
      </c>
    </row>
    <row r="108" spans="1:13" ht="14.4" customHeight="1" x14ac:dyDescent="0.3">
      <c r="A108" s="742" t="s">
        <v>542</v>
      </c>
      <c r="B108" s="743" t="s">
        <v>2076</v>
      </c>
      <c r="C108" s="743" t="s">
        <v>2080</v>
      </c>
      <c r="D108" s="743" t="s">
        <v>2081</v>
      </c>
      <c r="E108" s="743" t="s">
        <v>2082</v>
      </c>
      <c r="F108" s="747">
        <v>4</v>
      </c>
      <c r="G108" s="747">
        <v>1264.1200000000001</v>
      </c>
      <c r="H108" s="761">
        <v>1</v>
      </c>
      <c r="I108" s="747"/>
      <c r="J108" s="747"/>
      <c r="K108" s="761">
        <v>0</v>
      </c>
      <c r="L108" s="747">
        <v>4</v>
      </c>
      <c r="M108" s="748">
        <v>1264.1200000000001</v>
      </c>
    </row>
    <row r="109" spans="1:13" ht="14.4" customHeight="1" x14ac:dyDescent="0.3">
      <c r="A109" s="742" t="s">
        <v>542</v>
      </c>
      <c r="B109" s="743" t="s">
        <v>2083</v>
      </c>
      <c r="C109" s="743" t="s">
        <v>2084</v>
      </c>
      <c r="D109" s="743" t="s">
        <v>2085</v>
      </c>
      <c r="E109" s="743" t="s">
        <v>2086</v>
      </c>
      <c r="F109" s="747"/>
      <c r="G109" s="747"/>
      <c r="H109" s="761">
        <v>0</v>
      </c>
      <c r="I109" s="747">
        <v>63</v>
      </c>
      <c r="J109" s="747">
        <v>59332.755204308458</v>
      </c>
      <c r="K109" s="761">
        <v>1</v>
      </c>
      <c r="L109" s="747">
        <v>63</v>
      </c>
      <c r="M109" s="748">
        <v>59332.755204308458</v>
      </c>
    </row>
    <row r="110" spans="1:13" ht="14.4" customHeight="1" x14ac:dyDescent="0.3">
      <c r="A110" s="742" t="s">
        <v>542</v>
      </c>
      <c r="B110" s="743" t="s">
        <v>2087</v>
      </c>
      <c r="C110" s="743" t="s">
        <v>2088</v>
      </c>
      <c r="D110" s="743" t="s">
        <v>2089</v>
      </c>
      <c r="E110" s="743" t="s">
        <v>2090</v>
      </c>
      <c r="F110" s="747"/>
      <c r="G110" s="747"/>
      <c r="H110" s="761">
        <v>0</v>
      </c>
      <c r="I110" s="747">
        <v>7.7</v>
      </c>
      <c r="J110" s="747">
        <v>4373.9639999999999</v>
      </c>
      <c r="K110" s="761">
        <v>1</v>
      </c>
      <c r="L110" s="747">
        <v>7.7</v>
      </c>
      <c r="M110" s="748">
        <v>4373.9639999999999</v>
      </c>
    </row>
    <row r="111" spans="1:13" ht="14.4" customHeight="1" x14ac:dyDescent="0.3">
      <c r="A111" s="742" t="s">
        <v>542</v>
      </c>
      <c r="B111" s="743" t="s">
        <v>2091</v>
      </c>
      <c r="C111" s="743" t="s">
        <v>2092</v>
      </c>
      <c r="D111" s="743" t="s">
        <v>1600</v>
      </c>
      <c r="E111" s="743" t="s">
        <v>2093</v>
      </c>
      <c r="F111" s="747"/>
      <c r="G111" s="747"/>
      <c r="H111" s="761">
        <v>0</v>
      </c>
      <c r="I111" s="747">
        <v>1.5</v>
      </c>
      <c r="J111" s="747">
        <v>486.15000000000003</v>
      </c>
      <c r="K111" s="761">
        <v>1</v>
      </c>
      <c r="L111" s="747">
        <v>1.5</v>
      </c>
      <c r="M111" s="748">
        <v>486.15000000000003</v>
      </c>
    </row>
    <row r="112" spans="1:13" ht="14.4" customHeight="1" x14ac:dyDescent="0.3">
      <c r="A112" s="742" t="s">
        <v>542</v>
      </c>
      <c r="B112" s="743" t="s">
        <v>2094</v>
      </c>
      <c r="C112" s="743" t="s">
        <v>2095</v>
      </c>
      <c r="D112" s="743" t="s">
        <v>2096</v>
      </c>
      <c r="E112" s="743" t="s">
        <v>2097</v>
      </c>
      <c r="F112" s="747"/>
      <c r="G112" s="747"/>
      <c r="H112" s="761">
        <v>0</v>
      </c>
      <c r="I112" s="747">
        <v>10</v>
      </c>
      <c r="J112" s="747">
        <v>361.49999999999989</v>
      </c>
      <c r="K112" s="761">
        <v>1</v>
      </c>
      <c r="L112" s="747">
        <v>10</v>
      </c>
      <c r="M112" s="748">
        <v>361.49999999999989</v>
      </c>
    </row>
    <row r="113" spans="1:13" ht="14.4" customHeight="1" x14ac:dyDescent="0.3">
      <c r="A113" s="742" t="s">
        <v>542</v>
      </c>
      <c r="B113" s="743" t="s">
        <v>2094</v>
      </c>
      <c r="C113" s="743" t="s">
        <v>2098</v>
      </c>
      <c r="D113" s="743" t="s">
        <v>2096</v>
      </c>
      <c r="E113" s="743" t="s">
        <v>2099</v>
      </c>
      <c r="F113" s="747"/>
      <c r="G113" s="747"/>
      <c r="H113" s="761">
        <v>0</v>
      </c>
      <c r="I113" s="747">
        <v>60</v>
      </c>
      <c r="J113" s="747">
        <v>5443.6</v>
      </c>
      <c r="K113" s="761">
        <v>1</v>
      </c>
      <c r="L113" s="747">
        <v>60</v>
      </c>
      <c r="M113" s="748">
        <v>5443.6</v>
      </c>
    </row>
    <row r="114" spans="1:13" ht="14.4" customHeight="1" x14ac:dyDescent="0.3">
      <c r="A114" s="742" t="s">
        <v>542</v>
      </c>
      <c r="B114" s="743" t="s">
        <v>2100</v>
      </c>
      <c r="C114" s="743" t="s">
        <v>2101</v>
      </c>
      <c r="D114" s="743" t="s">
        <v>2102</v>
      </c>
      <c r="E114" s="743" t="s">
        <v>2103</v>
      </c>
      <c r="F114" s="747"/>
      <c r="G114" s="747"/>
      <c r="H114" s="761">
        <v>0</v>
      </c>
      <c r="I114" s="747">
        <v>30</v>
      </c>
      <c r="J114" s="747">
        <v>881.1</v>
      </c>
      <c r="K114" s="761">
        <v>1</v>
      </c>
      <c r="L114" s="747">
        <v>30</v>
      </c>
      <c r="M114" s="748">
        <v>881.1</v>
      </c>
    </row>
    <row r="115" spans="1:13" ht="14.4" customHeight="1" x14ac:dyDescent="0.3">
      <c r="A115" s="742" t="s">
        <v>542</v>
      </c>
      <c r="B115" s="743" t="s">
        <v>2104</v>
      </c>
      <c r="C115" s="743" t="s">
        <v>2105</v>
      </c>
      <c r="D115" s="743" t="s">
        <v>2106</v>
      </c>
      <c r="E115" s="743" t="s">
        <v>2107</v>
      </c>
      <c r="F115" s="747"/>
      <c r="G115" s="747"/>
      <c r="H115" s="761">
        <v>0</v>
      </c>
      <c r="I115" s="747">
        <v>3</v>
      </c>
      <c r="J115" s="747">
        <v>19949.489999999998</v>
      </c>
      <c r="K115" s="761">
        <v>1</v>
      </c>
      <c r="L115" s="747">
        <v>3</v>
      </c>
      <c r="M115" s="748">
        <v>19949.489999999998</v>
      </c>
    </row>
    <row r="116" spans="1:13" ht="14.4" customHeight="1" x14ac:dyDescent="0.3">
      <c r="A116" s="742" t="s">
        <v>542</v>
      </c>
      <c r="B116" s="743" t="s">
        <v>2108</v>
      </c>
      <c r="C116" s="743" t="s">
        <v>2109</v>
      </c>
      <c r="D116" s="743" t="s">
        <v>2110</v>
      </c>
      <c r="E116" s="743" t="s">
        <v>2111</v>
      </c>
      <c r="F116" s="747"/>
      <c r="G116" s="747"/>
      <c r="H116" s="761">
        <v>0</v>
      </c>
      <c r="I116" s="747">
        <v>2.7</v>
      </c>
      <c r="J116" s="747">
        <v>419.65</v>
      </c>
      <c r="K116" s="761">
        <v>1</v>
      </c>
      <c r="L116" s="747">
        <v>2.7</v>
      </c>
      <c r="M116" s="748">
        <v>419.65</v>
      </c>
    </row>
    <row r="117" spans="1:13" ht="14.4" customHeight="1" x14ac:dyDescent="0.3">
      <c r="A117" s="742" t="s">
        <v>542</v>
      </c>
      <c r="B117" s="743" t="s">
        <v>2108</v>
      </c>
      <c r="C117" s="743" t="s">
        <v>2112</v>
      </c>
      <c r="D117" s="743" t="s">
        <v>2113</v>
      </c>
      <c r="E117" s="743" t="s">
        <v>2114</v>
      </c>
      <c r="F117" s="747"/>
      <c r="G117" s="747"/>
      <c r="H117" s="761">
        <v>0</v>
      </c>
      <c r="I117" s="747">
        <v>17</v>
      </c>
      <c r="J117" s="747">
        <v>4827.66</v>
      </c>
      <c r="K117" s="761">
        <v>1</v>
      </c>
      <c r="L117" s="747">
        <v>17</v>
      </c>
      <c r="M117" s="748">
        <v>4827.66</v>
      </c>
    </row>
    <row r="118" spans="1:13" ht="14.4" customHeight="1" x14ac:dyDescent="0.3">
      <c r="A118" s="742" t="s">
        <v>542</v>
      </c>
      <c r="B118" s="743" t="s">
        <v>2115</v>
      </c>
      <c r="C118" s="743" t="s">
        <v>2116</v>
      </c>
      <c r="D118" s="743" t="s">
        <v>2117</v>
      </c>
      <c r="E118" s="743" t="s">
        <v>2010</v>
      </c>
      <c r="F118" s="747"/>
      <c r="G118" s="747"/>
      <c r="H118" s="761">
        <v>0</v>
      </c>
      <c r="I118" s="747">
        <v>2</v>
      </c>
      <c r="J118" s="747">
        <v>1256.1300000000003</v>
      </c>
      <c r="K118" s="761">
        <v>1</v>
      </c>
      <c r="L118" s="747">
        <v>2</v>
      </c>
      <c r="M118" s="748">
        <v>1256.1300000000003</v>
      </c>
    </row>
    <row r="119" spans="1:13" ht="14.4" customHeight="1" x14ac:dyDescent="0.3">
      <c r="A119" s="742" t="s">
        <v>542</v>
      </c>
      <c r="B119" s="743" t="s">
        <v>2118</v>
      </c>
      <c r="C119" s="743" t="s">
        <v>2119</v>
      </c>
      <c r="D119" s="743" t="s">
        <v>2120</v>
      </c>
      <c r="E119" s="743" t="s">
        <v>2121</v>
      </c>
      <c r="F119" s="747"/>
      <c r="G119" s="747"/>
      <c r="H119" s="761">
        <v>0</v>
      </c>
      <c r="I119" s="747">
        <v>1</v>
      </c>
      <c r="J119" s="747">
        <v>189.77999999999994</v>
      </c>
      <c r="K119" s="761">
        <v>1</v>
      </c>
      <c r="L119" s="747">
        <v>1</v>
      </c>
      <c r="M119" s="748">
        <v>189.77999999999994</v>
      </c>
    </row>
    <row r="120" spans="1:13" ht="14.4" customHeight="1" x14ac:dyDescent="0.3">
      <c r="A120" s="742" t="s">
        <v>542</v>
      </c>
      <c r="B120" s="743" t="s">
        <v>2122</v>
      </c>
      <c r="C120" s="743" t="s">
        <v>2123</v>
      </c>
      <c r="D120" s="743" t="s">
        <v>648</v>
      </c>
      <c r="E120" s="743" t="s">
        <v>2124</v>
      </c>
      <c r="F120" s="747"/>
      <c r="G120" s="747"/>
      <c r="H120" s="761">
        <v>0</v>
      </c>
      <c r="I120" s="747">
        <v>5</v>
      </c>
      <c r="J120" s="747">
        <v>293.7000000000001</v>
      </c>
      <c r="K120" s="761">
        <v>1</v>
      </c>
      <c r="L120" s="747">
        <v>5</v>
      </c>
      <c r="M120" s="748">
        <v>293.7000000000001</v>
      </c>
    </row>
    <row r="121" spans="1:13" ht="14.4" customHeight="1" x14ac:dyDescent="0.3">
      <c r="A121" s="742" t="s">
        <v>542</v>
      </c>
      <c r="B121" s="743" t="s">
        <v>2122</v>
      </c>
      <c r="C121" s="743" t="s">
        <v>2125</v>
      </c>
      <c r="D121" s="743" t="s">
        <v>648</v>
      </c>
      <c r="E121" s="743" t="s">
        <v>582</v>
      </c>
      <c r="F121" s="747"/>
      <c r="G121" s="747"/>
      <c r="H121" s="761">
        <v>0</v>
      </c>
      <c r="I121" s="747">
        <v>11</v>
      </c>
      <c r="J121" s="747">
        <v>1145.7900000000002</v>
      </c>
      <c r="K121" s="761">
        <v>1</v>
      </c>
      <c r="L121" s="747">
        <v>11</v>
      </c>
      <c r="M121" s="748">
        <v>1145.7900000000002</v>
      </c>
    </row>
    <row r="122" spans="1:13" ht="14.4" customHeight="1" x14ac:dyDescent="0.3">
      <c r="A122" s="742" t="s">
        <v>542</v>
      </c>
      <c r="B122" s="743" t="s">
        <v>2126</v>
      </c>
      <c r="C122" s="743" t="s">
        <v>2127</v>
      </c>
      <c r="D122" s="743" t="s">
        <v>608</v>
      </c>
      <c r="E122" s="743" t="s">
        <v>583</v>
      </c>
      <c r="F122" s="747">
        <v>2</v>
      </c>
      <c r="G122" s="747">
        <v>136.16</v>
      </c>
      <c r="H122" s="761">
        <v>1</v>
      </c>
      <c r="I122" s="747"/>
      <c r="J122" s="747"/>
      <c r="K122" s="761">
        <v>0</v>
      </c>
      <c r="L122" s="747">
        <v>2</v>
      </c>
      <c r="M122" s="748">
        <v>136.16</v>
      </c>
    </row>
    <row r="123" spans="1:13" ht="14.4" customHeight="1" x14ac:dyDescent="0.3">
      <c r="A123" s="742" t="s">
        <v>542</v>
      </c>
      <c r="B123" s="743" t="s">
        <v>2126</v>
      </c>
      <c r="C123" s="743" t="s">
        <v>2128</v>
      </c>
      <c r="D123" s="743" t="s">
        <v>581</v>
      </c>
      <c r="E123" s="743" t="s">
        <v>582</v>
      </c>
      <c r="F123" s="747"/>
      <c r="G123" s="747"/>
      <c r="H123" s="761">
        <v>0</v>
      </c>
      <c r="I123" s="747">
        <v>3</v>
      </c>
      <c r="J123" s="747">
        <v>57.42</v>
      </c>
      <c r="K123" s="761">
        <v>1</v>
      </c>
      <c r="L123" s="747">
        <v>3</v>
      </c>
      <c r="M123" s="748">
        <v>57.42</v>
      </c>
    </row>
    <row r="124" spans="1:13" ht="14.4" customHeight="1" x14ac:dyDescent="0.3">
      <c r="A124" s="742" t="s">
        <v>542</v>
      </c>
      <c r="B124" s="743" t="s">
        <v>2126</v>
      </c>
      <c r="C124" s="743" t="s">
        <v>2129</v>
      </c>
      <c r="D124" s="743" t="s">
        <v>581</v>
      </c>
      <c r="E124" s="743" t="s">
        <v>583</v>
      </c>
      <c r="F124" s="747"/>
      <c r="G124" s="747"/>
      <c r="H124" s="761">
        <v>0</v>
      </c>
      <c r="I124" s="747">
        <v>2</v>
      </c>
      <c r="J124" s="747">
        <v>127.62000000000006</v>
      </c>
      <c r="K124" s="761">
        <v>1</v>
      </c>
      <c r="L124" s="747">
        <v>2</v>
      </c>
      <c r="M124" s="748">
        <v>127.62000000000006</v>
      </c>
    </row>
    <row r="125" spans="1:13" ht="14.4" customHeight="1" x14ac:dyDescent="0.3">
      <c r="A125" s="742" t="s">
        <v>542</v>
      </c>
      <c r="B125" s="743" t="s">
        <v>2126</v>
      </c>
      <c r="C125" s="743" t="s">
        <v>2130</v>
      </c>
      <c r="D125" s="743" t="s">
        <v>1184</v>
      </c>
      <c r="E125" s="743" t="s">
        <v>2131</v>
      </c>
      <c r="F125" s="747">
        <v>1</v>
      </c>
      <c r="G125" s="747">
        <v>62.009999999999991</v>
      </c>
      <c r="H125" s="761">
        <v>1</v>
      </c>
      <c r="I125" s="747"/>
      <c r="J125" s="747"/>
      <c r="K125" s="761">
        <v>0</v>
      </c>
      <c r="L125" s="747">
        <v>1</v>
      </c>
      <c r="M125" s="748">
        <v>62.009999999999991</v>
      </c>
    </row>
    <row r="126" spans="1:13" ht="14.4" customHeight="1" x14ac:dyDescent="0.3">
      <c r="A126" s="742" t="s">
        <v>542</v>
      </c>
      <c r="B126" s="743" t="s">
        <v>2126</v>
      </c>
      <c r="C126" s="743" t="s">
        <v>2132</v>
      </c>
      <c r="D126" s="743" t="s">
        <v>1186</v>
      </c>
      <c r="E126" s="743" t="s">
        <v>2133</v>
      </c>
      <c r="F126" s="747">
        <v>5</v>
      </c>
      <c r="G126" s="747">
        <v>329.54999999999995</v>
      </c>
      <c r="H126" s="761">
        <v>1</v>
      </c>
      <c r="I126" s="747"/>
      <c r="J126" s="747"/>
      <c r="K126" s="761">
        <v>0</v>
      </c>
      <c r="L126" s="747">
        <v>5</v>
      </c>
      <c r="M126" s="748">
        <v>329.54999999999995</v>
      </c>
    </row>
    <row r="127" spans="1:13" ht="14.4" customHeight="1" x14ac:dyDescent="0.3">
      <c r="A127" s="742" t="s">
        <v>542</v>
      </c>
      <c r="B127" s="743" t="s">
        <v>2126</v>
      </c>
      <c r="C127" s="743" t="s">
        <v>2134</v>
      </c>
      <c r="D127" s="743" t="s">
        <v>1184</v>
      </c>
      <c r="E127" s="743" t="s">
        <v>2131</v>
      </c>
      <c r="F127" s="747">
        <v>21</v>
      </c>
      <c r="G127" s="747">
        <v>1317.81</v>
      </c>
      <c r="H127" s="761">
        <v>1</v>
      </c>
      <c r="I127" s="747"/>
      <c r="J127" s="747"/>
      <c r="K127" s="761">
        <v>0</v>
      </c>
      <c r="L127" s="747">
        <v>21</v>
      </c>
      <c r="M127" s="748">
        <v>1317.81</v>
      </c>
    </row>
    <row r="128" spans="1:13" ht="14.4" customHeight="1" x14ac:dyDescent="0.3">
      <c r="A128" s="742" t="s">
        <v>542</v>
      </c>
      <c r="B128" s="743" t="s">
        <v>2135</v>
      </c>
      <c r="C128" s="743" t="s">
        <v>2136</v>
      </c>
      <c r="D128" s="743" t="s">
        <v>2137</v>
      </c>
      <c r="E128" s="743" t="s">
        <v>2138</v>
      </c>
      <c r="F128" s="747">
        <v>4</v>
      </c>
      <c r="G128" s="747">
        <v>694.24</v>
      </c>
      <c r="H128" s="761">
        <v>1</v>
      </c>
      <c r="I128" s="747"/>
      <c r="J128" s="747"/>
      <c r="K128" s="761">
        <v>0</v>
      </c>
      <c r="L128" s="747">
        <v>4</v>
      </c>
      <c r="M128" s="748">
        <v>694.24</v>
      </c>
    </row>
    <row r="129" spans="1:13" ht="14.4" customHeight="1" x14ac:dyDescent="0.3">
      <c r="A129" s="742" t="s">
        <v>542</v>
      </c>
      <c r="B129" s="743" t="s">
        <v>2135</v>
      </c>
      <c r="C129" s="743" t="s">
        <v>2139</v>
      </c>
      <c r="D129" s="743" t="s">
        <v>2137</v>
      </c>
      <c r="E129" s="743" t="s">
        <v>2140</v>
      </c>
      <c r="F129" s="747">
        <v>3</v>
      </c>
      <c r="G129" s="747">
        <v>3568.08</v>
      </c>
      <c r="H129" s="761">
        <v>1</v>
      </c>
      <c r="I129" s="747"/>
      <c r="J129" s="747"/>
      <c r="K129" s="761">
        <v>0</v>
      </c>
      <c r="L129" s="747">
        <v>3</v>
      </c>
      <c r="M129" s="748">
        <v>3568.08</v>
      </c>
    </row>
    <row r="130" spans="1:13" ht="14.4" customHeight="1" x14ac:dyDescent="0.3">
      <c r="A130" s="742" t="s">
        <v>542</v>
      </c>
      <c r="B130" s="743" t="s">
        <v>2135</v>
      </c>
      <c r="C130" s="743" t="s">
        <v>2141</v>
      </c>
      <c r="D130" s="743" t="s">
        <v>2137</v>
      </c>
      <c r="E130" s="743" t="s">
        <v>2142</v>
      </c>
      <c r="F130" s="747">
        <v>11</v>
      </c>
      <c r="G130" s="747">
        <v>4059.8900000000003</v>
      </c>
      <c r="H130" s="761">
        <v>1</v>
      </c>
      <c r="I130" s="747"/>
      <c r="J130" s="747"/>
      <c r="K130" s="761">
        <v>0</v>
      </c>
      <c r="L130" s="747">
        <v>11</v>
      </c>
      <c r="M130" s="748">
        <v>4059.8900000000003</v>
      </c>
    </row>
    <row r="131" spans="1:13" ht="14.4" customHeight="1" x14ac:dyDescent="0.3">
      <c r="A131" s="742" t="s">
        <v>542</v>
      </c>
      <c r="B131" s="743" t="s">
        <v>2135</v>
      </c>
      <c r="C131" s="743" t="s">
        <v>2143</v>
      </c>
      <c r="D131" s="743" t="s">
        <v>2137</v>
      </c>
      <c r="E131" s="743" t="s">
        <v>2144</v>
      </c>
      <c r="F131" s="747">
        <v>4</v>
      </c>
      <c r="G131" s="747">
        <v>3101.08</v>
      </c>
      <c r="H131" s="761">
        <v>1</v>
      </c>
      <c r="I131" s="747"/>
      <c r="J131" s="747"/>
      <c r="K131" s="761">
        <v>0</v>
      </c>
      <c r="L131" s="747">
        <v>4</v>
      </c>
      <c r="M131" s="748">
        <v>3101.08</v>
      </c>
    </row>
    <row r="132" spans="1:13" ht="14.4" customHeight="1" x14ac:dyDescent="0.3">
      <c r="A132" s="742" t="s">
        <v>542</v>
      </c>
      <c r="B132" s="743" t="s">
        <v>2145</v>
      </c>
      <c r="C132" s="743" t="s">
        <v>2146</v>
      </c>
      <c r="D132" s="743" t="s">
        <v>2147</v>
      </c>
      <c r="E132" s="743" t="s">
        <v>2148</v>
      </c>
      <c r="F132" s="747">
        <v>4</v>
      </c>
      <c r="G132" s="747">
        <v>2365.4800000000005</v>
      </c>
      <c r="H132" s="761">
        <v>1</v>
      </c>
      <c r="I132" s="747"/>
      <c r="J132" s="747"/>
      <c r="K132" s="761">
        <v>0</v>
      </c>
      <c r="L132" s="747">
        <v>4</v>
      </c>
      <c r="M132" s="748">
        <v>2365.4800000000005</v>
      </c>
    </row>
    <row r="133" spans="1:13" ht="14.4" customHeight="1" x14ac:dyDescent="0.3">
      <c r="A133" s="742" t="s">
        <v>542</v>
      </c>
      <c r="B133" s="743" t="s">
        <v>2149</v>
      </c>
      <c r="C133" s="743" t="s">
        <v>2150</v>
      </c>
      <c r="D133" s="743" t="s">
        <v>2151</v>
      </c>
      <c r="E133" s="743" t="s">
        <v>2152</v>
      </c>
      <c r="F133" s="747"/>
      <c r="G133" s="747"/>
      <c r="H133" s="761">
        <v>0</v>
      </c>
      <c r="I133" s="747">
        <v>55</v>
      </c>
      <c r="J133" s="747">
        <v>1365.3300000000004</v>
      </c>
      <c r="K133" s="761">
        <v>1</v>
      </c>
      <c r="L133" s="747">
        <v>55</v>
      </c>
      <c r="M133" s="748">
        <v>1365.3300000000004</v>
      </c>
    </row>
    <row r="134" spans="1:13" ht="14.4" customHeight="1" x14ac:dyDescent="0.3">
      <c r="A134" s="742" t="s">
        <v>542</v>
      </c>
      <c r="B134" s="743" t="s">
        <v>2153</v>
      </c>
      <c r="C134" s="743" t="s">
        <v>2154</v>
      </c>
      <c r="D134" s="743" t="s">
        <v>2155</v>
      </c>
      <c r="E134" s="743" t="s">
        <v>2156</v>
      </c>
      <c r="F134" s="747"/>
      <c r="G134" s="747"/>
      <c r="H134" s="761">
        <v>0</v>
      </c>
      <c r="I134" s="747">
        <v>271</v>
      </c>
      <c r="J134" s="747">
        <v>10771.735573926951</v>
      </c>
      <c r="K134" s="761">
        <v>1</v>
      </c>
      <c r="L134" s="747">
        <v>271</v>
      </c>
      <c r="M134" s="748">
        <v>10771.735573926951</v>
      </c>
    </row>
    <row r="135" spans="1:13" ht="14.4" customHeight="1" x14ac:dyDescent="0.3">
      <c r="A135" s="742" t="s">
        <v>542</v>
      </c>
      <c r="B135" s="743" t="s">
        <v>2153</v>
      </c>
      <c r="C135" s="743" t="s">
        <v>2157</v>
      </c>
      <c r="D135" s="743" t="s">
        <v>2158</v>
      </c>
      <c r="E135" s="743" t="s">
        <v>2159</v>
      </c>
      <c r="F135" s="747"/>
      <c r="G135" s="747"/>
      <c r="H135" s="761">
        <v>0</v>
      </c>
      <c r="I135" s="747">
        <v>17</v>
      </c>
      <c r="J135" s="747">
        <v>904.56</v>
      </c>
      <c r="K135" s="761">
        <v>1</v>
      </c>
      <c r="L135" s="747">
        <v>17</v>
      </c>
      <c r="M135" s="748">
        <v>904.56</v>
      </c>
    </row>
    <row r="136" spans="1:13" ht="14.4" customHeight="1" x14ac:dyDescent="0.3">
      <c r="A136" s="742" t="s">
        <v>542</v>
      </c>
      <c r="B136" s="743" t="s">
        <v>2153</v>
      </c>
      <c r="C136" s="743" t="s">
        <v>2160</v>
      </c>
      <c r="D136" s="743" t="s">
        <v>2158</v>
      </c>
      <c r="E136" s="743" t="s">
        <v>2161</v>
      </c>
      <c r="F136" s="747"/>
      <c r="G136" s="747"/>
      <c r="H136" s="761">
        <v>0</v>
      </c>
      <c r="I136" s="747">
        <v>34</v>
      </c>
      <c r="J136" s="747">
        <v>1790.4000000000005</v>
      </c>
      <c r="K136" s="761">
        <v>1</v>
      </c>
      <c r="L136" s="747">
        <v>34</v>
      </c>
      <c r="M136" s="748">
        <v>1790.4000000000005</v>
      </c>
    </row>
    <row r="137" spans="1:13" ht="14.4" customHeight="1" x14ac:dyDescent="0.3">
      <c r="A137" s="742" t="s">
        <v>542</v>
      </c>
      <c r="B137" s="743" t="s">
        <v>2162</v>
      </c>
      <c r="C137" s="743" t="s">
        <v>2163</v>
      </c>
      <c r="D137" s="743" t="s">
        <v>2164</v>
      </c>
      <c r="E137" s="743" t="s">
        <v>2165</v>
      </c>
      <c r="F137" s="747"/>
      <c r="G137" s="747"/>
      <c r="H137" s="761">
        <v>0</v>
      </c>
      <c r="I137" s="747">
        <v>4</v>
      </c>
      <c r="J137" s="747">
        <v>990</v>
      </c>
      <c r="K137" s="761">
        <v>1</v>
      </c>
      <c r="L137" s="747">
        <v>4</v>
      </c>
      <c r="M137" s="748">
        <v>990</v>
      </c>
    </row>
    <row r="138" spans="1:13" ht="14.4" customHeight="1" x14ac:dyDescent="0.3">
      <c r="A138" s="742" t="s">
        <v>542</v>
      </c>
      <c r="B138" s="743" t="s">
        <v>2162</v>
      </c>
      <c r="C138" s="743" t="s">
        <v>2166</v>
      </c>
      <c r="D138" s="743" t="s">
        <v>2164</v>
      </c>
      <c r="E138" s="743" t="s">
        <v>2167</v>
      </c>
      <c r="F138" s="747"/>
      <c r="G138" s="747"/>
      <c r="H138" s="761">
        <v>0</v>
      </c>
      <c r="I138" s="747">
        <v>4</v>
      </c>
      <c r="J138" s="747">
        <v>1101.3200000000002</v>
      </c>
      <c r="K138" s="761">
        <v>1</v>
      </c>
      <c r="L138" s="747">
        <v>4</v>
      </c>
      <c r="M138" s="748">
        <v>1101.3200000000002</v>
      </c>
    </row>
    <row r="139" spans="1:13" ht="14.4" customHeight="1" x14ac:dyDescent="0.3">
      <c r="A139" s="742" t="s">
        <v>542</v>
      </c>
      <c r="B139" s="743" t="s">
        <v>2168</v>
      </c>
      <c r="C139" s="743" t="s">
        <v>2169</v>
      </c>
      <c r="D139" s="743" t="s">
        <v>2170</v>
      </c>
      <c r="E139" s="743" t="s">
        <v>2171</v>
      </c>
      <c r="F139" s="747"/>
      <c r="G139" s="747"/>
      <c r="H139" s="761">
        <v>0</v>
      </c>
      <c r="I139" s="747">
        <v>2</v>
      </c>
      <c r="J139" s="747">
        <v>438.88</v>
      </c>
      <c r="K139" s="761">
        <v>1</v>
      </c>
      <c r="L139" s="747">
        <v>2</v>
      </c>
      <c r="M139" s="748">
        <v>438.88</v>
      </c>
    </row>
    <row r="140" spans="1:13" ht="14.4" customHeight="1" x14ac:dyDescent="0.3">
      <c r="A140" s="742" t="s">
        <v>542</v>
      </c>
      <c r="B140" s="743" t="s">
        <v>2172</v>
      </c>
      <c r="C140" s="743" t="s">
        <v>2173</v>
      </c>
      <c r="D140" s="743" t="s">
        <v>1281</v>
      </c>
      <c r="E140" s="743" t="s">
        <v>2174</v>
      </c>
      <c r="F140" s="747"/>
      <c r="G140" s="747"/>
      <c r="H140" s="761">
        <v>0</v>
      </c>
      <c r="I140" s="747">
        <v>2</v>
      </c>
      <c r="J140" s="747">
        <v>1946.9399999999998</v>
      </c>
      <c r="K140" s="761">
        <v>1</v>
      </c>
      <c r="L140" s="747">
        <v>2</v>
      </c>
      <c r="M140" s="748">
        <v>1946.9399999999998</v>
      </c>
    </row>
    <row r="141" spans="1:13" ht="14.4" customHeight="1" x14ac:dyDescent="0.3">
      <c r="A141" s="742" t="s">
        <v>542</v>
      </c>
      <c r="B141" s="743" t="s">
        <v>2172</v>
      </c>
      <c r="C141" s="743" t="s">
        <v>2175</v>
      </c>
      <c r="D141" s="743" t="s">
        <v>2176</v>
      </c>
      <c r="E141" s="743" t="s">
        <v>2174</v>
      </c>
      <c r="F141" s="747">
        <v>1</v>
      </c>
      <c r="G141" s="747">
        <v>973.47</v>
      </c>
      <c r="H141" s="761">
        <v>1</v>
      </c>
      <c r="I141" s="747"/>
      <c r="J141" s="747"/>
      <c r="K141" s="761">
        <v>0</v>
      </c>
      <c r="L141" s="747">
        <v>1</v>
      </c>
      <c r="M141" s="748">
        <v>973.47</v>
      </c>
    </row>
    <row r="142" spans="1:13" ht="14.4" customHeight="1" x14ac:dyDescent="0.3">
      <c r="A142" s="742" t="s">
        <v>542</v>
      </c>
      <c r="B142" s="743" t="s">
        <v>2177</v>
      </c>
      <c r="C142" s="743" t="s">
        <v>2178</v>
      </c>
      <c r="D142" s="743" t="s">
        <v>1213</v>
      </c>
      <c r="E142" s="743" t="s">
        <v>2179</v>
      </c>
      <c r="F142" s="747"/>
      <c r="G142" s="747"/>
      <c r="H142" s="761">
        <v>0</v>
      </c>
      <c r="I142" s="747">
        <v>1</v>
      </c>
      <c r="J142" s="747">
        <v>431.6400000000001</v>
      </c>
      <c r="K142" s="761">
        <v>1</v>
      </c>
      <c r="L142" s="747">
        <v>1</v>
      </c>
      <c r="M142" s="748">
        <v>431.6400000000001</v>
      </c>
    </row>
    <row r="143" spans="1:13" ht="14.4" customHeight="1" x14ac:dyDescent="0.3">
      <c r="A143" s="742" t="s">
        <v>542</v>
      </c>
      <c r="B143" s="743" t="s">
        <v>2177</v>
      </c>
      <c r="C143" s="743" t="s">
        <v>2180</v>
      </c>
      <c r="D143" s="743" t="s">
        <v>1040</v>
      </c>
      <c r="E143" s="743" t="s">
        <v>2181</v>
      </c>
      <c r="F143" s="747">
        <v>2</v>
      </c>
      <c r="G143" s="747">
        <v>552.20000000000016</v>
      </c>
      <c r="H143" s="761">
        <v>1</v>
      </c>
      <c r="I143" s="747"/>
      <c r="J143" s="747"/>
      <c r="K143" s="761">
        <v>0</v>
      </c>
      <c r="L143" s="747">
        <v>2</v>
      </c>
      <c r="M143" s="748">
        <v>552.20000000000016</v>
      </c>
    </row>
    <row r="144" spans="1:13" ht="14.4" customHeight="1" x14ac:dyDescent="0.3">
      <c r="A144" s="742" t="s">
        <v>542</v>
      </c>
      <c r="B144" s="743" t="s">
        <v>2177</v>
      </c>
      <c r="C144" s="743" t="s">
        <v>2182</v>
      </c>
      <c r="D144" s="743" t="s">
        <v>1214</v>
      </c>
      <c r="E144" s="743" t="s">
        <v>2181</v>
      </c>
      <c r="F144" s="747"/>
      <c r="G144" s="747"/>
      <c r="H144" s="761">
        <v>0</v>
      </c>
      <c r="I144" s="747">
        <v>1</v>
      </c>
      <c r="J144" s="747">
        <v>167.33</v>
      </c>
      <c r="K144" s="761">
        <v>1</v>
      </c>
      <c r="L144" s="747">
        <v>1</v>
      </c>
      <c r="M144" s="748">
        <v>167.33</v>
      </c>
    </row>
    <row r="145" spans="1:13" ht="14.4" customHeight="1" x14ac:dyDescent="0.3">
      <c r="A145" s="742" t="s">
        <v>542</v>
      </c>
      <c r="B145" s="743" t="s">
        <v>2183</v>
      </c>
      <c r="C145" s="743" t="s">
        <v>2184</v>
      </c>
      <c r="D145" s="743" t="s">
        <v>2185</v>
      </c>
      <c r="E145" s="743" t="s">
        <v>2186</v>
      </c>
      <c r="F145" s="747"/>
      <c r="G145" s="747"/>
      <c r="H145" s="761">
        <v>0</v>
      </c>
      <c r="I145" s="747">
        <v>6</v>
      </c>
      <c r="J145" s="747">
        <v>285.12000000000006</v>
      </c>
      <c r="K145" s="761">
        <v>1</v>
      </c>
      <c r="L145" s="747">
        <v>6</v>
      </c>
      <c r="M145" s="748">
        <v>285.12000000000006</v>
      </c>
    </row>
    <row r="146" spans="1:13" ht="14.4" customHeight="1" x14ac:dyDescent="0.3">
      <c r="A146" s="742" t="s">
        <v>542</v>
      </c>
      <c r="B146" s="743" t="s">
        <v>2183</v>
      </c>
      <c r="C146" s="743" t="s">
        <v>2187</v>
      </c>
      <c r="D146" s="743" t="s">
        <v>2185</v>
      </c>
      <c r="E146" s="743" t="s">
        <v>2188</v>
      </c>
      <c r="F146" s="747"/>
      <c r="G146" s="747"/>
      <c r="H146" s="761">
        <v>0</v>
      </c>
      <c r="I146" s="747">
        <v>2</v>
      </c>
      <c r="J146" s="747">
        <v>713.90000000000009</v>
      </c>
      <c r="K146" s="761">
        <v>1</v>
      </c>
      <c r="L146" s="747">
        <v>2</v>
      </c>
      <c r="M146" s="748">
        <v>713.90000000000009</v>
      </c>
    </row>
    <row r="147" spans="1:13" ht="14.4" customHeight="1" x14ac:dyDescent="0.3">
      <c r="A147" s="742" t="s">
        <v>542</v>
      </c>
      <c r="B147" s="743" t="s">
        <v>2189</v>
      </c>
      <c r="C147" s="743" t="s">
        <v>2190</v>
      </c>
      <c r="D147" s="743" t="s">
        <v>2191</v>
      </c>
      <c r="E147" s="743" t="s">
        <v>2192</v>
      </c>
      <c r="F147" s="747"/>
      <c r="G147" s="747"/>
      <c r="H147" s="761">
        <v>0</v>
      </c>
      <c r="I147" s="747">
        <v>1</v>
      </c>
      <c r="J147" s="747">
        <v>63.270000000000017</v>
      </c>
      <c r="K147" s="761">
        <v>1</v>
      </c>
      <c r="L147" s="747">
        <v>1</v>
      </c>
      <c r="M147" s="748">
        <v>63.270000000000017</v>
      </c>
    </row>
    <row r="148" spans="1:13" ht="14.4" customHeight="1" x14ac:dyDescent="0.3">
      <c r="A148" s="742" t="s">
        <v>542</v>
      </c>
      <c r="B148" s="743" t="s">
        <v>2189</v>
      </c>
      <c r="C148" s="743" t="s">
        <v>2193</v>
      </c>
      <c r="D148" s="743" t="s">
        <v>1523</v>
      </c>
      <c r="E148" s="743" t="s">
        <v>2194</v>
      </c>
      <c r="F148" s="747"/>
      <c r="G148" s="747"/>
      <c r="H148" s="761">
        <v>0</v>
      </c>
      <c r="I148" s="747">
        <v>3</v>
      </c>
      <c r="J148" s="747">
        <v>140.96999999999997</v>
      </c>
      <c r="K148" s="761">
        <v>1</v>
      </c>
      <c r="L148" s="747">
        <v>3</v>
      </c>
      <c r="M148" s="748">
        <v>140.96999999999997</v>
      </c>
    </row>
    <row r="149" spans="1:13" ht="14.4" customHeight="1" x14ac:dyDescent="0.3">
      <c r="A149" s="742" t="s">
        <v>542</v>
      </c>
      <c r="B149" s="743" t="s">
        <v>2189</v>
      </c>
      <c r="C149" s="743" t="s">
        <v>2195</v>
      </c>
      <c r="D149" s="743" t="s">
        <v>2196</v>
      </c>
      <c r="E149" s="743" t="s">
        <v>2194</v>
      </c>
      <c r="F149" s="747"/>
      <c r="G149" s="747"/>
      <c r="H149" s="761">
        <v>0</v>
      </c>
      <c r="I149" s="747">
        <v>34</v>
      </c>
      <c r="J149" s="747">
        <v>632.77999999999986</v>
      </c>
      <c r="K149" s="761">
        <v>1</v>
      </c>
      <c r="L149" s="747">
        <v>34</v>
      </c>
      <c r="M149" s="748">
        <v>632.77999999999986</v>
      </c>
    </row>
    <row r="150" spans="1:13" ht="14.4" customHeight="1" x14ac:dyDescent="0.3">
      <c r="A150" s="742" t="s">
        <v>542</v>
      </c>
      <c r="B150" s="743" t="s">
        <v>2197</v>
      </c>
      <c r="C150" s="743" t="s">
        <v>2198</v>
      </c>
      <c r="D150" s="743" t="s">
        <v>2199</v>
      </c>
      <c r="E150" s="743" t="s">
        <v>2200</v>
      </c>
      <c r="F150" s="747"/>
      <c r="G150" s="747"/>
      <c r="H150" s="761">
        <v>0</v>
      </c>
      <c r="I150" s="747">
        <v>3</v>
      </c>
      <c r="J150" s="747">
        <v>180.24</v>
      </c>
      <c r="K150" s="761">
        <v>1</v>
      </c>
      <c r="L150" s="747">
        <v>3</v>
      </c>
      <c r="M150" s="748">
        <v>180.24</v>
      </c>
    </row>
    <row r="151" spans="1:13" ht="14.4" customHeight="1" x14ac:dyDescent="0.3">
      <c r="A151" s="742" t="s">
        <v>542</v>
      </c>
      <c r="B151" s="743" t="s">
        <v>2201</v>
      </c>
      <c r="C151" s="743" t="s">
        <v>2202</v>
      </c>
      <c r="D151" s="743" t="s">
        <v>1536</v>
      </c>
      <c r="E151" s="743" t="s">
        <v>2203</v>
      </c>
      <c r="F151" s="747"/>
      <c r="G151" s="747"/>
      <c r="H151" s="761">
        <v>0</v>
      </c>
      <c r="I151" s="747">
        <v>11</v>
      </c>
      <c r="J151" s="747">
        <v>242.73000000000008</v>
      </c>
      <c r="K151" s="761">
        <v>1</v>
      </c>
      <c r="L151" s="747">
        <v>11</v>
      </c>
      <c r="M151" s="748">
        <v>242.73000000000008</v>
      </c>
    </row>
    <row r="152" spans="1:13" ht="14.4" customHeight="1" x14ac:dyDescent="0.3">
      <c r="A152" s="742" t="s">
        <v>542</v>
      </c>
      <c r="B152" s="743" t="s">
        <v>2201</v>
      </c>
      <c r="C152" s="743" t="s">
        <v>2204</v>
      </c>
      <c r="D152" s="743" t="s">
        <v>1536</v>
      </c>
      <c r="E152" s="743" t="s">
        <v>2205</v>
      </c>
      <c r="F152" s="747"/>
      <c r="G152" s="747"/>
      <c r="H152" s="761">
        <v>0</v>
      </c>
      <c r="I152" s="747">
        <v>23</v>
      </c>
      <c r="J152" s="747">
        <v>1050.17</v>
      </c>
      <c r="K152" s="761">
        <v>1</v>
      </c>
      <c r="L152" s="747">
        <v>23</v>
      </c>
      <c r="M152" s="748">
        <v>1050.17</v>
      </c>
    </row>
    <row r="153" spans="1:13" ht="14.4" customHeight="1" x14ac:dyDescent="0.3">
      <c r="A153" s="742" t="s">
        <v>542</v>
      </c>
      <c r="B153" s="743" t="s">
        <v>2201</v>
      </c>
      <c r="C153" s="743" t="s">
        <v>2206</v>
      </c>
      <c r="D153" s="743" t="s">
        <v>2207</v>
      </c>
      <c r="E153" s="743" t="s">
        <v>2008</v>
      </c>
      <c r="F153" s="747">
        <v>1</v>
      </c>
      <c r="G153" s="747">
        <v>109.99999999999993</v>
      </c>
      <c r="H153" s="761">
        <v>1</v>
      </c>
      <c r="I153" s="747"/>
      <c r="J153" s="747"/>
      <c r="K153" s="761">
        <v>0</v>
      </c>
      <c r="L153" s="747">
        <v>1</v>
      </c>
      <c r="M153" s="748">
        <v>109.99999999999993</v>
      </c>
    </row>
    <row r="154" spans="1:13" ht="14.4" customHeight="1" x14ac:dyDescent="0.3">
      <c r="A154" s="742" t="s">
        <v>542</v>
      </c>
      <c r="B154" s="743" t="s">
        <v>2208</v>
      </c>
      <c r="C154" s="743" t="s">
        <v>2209</v>
      </c>
      <c r="D154" s="743" t="s">
        <v>724</v>
      </c>
      <c r="E154" s="743" t="s">
        <v>1931</v>
      </c>
      <c r="F154" s="747"/>
      <c r="G154" s="747"/>
      <c r="H154" s="761">
        <v>0</v>
      </c>
      <c r="I154" s="747">
        <v>19</v>
      </c>
      <c r="J154" s="747">
        <v>379.97009512520066</v>
      </c>
      <c r="K154" s="761">
        <v>1</v>
      </c>
      <c r="L154" s="747">
        <v>19</v>
      </c>
      <c r="M154" s="748">
        <v>379.97009512520066</v>
      </c>
    </row>
    <row r="155" spans="1:13" ht="14.4" customHeight="1" x14ac:dyDescent="0.3">
      <c r="A155" s="742" t="s">
        <v>542</v>
      </c>
      <c r="B155" s="743" t="s">
        <v>2208</v>
      </c>
      <c r="C155" s="743" t="s">
        <v>2210</v>
      </c>
      <c r="D155" s="743" t="s">
        <v>726</v>
      </c>
      <c r="E155" s="743" t="s">
        <v>2010</v>
      </c>
      <c r="F155" s="747"/>
      <c r="G155" s="747"/>
      <c r="H155" s="761">
        <v>0</v>
      </c>
      <c r="I155" s="747">
        <v>11</v>
      </c>
      <c r="J155" s="747">
        <v>299.88</v>
      </c>
      <c r="K155" s="761">
        <v>1</v>
      </c>
      <c r="L155" s="747">
        <v>11</v>
      </c>
      <c r="M155" s="748">
        <v>299.88</v>
      </c>
    </row>
    <row r="156" spans="1:13" ht="14.4" customHeight="1" x14ac:dyDescent="0.3">
      <c r="A156" s="742" t="s">
        <v>542</v>
      </c>
      <c r="B156" s="743" t="s">
        <v>2208</v>
      </c>
      <c r="C156" s="743" t="s">
        <v>2211</v>
      </c>
      <c r="D156" s="743" t="s">
        <v>726</v>
      </c>
      <c r="E156" s="743" t="s">
        <v>2212</v>
      </c>
      <c r="F156" s="747"/>
      <c r="G156" s="747"/>
      <c r="H156" s="761">
        <v>0</v>
      </c>
      <c r="I156" s="747">
        <v>3</v>
      </c>
      <c r="J156" s="747">
        <v>163.1</v>
      </c>
      <c r="K156" s="761">
        <v>1</v>
      </c>
      <c r="L156" s="747">
        <v>3</v>
      </c>
      <c r="M156" s="748">
        <v>163.1</v>
      </c>
    </row>
    <row r="157" spans="1:13" ht="14.4" customHeight="1" x14ac:dyDescent="0.3">
      <c r="A157" s="742" t="s">
        <v>542</v>
      </c>
      <c r="B157" s="743" t="s">
        <v>2213</v>
      </c>
      <c r="C157" s="743" t="s">
        <v>2214</v>
      </c>
      <c r="D157" s="743" t="s">
        <v>620</v>
      </c>
      <c r="E157" s="743" t="s">
        <v>2010</v>
      </c>
      <c r="F157" s="747"/>
      <c r="G157" s="747"/>
      <c r="H157" s="761">
        <v>0</v>
      </c>
      <c r="I157" s="747">
        <v>2</v>
      </c>
      <c r="J157" s="747">
        <v>157.64000000000001</v>
      </c>
      <c r="K157" s="761">
        <v>1</v>
      </c>
      <c r="L157" s="747">
        <v>2</v>
      </c>
      <c r="M157" s="748">
        <v>157.64000000000001</v>
      </c>
    </row>
    <row r="158" spans="1:13" ht="14.4" customHeight="1" x14ac:dyDescent="0.3">
      <c r="A158" s="742" t="s">
        <v>542</v>
      </c>
      <c r="B158" s="743" t="s">
        <v>2215</v>
      </c>
      <c r="C158" s="743" t="s">
        <v>2216</v>
      </c>
      <c r="D158" s="743" t="s">
        <v>2217</v>
      </c>
      <c r="E158" s="743" t="s">
        <v>2218</v>
      </c>
      <c r="F158" s="747"/>
      <c r="G158" s="747"/>
      <c r="H158" s="761">
        <v>0</v>
      </c>
      <c r="I158" s="747">
        <v>12</v>
      </c>
      <c r="J158" s="747">
        <v>1103.52</v>
      </c>
      <c r="K158" s="761">
        <v>1</v>
      </c>
      <c r="L158" s="747">
        <v>12</v>
      </c>
      <c r="M158" s="748">
        <v>1103.52</v>
      </c>
    </row>
    <row r="159" spans="1:13" ht="14.4" customHeight="1" x14ac:dyDescent="0.3">
      <c r="A159" s="742" t="s">
        <v>542</v>
      </c>
      <c r="B159" s="743" t="s">
        <v>2219</v>
      </c>
      <c r="C159" s="743" t="s">
        <v>2220</v>
      </c>
      <c r="D159" s="743" t="s">
        <v>2221</v>
      </c>
      <c r="E159" s="743" t="s">
        <v>2222</v>
      </c>
      <c r="F159" s="747"/>
      <c r="G159" s="747"/>
      <c r="H159" s="761">
        <v>0</v>
      </c>
      <c r="I159" s="747">
        <v>5</v>
      </c>
      <c r="J159" s="747">
        <v>253.2</v>
      </c>
      <c r="K159" s="761">
        <v>1</v>
      </c>
      <c r="L159" s="747">
        <v>5</v>
      </c>
      <c r="M159" s="748">
        <v>253.2</v>
      </c>
    </row>
    <row r="160" spans="1:13" ht="14.4" customHeight="1" x14ac:dyDescent="0.3">
      <c r="A160" s="742" t="s">
        <v>542</v>
      </c>
      <c r="B160" s="743" t="s">
        <v>2219</v>
      </c>
      <c r="C160" s="743" t="s">
        <v>2223</v>
      </c>
      <c r="D160" s="743" t="s">
        <v>2224</v>
      </c>
      <c r="E160" s="743" t="s">
        <v>1931</v>
      </c>
      <c r="F160" s="747"/>
      <c r="G160" s="747"/>
      <c r="H160" s="761">
        <v>0</v>
      </c>
      <c r="I160" s="747">
        <v>2</v>
      </c>
      <c r="J160" s="747">
        <v>142.34000000000006</v>
      </c>
      <c r="K160" s="761">
        <v>1</v>
      </c>
      <c r="L160" s="747">
        <v>2</v>
      </c>
      <c r="M160" s="748">
        <v>142.34000000000006</v>
      </c>
    </row>
    <row r="161" spans="1:13" ht="14.4" customHeight="1" x14ac:dyDescent="0.3">
      <c r="A161" s="742" t="s">
        <v>542</v>
      </c>
      <c r="B161" s="743" t="s">
        <v>2225</v>
      </c>
      <c r="C161" s="743" t="s">
        <v>2226</v>
      </c>
      <c r="D161" s="743" t="s">
        <v>2227</v>
      </c>
      <c r="E161" s="743" t="s">
        <v>2228</v>
      </c>
      <c r="F161" s="747"/>
      <c r="G161" s="747"/>
      <c r="H161" s="761">
        <v>0</v>
      </c>
      <c r="I161" s="747">
        <v>3</v>
      </c>
      <c r="J161" s="747">
        <v>299.94000000000017</v>
      </c>
      <c r="K161" s="761">
        <v>1</v>
      </c>
      <c r="L161" s="747">
        <v>3</v>
      </c>
      <c r="M161" s="748">
        <v>299.94000000000017</v>
      </c>
    </row>
    <row r="162" spans="1:13" ht="14.4" customHeight="1" x14ac:dyDescent="0.3">
      <c r="A162" s="742" t="s">
        <v>542</v>
      </c>
      <c r="B162" s="743" t="s">
        <v>2225</v>
      </c>
      <c r="C162" s="743" t="s">
        <v>2229</v>
      </c>
      <c r="D162" s="743" t="s">
        <v>2230</v>
      </c>
      <c r="E162" s="743" t="s">
        <v>2231</v>
      </c>
      <c r="F162" s="747"/>
      <c r="G162" s="747"/>
      <c r="H162" s="761">
        <v>0</v>
      </c>
      <c r="I162" s="747">
        <v>4</v>
      </c>
      <c r="J162" s="747">
        <v>557.88000000000011</v>
      </c>
      <c r="K162" s="761">
        <v>1</v>
      </c>
      <c r="L162" s="747">
        <v>4</v>
      </c>
      <c r="M162" s="748">
        <v>557.88000000000011</v>
      </c>
    </row>
    <row r="163" spans="1:13" ht="14.4" customHeight="1" x14ac:dyDescent="0.3">
      <c r="A163" s="742" t="s">
        <v>542</v>
      </c>
      <c r="B163" s="743" t="s">
        <v>2232</v>
      </c>
      <c r="C163" s="743" t="s">
        <v>2233</v>
      </c>
      <c r="D163" s="743" t="s">
        <v>2234</v>
      </c>
      <c r="E163" s="743" t="s">
        <v>2235</v>
      </c>
      <c r="F163" s="747"/>
      <c r="G163" s="747"/>
      <c r="H163" s="761">
        <v>0</v>
      </c>
      <c r="I163" s="747">
        <v>1</v>
      </c>
      <c r="J163" s="747">
        <v>71.61</v>
      </c>
      <c r="K163" s="761">
        <v>1</v>
      </c>
      <c r="L163" s="747">
        <v>1</v>
      </c>
      <c r="M163" s="748">
        <v>71.61</v>
      </c>
    </row>
    <row r="164" spans="1:13" ht="14.4" customHeight="1" x14ac:dyDescent="0.3">
      <c r="A164" s="742" t="s">
        <v>542</v>
      </c>
      <c r="B164" s="743" t="s">
        <v>2236</v>
      </c>
      <c r="C164" s="743" t="s">
        <v>2237</v>
      </c>
      <c r="D164" s="743" t="s">
        <v>718</v>
      </c>
      <c r="E164" s="743" t="s">
        <v>2238</v>
      </c>
      <c r="F164" s="747"/>
      <c r="G164" s="747"/>
      <c r="H164" s="761">
        <v>0</v>
      </c>
      <c r="I164" s="747">
        <v>1</v>
      </c>
      <c r="J164" s="747">
        <v>90.379999999999981</v>
      </c>
      <c r="K164" s="761">
        <v>1</v>
      </c>
      <c r="L164" s="747">
        <v>1</v>
      </c>
      <c r="M164" s="748">
        <v>90.379999999999981</v>
      </c>
    </row>
    <row r="165" spans="1:13" ht="14.4" customHeight="1" x14ac:dyDescent="0.3">
      <c r="A165" s="742" t="s">
        <v>542</v>
      </c>
      <c r="B165" s="743" t="s">
        <v>2239</v>
      </c>
      <c r="C165" s="743" t="s">
        <v>2240</v>
      </c>
      <c r="D165" s="743" t="s">
        <v>2241</v>
      </c>
      <c r="E165" s="743" t="s">
        <v>2242</v>
      </c>
      <c r="F165" s="747"/>
      <c r="G165" s="747"/>
      <c r="H165" s="761">
        <v>0</v>
      </c>
      <c r="I165" s="747">
        <v>6</v>
      </c>
      <c r="J165" s="747">
        <v>464.43998375598994</v>
      </c>
      <c r="K165" s="761">
        <v>1</v>
      </c>
      <c r="L165" s="747">
        <v>6</v>
      </c>
      <c r="M165" s="748">
        <v>464.43998375598994</v>
      </c>
    </row>
    <row r="166" spans="1:13" ht="14.4" customHeight="1" x14ac:dyDescent="0.3">
      <c r="A166" s="742" t="s">
        <v>542</v>
      </c>
      <c r="B166" s="743" t="s">
        <v>2239</v>
      </c>
      <c r="C166" s="743" t="s">
        <v>2243</v>
      </c>
      <c r="D166" s="743" t="s">
        <v>2241</v>
      </c>
      <c r="E166" s="743" t="s">
        <v>2244</v>
      </c>
      <c r="F166" s="747"/>
      <c r="G166" s="747"/>
      <c r="H166" s="761">
        <v>0</v>
      </c>
      <c r="I166" s="747">
        <v>1</v>
      </c>
      <c r="J166" s="747">
        <v>53.500000000000028</v>
      </c>
      <c r="K166" s="761">
        <v>1</v>
      </c>
      <c r="L166" s="747">
        <v>1</v>
      </c>
      <c r="M166" s="748">
        <v>53.500000000000028</v>
      </c>
    </row>
    <row r="167" spans="1:13" ht="14.4" customHeight="1" x14ac:dyDescent="0.3">
      <c r="A167" s="742" t="s">
        <v>542</v>
      </c>
      <c r="B167" s="743" t="s">
        <v>2245</v>
      </c>
      <c r="C167" s="743" t="s">
        <v>2246</v>
      </c>
      <c r="D167" s="743" t="s">
        <v>1487</v>
      </c>
      <c r="E167" s="743" t="s">
        <v>2247</v>
      </c>
      <c r="F167" s="747"/>
      <c r="G167" s="747"/>
      <c r="H167" s="761">
        <v>0</v>
      </c>
      <c r="I167" s="747">
        <v>3</v>
      </c>
      <c r="J167" s="747">
        <v>149.83000000000004</v>
      </c>
      <c r="K167" s="761">
        <v>1</v>
      </c>
      <c r="L167" s="747">
        <v>3</v>
      </c>
      <c r="M167" s="748">
        <v>149.83000000000004</v>
      </c>
    </row>
    <row r="168" spans="1:13" ht="14.4" customHeight="1" x14ac:dyDescent="0.3">
      <c r="A168" s="742" t="s">
        <v>542</v>
      </c>
      <c r="B168" s="743" t="s">
        <v>2248</v>
      </c>
      <c r="C168" s="743" t="s">
        <v>2249</v>
      </c>
      <c r="D168" s="743" t="s">
        <v>2250</v>
      </c>
      <c r="E168" s="743" t="s">
        <v>2251</v>
      </c>
      <c r="F168" s="747"/>
      <c r="G168" s="747"/>
      <c r="H168" s="761">
        <v>0</v>
      </c>
      <c r="I168" s="747">
        <v>1</v>
      </c>
      <c r="J168" s="747">
        <v>680.26</v>
      </c>
      <c r="K168" s="761">
        <v>1</v>
      </c>
      <c r="L168" s="747">
        <v>1</v>
      </c>
      <c r="M168" s="748">
        <v>680.26</v>
      </c>
    </row>
    <row r="169" spans="1:13" ht="14.4" customHeight="1" x14ac:dyDescent="0.3">
      <c r="A169" s="742" t="s">
        <v>542</v>
      </c>
      <c r="B169" s="743" t="s">
        <v>2252</v>
      </c>
      <c r="C169" s="743" t="s">
        <v>2253</v>
      </c>
      <c r="D169" s="743" t="s">
        <v>2254</v>
      </c>
      <c r="E169" s="743" t="s">
        <v>2222</v>
      </c>
      <c r="F169" s="747"/>
      <c r="G169" s="747"/>
      <c r="H169" s="761">
        <v>0</v>
      </c>
      <c r="I169" s="747">
        <v>1</v>
      </c>
      <c r="J169" s="747">
        <v>320.42</v>
      </c>
      <c r="K169" s="761">
        <v>1</v>
      </c>
      <c r="L169" s="747">
        <v>1</v>
      </c>
      <c r="M169" s="748">
        <v>320.42</v>
      </c>
    </row>
    <row r="170" spans="1:13" ht="14.4" customHeight="1" x14ac:dyDescent="0.3">
      <c r="A170" s="742" t="s">
        <v>542</v>
      </c>
      <c r="B170" s="743" t="s">
        <v>2255</v>
      </c>
      <c r="C170" s="743" t="s">
        <v>2256</v>
      </c>
      <c r="D170" s="743" t="s">
        <v>1530</v>
      </c>
      <c r="E170" s="743" t="s">
        <v>2257</v>
      </c>
      <c r="F170" s="747"/>
      <c r="G170" s="747"/>
      <c r="H170" s="761">
        <v>0</v>
      </c>
      <c r="I170" s="747">
        <v>5</v>
      </c>
      <c r="J170" s="747">
        <v>378.58000000000004</v>
      </c>
      <c r="K170" s="761">
        <v>1</v>
      </c>
      <c r="L170" s="747">
        <v>5</v>
      </c>
      <c r="M170" s="748">
        <v>378.58000000000004</v>
      </c>
    </row>
    <row r="171" spans="1:13" ht="14.4" customHeight="1" x14ac:dyDescent="0.3">
      <c r="A171" s="742" t="s">
        <v>542</v>
      </c>
      <c r="B171" s="743" t="s">
        <v>2255</v>
      </c>
      <c r="C171" s="743" t="s">
        <v>2258</v>
      </c>
      <c r="D171" s="743" t="s">
        <v>1530</v>
      </c>
      <c r="E171" s="743" t="s">
        <v>2259</v>
      </c>
      <c r="F171" s="747"/>
      <c r="G171" s="747"/>
      <c r="H171" s="761">
        <v>0</v>
      </c>
      <c r="I171" s="747">
        <v>3</v>
      </c>
      <c r="J171" s="747">
        <v>86.67</v>
      </c>
      <c r="K171" s="761">
        <v>1</v>
      </c>
      <c r="L171" s="747">
        <v>3</v>
      </c>
      <c r="M171" s="748">
        <v>86.67</v>
      </c>
    </row>
    <row r="172" spans="1:13" ht="14.4" customHeight="1" x14ac:dyDescent="0.3">
      <c r="A172" s="742" t="s">
        <v>542</v>
      </c>
      <c r="B172" s="743" t="s">
        <v>2255</v>
      </c>
      <c r="C172" s="743" t="s">
        <v>2260</v>
      </c>
      <c r="D172" s="743" t="s">
        <v>1530</v>
      </c>
      <c r="E172" s="743" t="s">
        <v>1953</v>
      </c>
      <c r="F172" s="747"/>
      <c r="G172" s="747"/>
      <c r="H172" s="761">
        <v>0</v>
      </c>
      <c r="I172" s="747">
        <v>4</v>
      </c>
      <c r="J172" s="747">
        <v>404.36000000000024</v>
      </c>
      <c r="K172" s="761">
        <v>1</v>
      </c>
      <c r="L172" s="747">
        <v>4</v>
      </c>
      <c r="M172" s="748">
        <v>404.36000000000024</v>
      </c>
    </row>
    <row r="173" spans="1:13" ht="14.4" customHeight="1" x14ac:dyDescent="0.3">
      <c r="A173" s="742" t="s">
        <v>542</v>
      </c>
      <c r="B173" s="743" t="s">
        <v>2261</v>
      </c>
      <c r="C173" s="743" t="s">
        <v>2262</v>
      </c>
      <c r="D173" s="743" t="s">
        <v>2263</v>
      </c>
      <c r="E173" s="743" t="s">
        <v>2264</v>
      </c>
      <c r="F173" s="747"/>
      <c r="G173" s="747"/>
      <c r="H173" s="761">
        <v>0</v>
      </c>
      <c r="I173" s="747">
        <v>7</v>
      </c>
      <c r="J173" s="747">
        <v>322.98994450471037</v>
      </c>
      <c r="K173" s="761">
        <v>1</v>
      </c>
      <c r="L173" s="747">
        <v>7</v>
      </c>
      <c r="M173" s="748">
        <v>322.98994450471037</v>
      </c>
    </row>
    <row r="174" spans="1:13" ht="14.4" customHeight="1" x14ac:dyDescent="0.3">
      <c r="A174" s="742" t="s">
        <v>542</v>
      </c>
      <c r="B174" s="743" t="s">
        <v>2265</v>
      </c>
      <c r="C174" s="743" t="s">
        <v>2266</v>
      </c>
      <c r="D174" s="743" t="s">
        <v>1558</v>
      </c>
      <c r="E174" s="743" t="s">
        <v>1556</v>
      </c>
      <c r="F174" s="747"/>
      <c r="G174" s="747"/>
      <c r="H174" s="761">
        <v>0</v>
      </c>
      <c r="I174" s="747">
        <v>4</v>
      </c>
      <c r="J174" s="747">
        <v>658.92</v>
      </c>
      <c r="K174" s="761">
        <v>1</v>
      </c>
      <c r="L174" s="747">
        <v>4</v>
      </c>
      <c r="M174" s="748">
        <v>658.92</v>
      </c>
    </row>
    <row r="175" spans="1:13" ht="14.4" customHeight="1" x14ac:dyDescent="0.3">
      <c r="A175" s="742" t="s">
        <v>542</v>
      </c>
      <c r="B175" s="743" t="s">
        <v>2265</v>
      </c>
      <c r="C175" s="743" t="s">
        <v>2267</v>
      </c>
      <c r="D175" s="743" t="s">
        <v>1560</v>
      </c>
      <c r="E175" s="743" t="s">
        <v>1556</v>
      </c>
      <c r="F175" s="747"/>
      <c r="G175" s="747"/>
      <c r="H175" s="761">
        <v>0</v>
      </c>
      <c r="I175" s="747">
        <v>37</v>
      </c>
      <c r="J175" s="747">
        <v>6110.9</v>
      </c>
      <c r="K175" s="761">
        <v>1</v>
      </c>
      <c r="L175" s="747">
        <v>37</v>
      </c>
      <c r="M175" s="748">
        <v>6110.9</v>
      </c>
    </row>
    <row r="176" spans="1:13" ht="14.4" customHeight="1" x14ac:dyDescent="0.3">
      <c r="A176" s="742" t="s">
        <v>542</v>
      </c>
      <c r="B176" s="743" t="s">
        <v>2265</v>
      </c>
      <c r="C176" s="743" t="s">
        <v>2268</v>
      </c>
      <c r="D176" s="743" t="s">
        <v>1594</v>
      </c>
      <c r="E176" s="743" t="s">
        <v>2269</v>
      </c>
      <c r="F176" s="747"/>
      <c r="G176" s="747"/>
      <c r="H176" s="761">
        <v>0</v>
      </c>
      <c r="I176" s="747">
        <v>1</v>
      </c>
      <c r="J176" s="747">
        <v>198.89</v>
      </c>
      <c r="K176" s="761">
        <v>1</v>
      </c>
      <c r="L176" s="747">
        <v>1</v>
      </c>
      <c r="M176" s="748">
        <v>198.89</v>
      </c>
    </row>
    <row r="177" spans="1:13" ht="14.4" customHeight="1" x14ac:dyDescent="0.3">
      <c r="A177" s="742" t="s">
        <v>542</v>
      </c>
      <c r="B177" s="743" t="s">
        <v>2265</v>
      </c>
      <c r="C177" s="743" t="s">
        <v>2270</v>
      </c>
      <c r="D177" s="743" t="s">
        <v>1563</v>
      </c>
      <c r="E177" s="743" t="s">
        <v>1525</v>
      </c>
      <c r="F177" s="747"/>
      <c r="G177" s="747"/>
      <c r="H177" s="761">
        <v>0</v>
      </c>
      <c r="I177" s="747">
        <v>21</v>
      </c>
      <c r="J177" s="747">
        <v>859.31999999999994</v>
      </c>
      <c r="K177" s="761">
        <v>1</v>
      </c>
      <c r="L177" s="747">
        <v>21</v>
      </c>
      <c r="M177" s="748">
        <v>859.31999999999994</v>
      </c>
    </row>
    <row r="178" spans="1:13" ht="14.4" customHeight="1" x14ac:dyDescent="0.3">
      <c r="A178" s="742" t="s">
        <v>542</v>
      </c>
      <c r="B178" s="743" t="s">
        <v>2265</v>
      </c>
      <c r="C178" s="743" t="s">
        <v>2271</v>
      </c>
      <c r="D178" s="743" t="s">
        <v>1564</v>
      </c>
      <c r="E178" s="743" t="s">
        <v>1525</v>
      </c>
      <c r="F178" s="747"/>
      <c r="G178" s="747"/>
      <c r="H178" s="761">
        <v>0</v>
      </c>
      <c r="I178" s="747">
        <v>104</v>
      </c>
      <c r="J178" s="747">
        <v>4255.68</v>
      </c>
      <c r="K178" s="761">
        <v>1</v>
      </c>
      <c r="L178" s="747">
        <v>104</v>
      </c>
      <c r="M178" s="748">
        <v>4255.68</v>
      </c>
    </row>
    <row r="179" spans="1:13" ht="14.4" customHeight="1" x14ac:dyDescent="0.3">
      <c r="A179" s="742" t="s">
        <v>542</v>
      </c>
      <c r="B179" s="743" t="s">
        <v>2265</v>
      </c>
      <c r="C179" s="743" t="s">
        <v>2272</v>
      </c>
      <c r="D179" s="743" t="s">
        <v>1560</v>
      </c>
      <c r="E179" s="743" t="s">
        <v>1525</v>
      </c>
      <c r="F179" s="747"/>
      <c r="G179" s="747"/>
      <c r="H179" s="761">
        <v>0</v>
      </c>
      <c r="I179" s="747">
        <v>48</v>
      </c>
      <c r="J179" s="747">
        <v>1976.6399999999999</v>
      </c>
      <c r="K179" s="761">
        <v>1</v>
      </c>
      <c r="L179" s="747">
        <v>48</v>
      </c>
      <c r="M179" s="748">
        <v>1976.6399999999999</v>
      </c>
    </row>
    <row r="180" spans="1:13" ht="14.4" customHeight="1" x14ac:dyDescent="0.3">
      <c r="A180" s="742" t="s">
        <v>542</v>
      </c>
      <c r="B180" s="743" t="s">
        <v>2265</v>
      </c>
      <c r="C180" s="743" t="s">
        <v>2273</v>
      </c>
      <c r="D180" s="743" t="s">
        <v>1555</v>
      </c>
      <c r="E180" s="743" t="s">
        <v>1525</v>
      </c>
      <c r="F180" s="747"/>
      <c r="G180" s="747"/>
      <c r="H180" s="761">
        <v>0</v>
      </c>
      <c r="I180" s="747">
        <v>90</v>
      </c>
      <c r="J180" s="747">
        <v>3706.2</v>
      </c>
      <c r="K180" s="761">
        <v>1</v>
      </c>
      <c r="L180" s="747">
        <v>90</v>
      </c>
      <c r="M180" s="748">
        <v>3706.2</v>
      </c>
    </row>
    <row r="181" spans="1:13" ht="14.4" customHeight="1" x14ac:dyDescent="0.3">
      <c r="A181" s="742" t="s">
        <v>542</v>
      </c>
      <c r="B181" s="743" t="s">
        <v>2265</v>
      </c>
      <c r="C181" s="743" t="s">
        <v>2274</v>
      </c>
      <c r="D181" s="743" t="s">
        <v>1558</v>
      </c>
      <c r="E181" s="743" t="s">
        <v>1525</v>
      </c>
      <c r="F181" s="747"/>
      <c r="G181" s="747"/>
      <c r="H181" s="761">
        <v>0</v>
      </c>
      <c r="I181" s="747">
        <v>5</v>
      </c>
      <c r="J181" s="747">
        <v>205.9</v>
      </c>
      <c r="K181" s="761">
        <v>1</v>
      </c>
      <c r="L181" s="747">
        <v>5</v>
      </c>
      <c r="M181" s="748">
        <v>205.9</v>
      </c>
    </row>
    <row r="182" spans="1:13" ht="14.4" customHeight="1" x14ac:dyDescent="0.3">
      <c r="A182" s="742" t="s">
        <v>542</v>
      </c>
      <c r="B182" s="743" t="s">
        <v>2265</v>
      </c>
      <c r="C182" s="743" t="s">
        <v>2275</v>
      </c>
      <c r="D182" s="743" t="s">
        <v>1571</v>
      </c>
      <c r="E182" s="743" t="s">
        <v>1570</v>
      </c>
      <c r="F182" s="747"/>
      <c r="G182" s="747"/>
      <c r="H182" s="761">
        <v>0</v>
      </c>
      <c r="I182" s="747">
        <v>1</v>
      </c>
      <c r="J182" s="747">
        <v>135.60000000000002</v>
      </c>
      <c r="K182" s="761">
        <v>1</v>
      </c>
      <c r="L182" s="747">
        <v>1</v>
      </c>
      <c r="M182" s="748">
        <v>135.60000000000002</v>
      </c>
    </row>
    <row r="183" spans="1:13" ht="14.4" customHeight="1" x14ac:dyDescent="0.3">
      <c r="A183" s="742" t="s">
        <v>542</v>
      </c>
      <c r="B183" s="743" t="s">
        <v>2265</v>
      </c>
      <c r="C183" s="743" t="s">
        <v>2276</v>
      </c>
      <c r="D183" s="743" t="s">
        <v>1573</v>
      </c>
      <c r="E183" s="743" t="s">
        <v>1570</v>
      </c>
      <c r="F183" s="747"/>
      <c r="G183" s="747"/>
      <c r="H183" s="761">
        <v>0</v>
      </c>
      <c r="I183" s="747">
        <v>4</v>
      </c>
      <c r="J183" s="747">
        <v>542.4</v>
      </c>
      <c r="K183" s="761">
        <v>1</v>
      </c>
      <c r="L183" s="747">
        <v>4</v>
      </c>
      <c r="M183" s="748">
        <v>542.4</v>
      </c>
    </row>
    <row r="184" spans="1:13" ht="14.4" customHeight="1" x14ac:dyDescent="0.3">
      <c r="A184" s="742" t="s">
        <v>542</v>
      </c>
      <c r="B184" s="743" t="s">
        <v>2265</v>
      </c>
      <c r="C184" s="743" t="s">
        <v>2277</v>
      </c>
      <c r="D184" s="743" t="s">
        <v>1572</v>
      </c>
      <c r="E184" s="743" t="s">
        <v>1570</v>
      </c>
      <c r="F184" s="747"/>
      <c r="G184" s="747"/>
      <c r="H184" s="761">
        <v>0</v>
      </c>
      <c r="I184" s="747">
        <v>3</v>
      </c>
      <c r="J184" s="747">
        <v>406.79999999999995</v>
      </c>
      <c r="K184" s="761">
        <v>1</v>
      </c>
      <c r="L184" s="747">
        <v>3</v>
      </c>
      <c r="M184" s="748">
        <v>406.79999999999995</v>
      </c>
    </row>
    <row r="185" spans="1:13" ht="14.4" customHeight="1" x14ac:dyDescent="0.3">
      <c r="A185" s="742" t="s">
        <v>542</v>
      </c>
      <c r="B185" s="743" t="s">
        <v>2265</v>
      </c>
      <c r="C185" s="743" t="s">
        <v>2278</v>
      </c>
      <c r="D185" s="743" t="s">
        <v>2279</v>
      </c>
      <c r="E185" s="743" t="s">
        <v>2280</v>
      </c>
      <c r="F185" s="747"/>
      <c r="G185" s="747"/>
      <c r="H185" s="761">
        <v>0</v>
      </c>
      <c r="I185" s="747">
        <v>2</v>
      </c>
      <c r="J185" s="747">
        <v>328.86</v>
      </c>
      <c r="K185" s="761">
        <v>1</v>
      </c>
      <c r="L185" s="747">
        <v>2</v>
      </c>
      <c r="M185" s="748">
        <v>328.86</v>
      </c>
    </row>
    <row r="186" spans="1:13" ht="14.4" customHeight="1" x14ac:dyDescent="0.3">
      <c r="A186" s="742" t="s">
        <v>542</v>
      </c>
      <c r="B186" s="743" t="s">
        <v>2265</v>
      </c>
      <c r="C186" s="743" t="s">
        <v>2281</v>
      </c>
      <c r="D186" s="743" t="s">
        <v>1592</v>
      </c>
      <c r="E186" s="743" t="s">
        <v>2280</v>
      </c>
      <c r="F186" s="747"/>
      <c r="G186" s="747"/>
      <c r="H186" s="761">
        <v>0</v>
      </c>
      <c r="I186" s="747">
        <v>68</v>
      </c>
      <c r="J186" s="747">
        <v>10641.32</v>
      </c>
      <c r="K186" s="761">
        <v>1</v>
      </c>
      <c r="L186" s="747">
        <v>68</v>
      </c>
      <c r="M186" s="748">
        <v>10641.32</v>
      </c>
    </row>
    <row r="187" spans="1:13" ht="14.4" customHeight="1" x14ac:dyDescent="0.3">
      <c r="A187" s="742" t="s">
        <v>542</v>
      </c>
      <c r="B187" s="743" t="s">
        <v>2265</v>
      </c>
      <c r="C187" s="743" t="s">
        <v>2282</v>
      </c>
      <c r="D187" s="743" t="s">
        <v>1565</v>
      </c>
      <c r="E187" s="743" t="s">
        <v>2283</v>
      </c>
      <c r="F187" s="747"/>
      <c r="G187" s="747"/>
      <c r="H187" s="761">
        <v>0</v>
      </c>
      <c r="I187" s="747">
        <v>1</v>
      </c>
      <c r="J187" s="747">
        <v>169.56000000000003</v>
      </c>
      <c r="K187" s="761">
        <v>1</v>
      </c>
      <c r="L187" s="747">
        <v>1</v>
      </c>
      <c r="M187" s="748">
        <v>169.56000000000003</v>
      </c>
    </row>
    <row r="188" spans="1:13" ht="14.4" customHeight="1" x14ac:dyDescent="0.3">
      <c r="A188" s="742" t="s">
        <v>542</v>
      </c>
      <c r="B188" s="743" t="s">
        <v>2265</v>
      </c>
      <c r="C188" s="743" t="s">
        <v>2284</v>
      </c>
      <c r="D188" s="743" t="s">
        <v>1574</v>
      </c>
      <c r="E188" s="743" t="s">
        <v>2285</v>
      </c>
      <c r="F188" s="747"/>
      <c r="G188" s="747"/>
      <c r="H188" s="761">
        <v>0</v>
      </c>
      <c r="I188" s="747">
        <v>3</v>
      </c>
      <c r="J188" s="747">
        <v>335.84999999999997</v>
      </c>
      <c r="K188" s="761">
        <v>1</v>
      </c>
      <c r="L188" s="747">
        <v>3</v>
      </c>
      <c r="M188" s="748">
        <v>335.84999999999997</v>
      </c>
    </row>
    <row r="189" spans="1:13" ht="14.4" customHeight="1" x14ac:dyDescent="0.3">
      <c r="A189" s="742" t="s">
        <v>542</v>
      </c>
      <c r="B189" s="743" t="s">
        <v>2265</v>
      </c>
      <c r="C189" s="743" t="s">
        <v>2286</v>
      </c>
      <c r="D189" s="743" t="s">
        <v>1579</v>
      </c>
      <c r="E189" s="743" t="s">
        <v>2285</v>
      </c>
      <c r="F189" s="747"/>
      <c r="G189" s="747"/>
      <c r="H189" s="761">
        <v>0</v>
      </c>
      <c r="I189" s="747">
        <v>40</v>
      </c>
      <c r="J189" s="747">
        <v>4478.000350798834</v>
      </c>
      <c r="K189" s="761">
        <v>1</v>
      </c>
      <c r="L189" s="747">
        <v>40</v>
      </c>
      <c r="M189" s="748">
        <v>4478.000350798834</v>
      </c>
    </row>
    <row r="190" spans="1:13" ht="14.4" customHeight="1" x14ac:dyDescent="0.3">
      <c r="A190" s="742" t="s">
        <v>542</v>
      </c>
      <c r="B190" s="743" t="s">
        <v>2265</v>
      </c>
      <c r="C190" s="743" t="s">
        <v>2287</v>
      </c>
      <c r="D190" s="743" t="s">
        <v>1576</v>
      </c>
      <c r="E190" s="743" t="s">
        <v>2285</v>
      </c>
      <c r="F190" s="747"/>
      <c r="G190" s="747"/>
      <c r="H190" s="761">
        <v>0</v>
      </c>
      <c r="I190" s="747">
        <v>14</v>
      </c>
      <c r="J190" s="747">
        <v>1567.3</v>
      </c>
      <c r="K190" s="761">
        <v>1</v>
      </c>
      <c r="L190" s="747">
        <v>14</v>
      </c>
      <c r="M190" s="748">
        <v>1567.3</v>
      </c>
    </row>
    <row r="191" spans="1:13" ht="14.4" customHeight="1" x14ac:dyDescent="0.3">
      <c r="A191" s="742" t="s">
        <v>542</v>
      </c>
      <c r="B191" s="743" t="s">
        <v>2265</v>
      </c>
      <c r="C191" s="743" t="s">
        <v>2288</v>
      </c>
      <c r="D191" s="743" t="s">
        <v>2289</v>
      </c>
      <c r="E191" s="743" t="s">
        <v>2285</v>
      </c>
      <c r="F191" s="747"/>
      <c r="G191" s="747"/>
      <c r="H191" s="761">
        <v>0</v>
      </c>
      <c r="I191" s="747">
        <v>9</v>
      </c>
      <c r="J191" s="747">
        <v>1007.55</v>
      </c>
      <c r="K191" s="761">
        <v>1</v>
      </c>
      <c r="L191" s="747">
        <v>9</v>
      </c>
      <c r="M191" s="748">
        <v>1007.55</v>
      </c>
    </row>
    <row r="192" spans="1:13" ht="14.4" customHeight="1" x14ac:dyDescent="0.3">
      <c r="A192" s="742" t="s">
        <v>542</v>
      </c>
      <c r="B192" s="743" t="s">
        <v>2265</v>
      </c>
      <c r="C192" s="743" t="s">
        <v>2290</v>
      </c>
      <c r="D192" s="743" t="s">
        <v>1562</v>
      </c>
      <c r="E192" s="743" t="s">
        <v>1556</v>
      </c>
      <c r="F192" s="747"/>
      <c r="G192" s="747"/>
      <c r="H192" s="761">
        <v>0</v>
      </c>
      <c r="I192" s="747">
        <v>55</v>
      </c>
      <c r="J192" s="747">
        <v>9001.8499999999985</v>
      </c>
      <c r="K192" s="761">
        <v>1</v>
      </c>
      <c r="L192" s="747">
        <v>55</v>
      </c>
      <c r="M192" s="748">
        <v>9001.8499999999985</v>
      </c>
    </row>
    <row r="193" spans="1:13" ht="14.4" customHeight="1" x14ac:dyDescent="0.3">
      <c r="A193" s="742" t="s">
        <v>542</v>
      </c>
      <c r="B193" s="743" t="s">
        <v>2265</v>
      </c>
      <c r="C193" s="743" t="s">
        <v>2291</v>
      </c>
      <c r="D193" s="743" t="s">
        <v>1584</v>
      </c>
      <c r="E193" s="743" t="s">
        <v>1556</v>
      </c>
      <c r="F193" s="747"/>
      <c r="G193" s="747"/>
      <c r="H193" s="761">
        <v>0</v>
      </c>
      <c r="I193" s="747">
        <v>123</v>
      </c>
      <c r="J193" s="747">
        <v>15090.870114279776</v>
      </c>
      <c r="K193" s="761">
        <v>1</v>
      </c>
      <c r="L193" s="747">
        <v>123</v>
      </c>
      <c r="M193" s="748">
        <v>15090.870114279776</v>
      </c>
    </row>
    <row r="194" spans="1:13" ht="14.4" customHeight="1" x14ac:dyDescent="0.3">
      <c r="A194" s="742" t="s">
        <v>542</v>
      </c>
      <c r="B194" s="743" t="s">
        <v>2265</v>
      </c>
      <c r="C194" s="743" t="s">
        <v>2292</v>
      </c>
      <c r="D194" s="743" t="s">
        <v>1582</v>
      </c>
      <c r="E194" s="743" t="s">
        <v>1556</v>
      </c>
      <c r="F194" s="747"/>
      <c r="G194" s="747"/>
      <c r="H194" s="761">
        <v>0</v>
      </c>
      <c r="I194" s="747">
        <v>29</v>
      </c>
      <c r="J194" s="747">
        <v>3558.0233333333335</v>
      </c>
      <c r="K194" s="761">
        <v>1</v>
      </c>
      <c r="L194" s="747">
        <v>29</v>
      </c>
      <c r="M194" s="748">
        <v>3558.0233333333335</v>
      </c>
    </row>
    <row r="195" spans="1:13" ht="14.4" customHeight="1" x14ac:dyDescent="0.3">
      <c r="A195" s="742" t="s">
        <v>542</v>
      </c>
      <c r="B195" s="743" t="s">
        <v>2265</v>
      </c>
      <c r="C195" s="743" t="s">
        <v>2293</v>
      </c>
      <c r="D195" s="743" t="s">
        <v>1581</v>
      </c>
      <c r="E195" s="743" t="s">
        <v>1556</v>
      </c>
      <c r="F195" s="747"/>
      <c r="G195" s="747"/>
      <c r="H195" s="761">
        <v>0</v>
      </c>
      <c r="I195" s="747">
        <v>1</v>
      </c>
      <c r="J195" s="747">
        <v>145.5</v>
      </c>
      <c r="K195" s="761">
        <v>1</v>
      </c>
      <c r="L195" s="747">
        <v>1</v>
      </c>
      <c r="M195" s="748">
        <v>145.5</v>
      </c>
    </row>
    <row r="196" spans="1:13" ht="14.4" customHeight="1" x14ac:dyDescent="0.3">
      <c r="A196" s="742" t="s">
        <v>542</v>
      </c>
      <c r="B196" s="743" t="s">
        <v>2265</v>
      </c>
      <c r="C196" s="743" t="s">
        <v>2294</v>
      </c>
      <c r="D196" s="743" t="s">
        <v>2295</v>
      </c>
      <c r="E196" s="743" t="s">
        <v>1568</v>
      </c>
      <c r="F196" s="747"/>
      <c r="G196" s="747"/>
      <c r="H196" s="761">
        <v>0</v>
      </c>
      <c r="I196" s="747">
        <v>7</v>
      </c>
      <c r="J196" s="747">
        <v>1254.82</v>
      </c>
      <c r="K196" s="761">
        <v>1</v>
      </c>
      <c r="L196" s="747">
        <v>7</v>
      </c>
      <c r="M196" s="748">
        <v>1254.82</v>
      </c>
    </row>
    <row r="197" spans="1:13" ht="14.4" customHeight="1" x14ac:dyDescent="0.3">
      <c r="A197" s="742" t="s">
        <v>542</v>
      </c>
      <c r="B197" s="743" t="s">
        <v>2265</v>
      </c>
      <c r="C197" s="743" t="s">
        <v>2296</v>
      </c>
      <c r="D197" s="743" t="s">
        <v>1580</v>
      </c>
      <c r="E197" s="743" t="s">
        <v>1556</v>
      </c>
      <c r="F197" s="747"/>
      <c r="G197" s="747"/>
      <c r="H197" s="761">
        <v>0</v>
      </c>
      <c r="I197" s="747">
        <v>3</v>
      </c>
      <c r="J197" s="747">
        <v>389.90999999999997</v>
      </c>
      <c r="K197" s="761">
        <v>1</v>
      </c>
      <c r="L197" s="747">
        <v>3</v>
      </c>
      <c r="M197" s="748">
        <v>389.90999999999997</v>
      </c>
    </row>
    <row r="198" spans="1:13" ht="14.4" customHeight="1" x14ac:dyDescent="0.3">
      <c r="A198" s="742" t="s">
        <v>542</v>
      </c>
      <c r="B198" s="743" t="s">
        <v>2265</v>
      </c>
      <c r="C198" s="743" t="s">
        <v>2297</v>
      </c>
      <c r="D198" s="743" t="s">
        <v>1569</v>
      </c>
      <c r="E198" s="743" t="s">
        <v>1570</v>
      </c>
      <c r="F198" s="747"/>
      <c r="G198" s="747"/>
      <c r="H198" s="761">
        <v>0</v>
      </c>
      <c r="I198" s="747">
        <v>3</v>
      </c>
      <c r="J198" s="747">
        <v>406.79949885327119</v>
      </c>
      <c r="K198" s="761">
        <v>1</v>
      </c>
      <c r="L198" s="747">
        <v>3</v>
      </c>
      <c r="M198" s="748">
        <v>406.79949885327119</v>
      </c>
    </row>
    <row r="199" spans="1:13" ht="14.4" customHeight="1" x14ac:dyDescent="0.3">
      <c r="A199" s="742" t="s">
        <v>542</v>
      </c>
      <c r="B199" s="743" t="s">
        <v>2265</v>
      </c>
      <c r="C199" s="743" t="s">
        <v>2298</v>
      </c>
      <c r="D199" s="743" t="s">
        <v>1583</v>
      </c>
      <c r="E199" s="743" t="s">
        <v>1525</v>
      </c>
      <c r="F199" s="747"/>
      <c r="G199" s="747"/>
      <c r="H199" s="761">
        <v>0</v>
      </c>
      <c r="I199" s="747">
        <v>17</v>
      </c>
      <c r="J199" s="747">
        <v>521.39</v>
      </c>
      <c r="K199" s="761">
        <v>1</v>
      </c>
      <c r="L199" s="747">
        <v>17</v>
      </c>
      <c r="M199" s="748">
        <v>521.39</v>
      </c>
    </row>
    <row r="200" spans="1:13" ht="14.4" customHeight="1" thickBot="1" x14ac:dyDescent="0.35">
      <c r="A200" s="749" t="s">
        <v>545</v>
      </c>
      <c r="B200" s="750" t="s">
        <v>2153</v>
      </c>
      <c r="C200" s="750" t="s">
        <v>2160</v>
      </c>
      <c r="D200" s="750" t="s">
        <v>2158</v>
      </c>
      <c r="E200" s="750" t="s">
        <v>2161</v>
      </c>
      <c r="F200" s="754"/>
      <c r="G200" s="754"/>
      <c r="H200" s="762">
        <v>0</v>
      </c>
      <c r="I200" s="754">
        <v>3</v>
      </c>
      <c r="J200" s="754">
        <v>170.64000000000001</v>
      </c>
      <c r="K200" s="762">
        <v>1</v>
      </c>
      <c r="L200" s="754">
        <v>3</v>
      </c>
      <c r="M200" s="755">
        <v>170.64000000000001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4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81" t="s">
        <v>255</v>
      </c>
      <c r="B1" s="581"/>
      <c r="C1" s="581"/>
      <c r="D1" s="581"/>
      <c r="E1" s="581"/>
      <c r="F1" s="543"/>
      <c r="G1" s="543"/>
      <c r="H1" s="543"/>
      <c r="I1" s="543"/>
      <c r="J1" s="574"/>
      <c r="K1" s="574"/>
      <c r="L1" s="574"/>
      <c r="M1" s="574"/>
      <c r="N1" s="574"/>
      <c r="O1" s="574"/>
      <c r="P1" s="574"/>
      <c r="Q1" s="574"/>
    </row>
    <row r="2" spans="1:17" ht="14.4" customHeight="1" thickBot="1" x14ac:dyDescent="0.35">
      <c r="A2" s="374" t="s">
        <v>322</v>
      </c>
      <c r="B2" s="336"/>
      <c r="C2" s="336"/>
      <c r="D2" s="336"/>
      <c r="E2" s="336"/>
    </row>
    <row r="3" spans="1:17" ht="14.4" customHeight="1" thickBot="1" x14ac:dyDescent="0.35">
      <c r="A3" s="443" t="s">
        <v>3</v>
      </c>
      <c r="B3" s="447">
        <f>SUM(B6:B1048576)</f>
        <v>1820</v>
      </c>
      <c r="C3" s="448">
        <f>SUM(C6:C1048576)</f>
        <v>993</v>
      </c>
      <c r="D3" s="448">
        <f>SUM(D6:D1048576)</f>
        <v>210</v>
      </c>
      <c r="E3" s="449">
        <f>SUM(E6:E1048576)</f>
        <v>0</v>
      </c>
      <c r="F3" s="446">
        <f>IF(SUM($B3:$E3)=0,"",B3/SUM($B3:$E3))</f>
        <v>0.60205094277208071</v>
      </c>
      <c r="G3" s="444">
        <f t="shared" ref="G3:I3" si="0">IF(SUM($B3:$E3)=0,"",C3/SUM($B3:$E3))</f>
        <v>0.32848164075421765</v>
      </c>
      <c r="H3" s="444">
        <f t="shared" si="0"/>
        <v>6.9467416473701624E-2</v>
      </c>
      <c r="I3" s="445">
        <f t="shared" si="0"/>
        <v>0</v>
      </c>
      <c r="J3" s="448">
        <f>SUM(J6:J1048576)</f>
        <v>238</v>
      </c>
      <c r="K3" s="448">
        <f>SUM(K6:K1048576)</f>
        <v>404</v>
      </c>
      <c r="L3" s="448">
        <f>SUM(L6:L1048576)</f>
        <v>210</v>
      </c>
      <c r="M3" s="449">
        <f>SUM(M6:M1048576)</f>
        <v>0</v>
      </c>
      <c r="N3" s="446">
        <f>IF(SUM($J3:$M3)=0,"",J3/SUM($J3:$M3))</f>
        <v>0.27934272300469482</v>
      </c>
      <c r="O3" s="444">
        <f t="shared" ref="O3:Q3" si="1">IF(SUM($J3:$M3)=0,"",K3/SUM($J3:$M3))</f>
        <v>0.47417840375586856</v>
      </c>
      <c r="P3" s="444">
        <f t="shared" si="1"/>
        <v>0.24647887323943662</v>
      </c>
      <c r="Q3" s="445">
        <f t="shared" si="1"/>
        <v>0</v>
      </c>
    </row>
    <row r="4" spans="1:17" ht="14.4" customHeight="1" thickBot="1" x14ac:dyDescent="0.35">
      <c r="A4" s="442"/>
      <c r="B4" s="594" t="s">
        <v>257</v>
      </c>
      <c r="C4" s="595"/>
      <c r="D4" s="595"/>
      <c r="E4" s="596"/>
      <c r="F4" s="591" t="s">
        <v>262</v>
      </c>
      <c r="G4" s="592"/>
      <c r="H4" s="592"/>
      <c r="I4" s="593"/>
      <c r="J4" s="594" t="s">
        <v>263</v>
      </c>
      <c r="K4" s="595"/>
      <c r="L4" s="595"/>
      <c r="M4" s="596"/>
      <c r="N4" s="591" t="s">
        <v>264</v>
      </c>
      <c r="O4" s="592"/>
      <c r="P4" s="592"/>
      <c r="Q4" s="593"/>
    </row>
    <row r="5" spans="1:17" ht="14.4" customHeight="1" thickBot="1" x14ac:dyDescent="0.35">
      <c r="A5" s="777" t="s">
        <v>256</v>
      </c>
      <c r="B5" s="778" t="s">
        <v>258</v>
      </c>
      <c r="C5" s="778" t="s">
        <v>259</v>
      </c>
      <c r="D5" s="778" t="s">
        <v>260</v>
      </c>
      <c r="E5" s="779" t="s">
        <v>261</v>
      </c>
      <c r="F5" s="780" t="s">
        <v>258</v>
      </c>
      <c r="G5" s="781" t="s">
        <v>259</v>
      </c>
      <c r="H5" s="781" t="s">
        <v>260</v>
      </c>
      <c r="I5" s="782" t="s">
        <v>261</v>
      </c>
      <c r="J5" s="778" t="s">
        <v>258</v>
      </c>
      <c r="K5" s="778" t="s">
        <v>259</v>
      </c>
      <c r="L5" s="778" t="s">
        <v>260</v>
      </c>
      <c r="M5" s="779" t="s">
        <v>261</v>
      </c>
      <c r="N5" s="780" t="s">
        <v>258</v>
      </c>
      <c r="O5" s="781" t="s">
        <v>259</v>
      </c>
      <c r="P5" s="781" t="s">
        <v>260</v>
      </c>
      <c r="Q5" s="782" t="s">
        <v>261</v>
      </c>
    </row>
    <row r="6" spans="1:17" ht="14.4" customHeight="1" x14ac:dyDescent="0.3">
      <c r="A6" s="786" t="s">
        <v>2300</v>
      </c>
      <c r="B6" s="792"/>
      <c r="C6" s="740"/>
      <c r="D6" s="740"/>
      <c r="E6" s="741"/>
      <c r="F6" s="789"/>
      <c r="G6" s="760"/>
      <c r="H6" s="760"/>
      <c r="I6" s="795"/>
      <c r="J6" s="792"/>
      <c r="K6" s="740"/>
      <c r="L6" s="740"/>
      <c r="M6" s="741"/>
      <c r="N6" s="789"/>
      <c r="O6" s="760"/>
      <c r="P6" s="760"/>
      <c r="Q6" s="783"/>
    </row>
    <row r="7" spans="1:17" ht="14.4" customHeight="1" x14ac:dyDescent="0.3">
      <c r="A7" s="787" t="s">
        <v>2301</v>
      </c>
      <c r="B7" s="793">
        <v>1802</v>
      </c>
      <c r="C7" s="747">
        <v>991</v>
      </c>
      <c r="D7" s="747">
        <v>210</v>
      </c>
      <c r="E7" s="748"/>
      <c r="F7" s="790">
        <v>0.60006660006660006</v>
      </c>
      <c r="G7" s="761">
        <v>0.33000333000332999</v>
      </c>
      <c r="H7" s="761">
        <v>6.9930069930069935E-2</v>
      </c>
      <c r="I7" s="796">
        <v>0</v>
      </c>
      <c r="J7" s="793">
        <v>224</v>
      </c>
      <c r="K7" s="747">
        <v>402</v>
      </c>
      <c r="L7" s="747">
        <v>210</v>
      </c>
      <c r="M7" s="748"/>
      <c r="N7" s="790">
        <v>0.26794258373205743</v>
      </c>
      <c r="O7" s="761">
        <v>0.48086124401913877</v>
      </c>
      <c r="P7" s="761">
        <v>0.25119617224880381</v>
      </c>
      <c r="Q7" s="784">
        <v>0</v>
      </c>
    </row>
    <row r="8" spans="1:17" ht="14.4" customHeight="1" thickBot="1" x14ac:dyDescent="0.35">
      <c r="A8" s="788" t="s">
        <v>2302</v>
      </c>
      <c r="B8" s="794">
        <v>18</v>
      </c>
      <c r="C8" s="754">
        <v>2</v>
      </c>
      <c r="D8" s="754"/>
      <c r="E8" s="755"/>
      <c r="F8" s="791">
        <v>0.9</v>
      </c>
      <c r="G8" s="762">
        <v>0.1</v>
      </c>
      <c r="H8" s="762">
        <v>0</v>
      </c>
      <c r="I8" s="797">
        <v>0</v>
      </c>
      <c r="J8" s="794">
        <v>14</v>
      </c>
      <c r="K8" s="754">
        <v>2</v>
      </c>
      <c r="L8" s="754"/>
      <c r="M8" s="755"/>
      <c r="N8" s="791">
        <v>0.875</v>
      </c>
      <c r="O8" s="762">
        <v>0.125</v>
      </c>
      <c r="P8" s="762">
        <v>0</v>
      </c>
      <c r="Q8" s="7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81" t="s">
        <v>177</v>
      </c>
      <c r="B1" s="581"/>
      <c r="C1" s="581"/>
      <c r="D1" s="581"/>
      <c r="E1" s="581"/>
      <c r="F1" s="581"/>
      <c r="G1" s="581"/>
      <c r="H1" s="581"/>
      <c r="I1" s="543"/>
      <c r="J1" s="543"/>
      <c r="K1" s="543"/>
      <c r="L1" s="543"/>
    </row>
    <row r="2" spans="1:14" ht="14.4" customHeight="1" thickBot="1" x14ac:dyDescent="0.35">
      <c r="A2" s="374" t="s">
        <v>322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98" t="s">
        <v>15</v>
      </c>
      <c r="D3" s="597"/>
      <c r="E3" s="597" t="s">
        <v>16</v>
      </c>
      <c r="F3" s="597"/>
      <c r="G3" s="597"/>
      <c r="H3" s="597"/>
      <c r="I3" s="597" t="s">
        <v>190</v>
      </c>
      <c r="J3" s="597"/>
      <c r="K3" s="597"/>
      <c r="L3" s="59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4">
        <v>30</v>
      </c>
      <c r="B5" s="725" t="s">
        <v>2303</v>
      </c>
      <c r="C5" s="728">
        <v>399766.7799999998</v>
      </c>
      <c r="D5" s="728">
        <v>1025</v>
      </c>
      <c r="E5" s="728">
        <v>161488.39999999994</v>
      </c>
      <c r="F5" s="798">
        <v>0.40395652685298167</v>
      </c>
      <c r="G5" s="728">
        <v>362</v>
      </c>
      <c r="H5" s="798">
        <v>0.35317073170731705</v>
      </c>
      <c r="I5" s="728">
        <v>238278.37999999992</v>
      </c>
      <c r="J5" s="798">
        <v>0.59604347314701844</v>
      </c>
      <c r="K5" s="728">
        <v>663</v>
      </c>
      <c r="L5" s="798">
        <v>0.64682926829268295</v>
      </c>
      <c r="M5" s="728" t="s">
        <v>74</v>
      </c>
      <c r="N5" s="270"/>
    </row>
    <row r="6" spans="1:14" ht="14.4" customHeight="1" x14ac:dyDescent="0.3">
      <c r="A6" s="724">
        <v>30</v>
      </c>
      <c r="B6" s="725" t="s">
        <v>2304</v>
      </c>
      <c r="C6" s="728">
        <v>365534.67999999982</v>
      </c>
      <c r="D6" s="728">
        <v>958.5</v>
      </c>
      <c r="E6" s="728">
        <v>150231.25999999992</v>
      </c>
      <c r="F6" s="798">
        <v>0.41099044282200525</v>
      </c>
      <c r="G6" s="728">
        <v>321.5</v>
      </c>
      <c r="H6" s="798">
        <v>0.33541992696922274</v>
      </c>
      <c r="I6" s="728">
        <v>215303.41999999993</v>
      </c>
      <c r="J6" s="798">
        <v>0.58900955717799475</v>
      </c>
      <c r="K6" s="728">
        <v>637</v>
      </c>
      <c r="L6" s="798">
        <v>0.66458007303077726</v>
      </c>
      <c r="M6" s="728" t="s">
        <v>1</v>
      </c>
      <c r="N6" s="270"/>
    </row>
    <row r="7" spans="1:14" ht="14.4" customHeight="1" x14ac:dyDescent="0.3">
      <c r="A7" s="724">
        <v>30</v>
      </c>
      <c r="B7" s="725" t="s">
        <v>2305</v>
      </c>
      <c r="C7" s="728">
        <v>0</v>
      </c>
      <c r="D7" s="728">
        <v>42.5</v>
      </c>
      <c r="E7" s="728">
        <v>0</v>
      </c>
      <c r="F7" s="798" t="s">
        <v>526</v>
      </c>
      <c r="G7" s="728">
        <v>34.5</v>
      </c>
      <c r="H7" s="798">
        <v>0.81176470588235294</v>
      </c>
      <c r="I7" s="728">
        <v>0</v>
      </c>
      <c r="J7" s="798" t="s">
        <v>526</v>
      </c>
      <c r="K7" s="728">
        <v>8</v>
      </c>
      <c r="L7" s="798">
        <v>0.18823529411764706</v>
      </c>
      <c r="M7" s="728" t="s">
        <v>1</v>
      </c>
      <c r="N7" s="270"/>
    </row>
    <row r="8" spans="1:14" ht="14.4" customHeight="1" x14ac:dyDescent="0.3">
      <c r="A8" s="724">
        <v>30</v>
      </c>
      <c r="B8" s="725" t="s">
        <v>2306</v>
      </c>
      <c r="C8" s="728">
        <v>34232.1</v>
      </c>
      <c r="D8" s="728">
        <v>24</v>
      </c>
      <c r="E8" s="728">
        <v>11257.140000000001</v>
      </c>
      <c r="F8" s="798">
        <v>0.32884748525506768</v>
      </c>
      <c r="G8" s="728">
        <v>6</v>
      </c>
      <c r="H8" s="798">
        <v>0.25</v>
      </c>
      <c r="I8" s="728">
        <v>22974.959999999995</v>
      </c>
      <c r="J8" s="798">
        <v>0.67115251474493232</v>
      </c>
      <c r="K8" s="728">
        <v>18</v>
      </c>
      <c r="L8" s="798">
        <v>0.75</v>
      </c>
      <c r="M8" s="728" t="s">
        <v>1</v>
      </c>
      <c r="N8" s="270"/>
    </row>
    <row r="9" spans="1:14" ht="14.4" customHeight="1" x14ac:dyDescent="0.3">
      <c r="A9" s="724" t="s">
        <v>524</v>
      </c>
      <c r="B9" s="725" t="s">
        <v>3</v>
      </c>
      <c r="C9" s="728">
        <v>399766.7799999998</v>
      </c>
      <c r="D9" s="728">
        <v>1025</v>
      </c>
      <c r="E9" s="728">
        <v>161488.39999999994</v>
      </c>
      <c r="F9" s="798">
        <v>0.40395652685298167</v>
      </c>
      <c r="G9" s="728">
        <v>362</v>
      </c>
      <c r="H9" s="798">
        <v>0.35317073170731705</v>
      </c>
      <c r="I9" s="728">
        <v>238278.37999999992</v>
      </c>
      <c r="J9" s="798">
        <v>0.59604347314701844</v>
      </c>
      <c r="K9" s="728">
        <v>663</v>
      </c>
      <c r="L9" s="798">
        <v>0.64682926829268295</v>
      </c>
      <c r="M9" s="728" t="s">
        <v>536</v>
      </c>
      <c r="N9" s="270"/>
    </row>
    <row r="11" spans="1:14" ht="14.4" customHeight="1" x14ac:dyDescent="0.3">
      <c r="A11" s="724">
        <v>30</v>
      </c>
      <c r="B11" s="725" t="s">
        <v>2303</v>
      </c>
      <c r="C11" s="728" t="s">
        <v>526</v>
      </c>
      <c r="D11" s="728" t="s">
        <v>526</v>
      </c>
      <c r="E11" s="728" t="s">
        <v>526</v>
      </c>
      <c r="F11" s="798" t="s">
        <v>526</v>
      </c>
      <c r="G11" s="728" t="s">
        <v>526</v>
      </c>
      <c r="H11" s="798" t="s">
        <v>526</v>
      </c>
      <c r="I11" s="728" t="s">
        <v>526</v>
      </c>
      <c r="J11" s="798" t="s">
        <v>526</v>
      </c>
      <c r="K11" s="728" t="s">
        <v>526</v>
      </c>
      <c r="L11" s="798" t="s">
        <v>526</v>
      </c>
      <c r="M11" s="728" t="s">
        <v>74</v>
      </c>
      <c r="N11" s="270"/>
    </row>
    <row r="12" spans="1:14" ht="14.4" customHeight="1" x14ac:dyDescent="0.3">
      <c r="A12" s="724" t="s">
        <v>2307</v>
      </c>
      <c r="B12" s="725" t="s">
        <v>2304</v>
      </c>
      <c r="C12" s="728">
        <v>162950.37000000002</v>
      </c>
      <c r="D12" s="728">
        <v>544</v>
      </c>
      <c r="E12" s="728">
        <v>44679.110000000022</v>
      </c>
      <c r="F12" s="798">
        <v>0.27418845382186008</v>
      </c>
      <c r="G12" s="728">
        <v>128</v>
      </c>
      <c r="H12" s="798">
        <v>0.23529411764705882</v>
      </c>
      <c r="I12" s="728">
        <v>118271.26000000001</v>
      </c>
      <c r="J12" s="798">
        <v>0.72581154617813992</v>
      </c>
      <c r="K12" s="728">
        <v>416</v>
      </c>
      <c r="L12" s="798">
        <v>0.76470588235294112</v>
      </c>
      <c r="M12" s="728" t="s">
        <v>1</v>
      </c>
      <c r="N12" s="270"/>
    </row>
    <row r="13" spans="1:14" ht="14.4" customHeight="1" x14ac:dyDescent="0.3">
      <c r="A13" s="724" t="s">
        <v>2307</v>
      </c>
      <c r="B13" s="725" t="s">
        <v>2305</v>
      </c>
      <c r="C13" s="728">
        <v>0</v>
      </c>
      <c r="D13" s="728">
        <v>4</v>
      </c>
      <c r="E13" s="728">
        <v>0</v>
      </c>
      <c r="F13" s="798" t="s">
        <v>526</v>
      </c>
      <c r="G13" s="728">
        <v>2</v>
      </c>
      <c r="H13" s="798">
        <v>0.5</v>
      </c>
      <c r="I13" s="728">
        <v>0</v>
      </c>
      <c r="J13" s="798" t="s">
        <v>526</v>
      </c>
      <c r="K13" s="728">
        <v>2</v>
      </c>
      <c r="L13" s="798">
        <v>0.5</v>
      </c>
      <c r="M13" s="728" t="s">
        <v>1</v>
      </c>
      <c r="N13" s="270"/>
    </row>
    <row r="14" spans="1:14" ht="14.4" customHeight="1" x14ac:dyDescent="0.3">
      <c r="A14" s="724" t="s">
        <v>2307</v>
      </c>
      <c r="B14" s="725" t="s">
        <v>2306</v>
      </c>
      <c r="C14" s="728">
        <v>14700</v>
      </c>
      <c r="D14" s="728">
        <v>4</v>
      </c>
      <c r="E14" s="728" t="s">
        <v>526</v>
      </c>
      <c r="F14" s="798">
        <v>0</v>
      </c>
      <c r="G14" s="728" t="s">
        <v>526</v>
      </c>
      <c r="H14" s="798">
        <v>0</v>
      </c>
      <c r="I14" s="728">
        <v>14700</v>
      </c>
      <c r="J14" s="798">
        <v>1</v>
      </c>
      <c r="K14" s="728">
        <v>4</v>
      </c>
      <c r="L14" s="798">
        <v>1</v>
      </c>
      <c r="M14" s="728" t="s">
        <v>1</v>
      </c>
      <c r="N14" s="270"/>
    </row>
    <row r="15" spans="1:14" ht="14.4" customHeight="1" x14ac:dyDescent="0.3">
      <c r="A15" s="724" t="s">
        <v>2307</v>
      </c>
      <c r="B15" s="725" t="s">
        <v>2308</v>
      </c>
      <c r="C15" s="728">
        <v>177650.37000000002</v>
      </c>
      <c r="D15" s="728">
        <v>552</v>
      </c>
      <c r="E15" s="728">
        <v>44679.110000000022</v>
      </c>
      <c r="F15" s="798">
        <v>0.25150023610983763</v>
      </c>
      <c r="G15" s="728">
        <v>130</v>
      </c>
      <c r="H15" s="798">
        <v>0.23550724637681159</v>
      </c>
      <c r="I15" s="728">
        <v>132971.26</v>
      </c>
      <c r="J15" s="798">
        <v>0.74849976389016237</v>
      </c>
      <c r="K15" s="728">
        <v>422</v>
      </c>
      <c r="L15" s="798">
        <v>0.76449275362318836</v>
      </c>
      <c r="M15" s="728" t="s">
        <v>540</v>
      </c>
      <c r="N15" s="270"/>
    </row>
    <row r="16" spans="1:14" ht="14.4" customHeight="1" x14ac:dyDescent="0.3">
      <c r="A16" s="724" t="s">
        <v>526</v>
      </c>
      <c r="B16" s="725" t="s">
        <v>526</v>
      </c>
      <c r="C16" s="728" t="s">
        <v>526</v>
      </c>
      <c r="D16" s="728" t="s">
        <v>526</v>
      </c>
      <c r="E16" s="728" t="s">
        <v>526</v>
      </c>
      <c r="F16" s="798" t="s">
        <v>526</v>
      </c>
      <c r="G16" s="728" t="s">
        <v>526</v>
      </c>
      <c r="H16" s="798" t="s">
        <v>526</v>
      </c>
      <c r="I16" s="728" t="s">
        <v>526</v>
      </c>
      <c r="J16" s="798" t="s">
        <v>526</v>
      </c>
      <c r="K16" s="728" t="s">
        <v>526</v>
      </c>
      <c r="L16" s="798" t="s">
        <v>526</v>
      </c>
      <c r="M16" s="728" t="s">
        <v>541</v>
      </c>
      <c r="N16" s="270"/>
    </row>
    <row r="17" spans="1:14" ht="14.4" customHeight="1" x14ac:dyDescent="0.3">
      <c r="A17" s="724" t="s">
        <v>2309</v>
      </c>
      <c r="B17" s="725" t="s">
        <v>2304</v>
      </c>
      <c r="C17" s="728">
        <v>202584.31000000003</v>
      </c>
      <c r="D17" s="728">
        <v>414.5</v>
      </c>
      <c r="E17" s="728">
        <v>105552.15000000002</v>
      </c>
      <c r="F17" s="798">
        <v>0.52102825732160607</v>
      </c>
      <c r="G17" s="728">
        <v>193.5</v>
      </c>
      <c r="H17" s="798">
        <v>0.46682750301568154</v>
      </c>
      <c r="I17" s="728">
        <v>97032.16</v>
      </c>
      <c r="J17" s="798">
        <v>0.47897174267839393</v>
      </c>
      <c r="K17" s="728">
        <v>221</v>
      </c>
      <c r="L17" s="798">
        <v>0.53317249698431846</v>
      </c>
      <c r="M17" s="728" t="s">
        <v>1</v>
      </c>
      <c r="N17" s="270"/>
    </row>
    <row r="18" spans="1:14" ht="14.4" customHeight="1" x14ac:dyDescent="0.3">
      <c r="A18" s="724" t="s">
        <v>2309</v>
      </c>
      <c r="B18" s="725" t="s">
        <v>2305</v>
      </c>
      <c r="C18" s="728">
        <v>0</v>
      </c>
      <c r="D18" s="728">
        <v>38.5</v>
      </c>
      <c r="E18" s="728">
        <v>0</v>
      </c>
      <c r="F18" s="798" t="s">
        <v>526</v>
      </c>
      <c r="G18" s="728">
        <v>32.5</v>
      </c>
      <c r="H18" s="798">
        <v>0.8441558441558441</v>
      </c>
      <c r="I18" s="728">
        <v>0</v>
      </c>
      <c r="J18" s="798" t="s">
        <v>526</v>
      </c>
      <c r="K18" s="728">
        <v>6</v>
      </c>
      <c r="L18" s="798">
        <v>0.15584415584415584</v>
      </c>
      <c r="M18" s="728" t="s">
        <v>1</v>
      </c>
      <c r="N18" s="270"/>
    </row>
    <row r="19" spans="1:14" ht="14.4" customHeight="1" x14ac:dyDescent="0.3">
      <c r="A19" s="724" t="s">
        <v>2309</v>
      </c>
      <c r="B19" s="725" t="s">
        <v>2306</v>
      </c>
      <c r="C19" s="728">
        <v>19532.100000000002</v>
      </c>
      <c r="D19" s="728">
        <v>20</v>
      </c>
      <c r="E19" s="728">
        <v>11257.140000000001</v>
      </c>
      <c r="F19" s="798">
        <v>0.57634048566206397</v>
      </c>
      <c r="G19" s="728">
        <v>6</v>
      </c>
      <c r="H19" s="798">
        <v>0.3</v>
      </c>
      <c r="I19" s="728">
        <v>8274.9600000000009</v>
      </c>
      <c r="J19" s="798">
        <v>0.42365951433793603</v>
      </c>
      <c r="K19" s="728">
        <v>14</v>
      </c>
      <c r="L19" s="798">
        <v>0.7</v>
      </c>
      <c r="M19" s="728" t="s">
        <v>1</v>
      </c>
      <c r="N19" s="270"/>
    </row>
    <row r="20" spans="1:14" ht="14.4" customHeight="1" x14ac:dyDescent="0.3">
      <c r="A20" s="724" t="s">
        <v>2309</v>
      </c>
      <c r="B20" s="725" t="s">
        <v>2310</v>
      </c>
      <c r="C20" s="728">
        <v>222116.41000000003</v>
      </c>
      <c r="D20" s="728">
        <v>473</v>
      </c>
      <c r="E20" s="728">
        <v>116809.29000000002</v>
      </c>
      <c r="F20" s="798">
        <v>0.52589221120582674</v>
      </c>
      <c r="G20" s="728">
        <v>232</v>
      </c>
      <c r="H20" s="798">
        <v>0.4904862579281184</v>
      </c>
      <c r="I20" s="728">
        <v>105307.12000000001</v>
      </c>
      <c r="J20" s="798">
        <v>0.47410778879417326</v>
      </c>
      <c r="K20" s="728">
        <v>241</v>
      </c>
      <c r="L20" s="798">
        <v>0.5095137420718816</v>
      </c>
      <c r="M20" s="728" t="s">
        <v>540</v>
      </c>
      <c r="N20" s="270"/>
    </row>
    <row r="21" spans="1:14" ht="14.4" customHeight="1" x14ac:dyDescent="0.3">
      <c r="A21" s="724" t="s">
        <v>526</v>
      </c>
      <c r="B21" s="725" t="s">
        <v>526</v>
      </c>
      <c r="C21" s="728" t="s">
        <v>526</v>
      </c>
      <c r="D21" s="728" t="s">
        <v>526</v>
      </c>
      <c r="E21" s="728" t="s">
        <v>526</v>
      </c>
      <c r="F21" s="798" t="s">
        <v>526</v>
      </c>
      <c r="G21" s="728" t="s">
        <v>526</v>
      </c>
      <c r="H21" s="798" t="s">
        <v>526</v>
      </c>
      <c r="I21" s="728" t="s">
        <v>526</v>
      </c>
      <c r="J21" s="798" t="s">
        <v>526</v>
      </c>
      <c r="K21" s="728" t="s">
        <v>526</v>
      </c>
      <c r="L21" s="798" t="s">
        <v>526</v>
      </c>
      <c r="M21" s="728" t="s">
        <v>541</v>
      </c>
      <c r="N21" s="270"/>
    </row>
    <row r="22" spans="1:14" ht="14.4" customHeight="1" x14ac:dyDescent="0.3">
      <c r="A22" s="724" t="s">
        <v>524</v>
      </c>
      <c r="B22" s="725" t="s">
        <v>2311</v>
      </c>
      <c r="C22" s="728">
        <v>399766.78</v>
      </c>
      <c r="D22" s="728">
        <v>1025</v>
      </c>
      <c r="E22" s="728">
        <v>161488.40000000005</v>
      </c>
      <c r="F22" s="798">
        <v>0.40395652685298172</v>
      </c>
      <c r="G22" s="728">
        <v>362</v>
      </c>
      <c r="H22" s="798">
        <v>0.35317073170731705</v>
      </c>
      <c r="I22" s="728">
        <v>238278.38</v>
      </c>
      <c r="J22" s="798">
        <v>0.59604347314701833</v>
      </c>
      <c r="K22" s="728">
        <v>663</v>
      </c>
      <c r="L22" s="798">
        <v>0.64682926829268295</v>
      </c>
      <c r="M22" s="728" t="s">
        <v>536</v>
      </c>
      <c r="N22" s="270"/>
    </row>
    <row r="23" spans="1:14" ht="14.4" customHeight="1" x14ac:dyDescent="0.3">
      <c r="A23" s="799" t="s">
        <v>2312</v>
      </c>
    </row>
    <row r="24" spans="1:14" ht="14.4" customHeight="1" x14ac:dyDescent="0.3">
      <c r="A24" s="800" t="s">
        <v>2313</v>
      </c>
    </row>
    <row r="25" spans="1:14" ht="14.4" customHeight="1" x14ac:dyDescent="0.3">
      <c r="A25" s="799" t="s">
        <v>2314</v>
      </c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61" priority="15" stopIfTrue="1" operator="lessThan">
      <formula>0.6</formula>
    </cfRule>
  </conditionalFormatting>
  <conditionalFormatting sqref="B5:B9">
    <cfRule type="expression" dxfId="60" priority="10">
      <formula>AND(LEFT(M5,6)&lt;&gt;"mezera",M5&lt;&gt;"")</formula>
    </cfRule>
  </conditionalFormatting>
  <conditionalFormatting sqref="A5:A9">
    <cfRule type="expression" dxfId="59" priority="8">
      <formula>AND(M5&lt;&gt;"",M5&lt;&gt;"mezeraKL")</formula>
    </cfRule>
  </conditionalFormatting>
  <conditionalFormatting sqref="F5:F9">
    <cfRule type="cellIs" dxfId="58" priority="7" operator="lessThan">
      <formula>0.6</formula>
    </cfRule>
  </conditionalFormatting>
  <conditionalFormatting sqref="B5:L9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9">
    <cfRule type="expression" dxfId="55" priority="12">
      <formula>$M5&lt;&gt;""</formula>
    </cfRule>
  </conditionalFormatting>
  <conditionalFormatting sqref="B11:B22">
    <cfRule type="expression" dxfId="54" priority="4">
      <formula>AND(LEFT(M11,6)&lt;&gt;"mezera",M11&lt;&gt;"")</formula>
    </cfRule>
  </conditionalFormatting>
  <conditionalFormatting sqref="A11:A22">
    <cfRule type="expression" dxfId="53" priority="2">
      <formula>AND(M11&lt;&gt;"",M11&lt;&gt;"mezeraKL")</formula>
    </cfRule>
  </conditionalFormatting>
  <conditionalFormatting sqref="F11:F22">
    <cfRule type="cellIs" dxfId="52" priority="1" operator="lessThan">
      <formula>0.6</formula>
    </cfRule>
  </conditionalFormatting>
  <conditionalFormatting sqref="B11:L22">
    <cfRule type="expression" dxfId="51" priority="3">
      <formula>OR($M11="KL",$M11="SumaKL")</formula>
    </cfRule>
    <cfRule type="expression" dxfId="50" priority="5">
      <formula>$M11="SumaNS"</formula>
    </cfRule>
  </conditionalFormatting>
  <conditionalFormatting sqref="A11:L22">
    <cfRule type="expression" dxfId="4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81" t="s">
        <v>191</v>
      </c>
      <c r="B1" s="581"/>
      <c r="C1" s="581"/>
      <c r="D1" s="581"/>
      <c r="E1" s="581"/>
      <c r="F1" s="581"/>
      <c r="G1" s="581"/>
      <c r="H1" s="581"/>
      <c r="I1" s="581"/>
      <c r="J1" s="543"/>
      <c r="K1" s="543"/>
      <c r="L1" s="543"/>
      <c r="M1" s="543"/>
    </row>
    <row r="2" spans="1:13" ht="14.4" customHeight="1" thickBot="1" x14ac:dyDescent="0.35">
      <c r="A2" s="374" t="s">
        <v>322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98" t="s">
        <v>15</v>
      </c>
      <c r="C3" s="600"/>
      <c r="D3" s="597"/>
      <c r="E3" s="261"/>
      <c r="F3" s="597" t="s">
        <v>16</v>
      </c>
      <c r="G3" s="597"/>
      <c r="H3" s="597"/>
      <c r="I3" s="597"/>
      <c r="J3" s="597" t="s">
        <v>190</v>
      </c>
      <c r="K3" s="597"/>
      <c r="L3" s="597"/>
      <c r="M3" s="599"/>
    </row>
    <row r="4" spans="1:13" ht="14.4" customHeight="1" thickBot="1" x14ac:dyDescent="0.35">
      <c r="A4" s="777" t="s">
        <v>167</v>
      </c>
      <c r="B4" s="778" t="s">
        <v>19</v>
      </c>
      <c r="C4" s="804"/>
      <c r="D4" s="778" t="s">
        <v>20</v>
      </c>
      <c r="E4" s="804"/>
      <c r="F4" s="778" t="s">
        <v>19</v>
      </c>
      <c r="G4" s="781" t="s">
        <v>2</v>
      </c>
      <c r="H4" s="778" t="s">
        <v>20</v>
      </c>
      <c r="I4" s="781" t="s">
        <v>2</v>
      </c>
      <c r="J4" s="778" t="s">
        <v>19</v>
      </c>
      <c r="K4" s="781" t="s">
        <v>2</v>
      </c>
      <c r="L4" s="778" t="s">
        <v>20</v>
      </c>
      <c r="M4" s="782" t="s">
        <v>2</v>
      </c>
    </row>
    <row r="5" spans="1:13" ht="14.4" customHeight="1" x14ac:dyDescent="0.3">
      <c r="A5" s="801" t="s">
        <v>2315</v>
      </c>
      <c r="B5" s="792">
        <v>97038.250000000015</v>
      </c>
      <c r="C5" s="736">
        <v>1</v>
      </c>
      <c r="D5" s="805">
        <v>200</v>
      </c>
      <c r="E5" s="808" t="s">
        <v>2315</v>
      </c>
      <c r="F5" s="792">
        <v>61477.33</v>
      </c>
      <c r="G5" s="760">
        <v>0.63353708460323632</v>
      </c>
      <c r="H5" s="740">
        <v>90</v>
      </c>
      <c r="I5" s="783">
        <v>0.45</v>
      </c>
      <c r="J5" s="811">
        <v>35560.920000000013</v>
      </c>
      <c r="K5" s="760">
        <v>0.36646291539676373</v>
      </c>
      <c r="L5" s="740">
        <v>110</v>
      </c>
      <c r="M5" s="783">
        <v>0.55000000000000004</v>
      </c>
    </row>
    <row r="6" spans="1:13" ht="14.4" customHeight="1" x14ac:dyDescent="0.3">
      <c r="A6" s="802" t="s">
        <v>2316</v>
      </c>
      <c r="B6" s="793">
        <v>8415.119999999999</v>
      </c>
      <c r="C6" s="743">
        <v>1</v>
      </c>
      <c r="D6" s="806">
        <v>55</v>
      </c>
      <c r="E6" s="809" t="s">
        <v>2316</v>
      </c>
      <c r="F6" s="793">
        <v>445.16999999999996</v>
      </c>
      <c r="G6" s="761">
        <v>5.2901206399908737E-2</v>
      </c>
      <c r="H6" s="747">
        <v>1</v>
      </c>
      <c r="I6" s="784">
        <v>1.8181818181818181E-2</v>
      </c>
      <c r="J6" s="812">
        <v>7969.9499999999989</v>
      </c>
      <c r="K6" s="761">
        <v>0.9470987936000913</v>
      </c>
      <c r="L6" s="747">
        <v>54</v>
      </c>
      <c r="M6" s="784">
        <v>0.98181818181818181</v>
      </c>
    </row>
    <row r="7" spans="1:13" ht="14.4" customHeight="1" x14ac:dyDescent="0.3">
      <c r="A7" s="802" t="s">
        <v>2317</v>
      </c>
      <c r="B7" s="793">
        <v>58949.229999999981</v>
      </c>
      <c r="C7" s="743">
        <v>1</v>
      </c>
      <c r="D7" s="806">
        <v>142</v>
      </c>
      <c r="E7" s="809" t="s">
        <v>2317</v>
      </c>
      <c r="F7" s="793">
        <v>14163.22</v>
      </c>
      <c r="G7" s="761">
        <v>0.24026132317589227</v>
      </c>
      <c r="H7" s="747">
        <v>40</v>
      </c>
      <c r="I7" s="784">
        <v>0.28169014084507044</v>
      </c>
      <c r="J7" s="812">
        <v>44786.00999999998</v>
      </c>
      <c r="K7" s="761">
        <v>0.75973867682410767</v>
      </c>
      <c r="L7" s="747">
        <v>102</v>
      </c>
      <c r="M7" s="784">
        <v>0.71830985915492962</v>
      </c>
    </row>
    <row r="8" spans="1:13" ht="14.4" customHeight="1" x14ac:dyDescent="0.3">
      <c r="A8" s="802" t="s">
        <v>2318</v>
      </c>
      <c r="B8" s="793">
        <v>6847.81</v>
      </c>
      <c r="C8" s="743">
        <v>1</v>
      </c>
      <c r="D8" s="806">
        <v>14</v>
      </c>
      <c r="E8" s="809" t="s">
        <v>2318</v>
      </c>
      <c r="F8" s="793">
        <v>2427.1500000000005</v>
      </c>
      <c r="G8" s="761">
        <v>0.35444178503784429</v>
      </c>
      <c r="H8" s="747">
        <v>5</v>
      </c>
      <c r="I8" s="784">
        <v>0.35714285714285715</v>
      </c>
      <c r="J8" s="812">
        <v>4420.66</v>
      </c>
      <c r="K8" s="761">
        <v>0.64555821496215571</v>
      </c>
      <c r="L8" s="747">
        <v>9</v>
      </c>
      <c r="M8" s="784">
        <v>0.6428571428571429</v>
      </c>
    </row>
    <row r="9" spans="1:13" ht="14.4" customHeight="1" x14ac:dyDescent="0.3">
      <c r="A9" s="802" t="s">
        <v>2319</v>
      </c>
      <c r="B9" s="793">
        <v>31154.559999999998</v>
      </c>
      <c r="C9" s="743">
        <v>1</v>
      </c>
      <c r="D9" s="806">
        <v>92</v>
      </c>
      <c r="E9" s="809" t="s">
        <v>2319</v>
      </c>
      <c r="F9" s="793">
        <v>10019.289999999999</v>
      </c>
      <c r="G9" s="761">
        <v>0.32159947051089793</v>
      </c>
      <c r="H9" s="747">
        <v>35</v>
      </c>
      <c r="I9" s="784">
        <v>0.38043478260869568</v>
      </c>
      <c r="J9" s="812">
        <v>21135.269999999997</v>
      </c>
      <c r="K9" s="761">
        <v>0.67840052948910201</v>
      </c>
      <c r="L9" s="747">
        <v>57</v>
      </c>
      <c r="M9" s="784">
        <v>0.61956521739130432</v>
      </c>
    </row>
    <row r="10" spans="1:13" ht="14.4" customHeight="1" x14ac:dyDescent="0.3">
      <c r="A10" s="802" t="s">
        <v>2320</v>
      </c>
      <c r="B10" s="793">
        <v>74083.55</v>
      </c>
      <c r="C10" s="743">
        <v>1</v>
      </c>
      <c r="D10" s="806">
        <v>145</v>
      </c>
      <c r="E10" s="809" t="s">
        <v>2320</v>
      </c>
      <c r="F10" s="793">
        <v>16080.449999999999</v>
      </c>
      <c r="G10" s="761">
        <v>0.21705830781597263</v>
      </c>
      <c r="H10" s="747">
        <v>36</v>
      </c>
      <c r="I10" s="784">
        <v>0.24827586206896551</v>
      </c>
      <c r="J10" s="812">
        <v>58003.1</v>
      </c>
      <c r="K10" s="761">
        <v>0.78294169218402732</v>
      </c>
      <c r="L10" s="747">
        <v>109</v>
      </c>
      <c r="M10" s="784">
        <v>0.75172413793103443</v>
      </c>
    </row>
    <row r="11" spans="1:13" ht="14.4" customHeight="1" x14ac:dyDescent="0.3">
      <c r="A11" s="802" t="s">
        <v>2321</v>
      </c>
      <c r="B11" s="793">
        <v>77491.640000000014</v>
      </c>
      <c r="C11" s="743">
        <v>1</v>
      </c>
      <c r="D11" s="806">
        <v>199</v>
      </c>
      <c r="E11" s="809" t="s">
        <v>2321</v>
      </c>
      <c r="F11" s="793">
        <v>40946.990000000005</v>
      </c>
      <c r="G11" s="761">
        <v>0.52840525765101887</v>
      </c>
      <c r="H11" s="747">
        <v>91</v>
      </c>
      <c r="I11" s="784">
        <v>0.457286432160804</v>
      </c>
      <c r="J11" s="812">
        <v>36544.65</v>
      </c>
      <c r="K11" s="761">
        <v>0.47159474234898108</v>
      </c>
      <c r="L11" s="747">
        <v>108</v>
      </c>
      <c r="M11" s="784">
        <v>0.542713567839196</v>
      </c>
    </row>
    <row r="12" spans="1:13" ht="14.4" customHeight="1" x14ac:dyDescent="0.3">
      <c r="A12" s="802" t="s">
        <v>2322</v>
      </c>
      <c r="B12" s="793">
        <v>10045.300000000001</v>
      </c>
      <c r="C12" s="743">
        <v>1</v>
      </c>
      <c r="D12" s="806">
        <v>31</v>
      </c>
      <c r="E12" s="809" t="s">
        <v>2322</v>
      </c>
      <c r="F12" s="793">
        <v>909.87</v>
      </c>
      <c r="G12" s="761">
        <v>9.057668760514867E-2</v>
      </c>
      <c r="H12" s="747">
        <v>9</v>
      </c>
      <c r="I12" s="784">
        <v>0.29032258064516131</v>
      </c>
      <c r="J12" s="812">
        <v>9135.43</v>
      </c>
      <c r="K12" s="761">
        <v>0.9094233123948513</v>
      </c>
      <c r="L12" s="747">
        <v>22</v>
      </c>
      <c r="M12" s="784">
        <v>0.70967741935483875</v>
      </c>
    </row>
    <row r="13" spans="1:13" ht="14.4" customHeight="1" x14ac:dyDescent="0.3">
      <c r="A13" s="802" t="s">
        <v>2323</v>
      </c>
      <c r="B13" s="793">
        <v>89.8</v>
      </c>
      <c r="C13" s="743">
        <v>1</v>
      </c>
      <c r="D13" s="806">
        <v>2</v>
      </c>
      <c r="E13" s="809" t="s">
        <v>2323</v>
      </c>
      <c r="F13" s="793">
        <v>32.18</v>
      </c>
      <c r="G13" s="761">
        <v>0.35835189309576837</v>
      </c>
      <c r="H13" s="747">
        <v>1</v>
      </c>
      <c r="I13" s="784">
        <v>0.5</v>
      </c>
      <c r="J13" s="812">
        <v>57.62</v>
      </c>
      <c r="K13" s="761">
        <v>0.64164810690423157</v>
      </c>
      <c r="L13" s="747">
        <v>1</v>
      </c>
      <c r="M13" s="784">
        <v>0.5</v>
      </c>
    </row>
    <row r="14" spans="1:13" ht="14.4" customHeight="1" thickBot="1" x14ac:dyDescent="0.35">
      <c r="A14" s="803" t="s">
        <v>2324</v>
      </c>
      <c r="B14" s="794">
        <v>35651.519999999997</v>
      </c>
      <c r="C14" s="750">
        <v>1</v>
      </c>
      <c r="D14" s="807">
        <v>145</v>
      </c>
      <c r="E14" s="810" t="s">
        <v>2324</v>
      </c>
      <c r="F14" s="794">
        <v>14986.749999999998</v>
      </c>
      <c r="G14" s="762">
        <v>0.42036777113570473</v>
      </c>
      <c r="H14" s="754">
        <v>54</v>
      </c>
      <c r="I14" s="785">
        <v>0.3724137931034483</v>
      </c>
      <c r="J14" s="813">
        <v>20664.769999999997</v>
      </c>
      <c r="K14" s="762">
        <v>0.57963222886429522</v>
      </c>
      <c r="L14" s="754">
        <v>91</v>
      </c>
      <c r="M14" s="785">
        <v>0.62758620689655176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5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72" t="s">
        <v>3546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</row>
    <row r="2" spans="1:21" ht="14.4" customHeight="1" thickBot="1" x14ac:dyDescent="0.35">
      <c r="A2" s="374" t="s">
        <v>322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604"/>
      <c r="B3" s="605"/>
      <c r="C3" s="605"/>
      <c r="D3" s="605"/>
      <c r="E3" s="605"/>
      <c r="F3" s="605"/>
      <c r="G3" s="605"/>
      <c r="H3" s="605"/>
      <c r="I3" s="605"/>
      <c r="J3" s="605"/>
      <c r="K3" s="606" t="s">
        <v>159</v>
      </c>
      <c r="L3" s="607"/>
      <c r="M3" s="70">
        <f>SUBTOTAL(9,M7:M1048576)</f>
        <v>399766.78000000038</v>
      </c>
      <c r="N3" s="70">
        <f>SUBTOTAL(9,N7:N1048576)</f>
        <v>2708</v>
      </c>
      <c r="O3" s="70">
        <f>SUBTOTAL(9,O7:O1048576)</f>
        <v>1025</v>
      </c>
      <c r="P3" s="70">
        <f>SUBTOTAL(9,P7:P1048576)</f>
        <v>161488.39999999997</v>
      </c>
      <c r="Q3" s="71">
        <f>IF(M3=0,0,P3/M3)</f>
        <v>0.40395652685298117</v>
      </c>
      <c r="R3" s="70">
        <f>SUBTOTAL(9,R7:R1048576)</f>
        <v>1079</v>
      </c>
      <c r="S3" s="71">
        <f>IF(N3=0,0,R3/N3)</f>
        <v>0.39844903988183161</v>
      </c>
      <c r="T3" s="70">
        <f>SUBTOTAL(9,T7:T1048576)</f>
        <v>362</v>
      </c>
      <c r="U3" s="72">
        <f>IF(O3=0,0,T3/O3)</f>
        <v>0.35317073170731705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608" t="s">
        <v>15</v>
      </c>
      <c r="N4" s="609"/>
      <c r="O4" s="609"/>
      <c r="P4" s="610" t="s">
        <v>21</v>
      </c>
      <c r="Q4" s="609"/>
      <c r="R4" s="609"/>
      <c r="S4" s="609"/>
      <c r="T4" s="609"/>
      <c r="U4" s="61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601" t="s">
        <v>22</v>
      </c>
      <c r="Q5" s="602"/>
      <c r="R5" s="601" t="s">
        <v>13</v>
      </c>
      <c r="S5" s="602"/>
      <c r="T5" s="601" t="s">
        <v>20</v>
      </c>
      <c r="U5" s="603"/>
    </row>
    <row r="6" spans="1:21" s="330" customFormat="1" ht="14.4" customHeight="1" thickBot="1" x14ac:dyDescent="0.35">
      <c r="A6" s="814" t="s">
        <v>23</v>
      </c>
      <c r="B6" s="815" t="s">
        <v>5</v>
      </c>
      <c r="C6" s="814" t="s">
        <v>24</v>
      </c>
      <c r="D6" s="815" t="s">
        <v>6</v>
      </c>
      <c r="E6" s="815" t="s">
        <v>193</v>
      </c>
      <c r="F6" s="815" t="s">
        <v>25</v>
      </c>
      <c r="G6" s="815" t="s">
        <v>26</v>
      </c>
      <c r="H6" s="815" t="s">
        <v>8</v>
      </c>
      <c r="I6" s="815" t="s">
        <v>10</v>
      </c>
      <c r="J6" s="815" t="s">
        <v>11</v>
      </c>
      <c r="K6" s="815" t="s">
        <v>12</v>
      </c>
      <c r="L6" s="815" t="s">
        <v>27</v>
      </c>
      <c r="M6" s="816" t="s">
        <v>14</v>
      </c>
      <c r="N6" s="817" t="s">
        <v>28</v>
      </c>
      <c r="O6" s="817" t="s">
        <v>28</v>
      </c>
      <c r="P6" s="817" t="s">
        <v>14</v>
      </c>
      <c r="Q6" s="817" t="s">
        <v>2</v>
      </c>
      <c r="R6" s="817" t="s">
        <v>28</v>
      </c>
      <c r="S6" s="817" t="s">
        <v>2</v>
      </c>
      <c r="T6" s="817" t="s">
        <v>28</v>
      </c>
      <c r="U6" s="818" t="s">
        <v>2</v>
      </c>
    </row>
    <row r="7" spans="1:21" ht="14.4" customHeight="1" x14ac:dyDescent="0.3">
      <c r="A7" s="819">
        <v>30</v>
      </c>
      <c r="B7" s="820" t="s">
        <v>2303</v>
      </c>
      <c r="C7" s="820" t="s">
        <v>2307</v>
      </c>
      <c r="D7" s="821" t="s">
        <v>3544</v>
      </c>
      <c r="E7" s="822" t="s">
        <v>2317</v>
      </c>
      <c r="F7" s="820" t="s">
        <v>2304</v>
      </c>
      <c r="G7" s="820" t="s">
        <v>2325</v>
      </c>
      <c r="H7" s="820" t="s">
        <v>526</v>
      </c>
      <c r="I7" s="820" t="s">
        <v>2134</v>
      </c>
      <c r="J7" s="820" t="s">
        <v>1184</v>
      </c>
      <c r="K7" s="820" t="s">
        <v>2131</v>
      </c>
      <c r="L7" s="823">
        <v>36.270000000000003</v>
      </c>
      <c r="M7" s="823">
        <v>290.16000000000003</v>
      </c>
      <c r="N7" s="820">
        <v>8</v>
      </c>
      <c r="O7" s="824">
        <v>4</v>
      </c>
      <c r="P7" s="823">
        <v>145.08000000000001</v>
      </c>
      <c r="Q7" s="825">
        <v>0.5</v>
      </c>
      <c r="R7" s="820">
        <v>4</v>
      </c>
      <c r="S7" s="825">
        <v>0.5</v>
      </c>
      <c r="T7" s="824">
        <v>2</v>
      </c>
      <c r="U7" s="231">
        <v>0.5</v>
      </c>
    </row>
    <row r="8" spans="1:21" ht="14.4" customHeight="1" x14ac:dyDescent="0.3">
      <c r="A8" s="742">
        <v>30</v>
      </c>
      <c r="B8" s="743" t="s">
        <v>2303</v>
      </c>
      <c r="C8" s="743" t="s">
        <v>2307</v>
      </c>
      <c r="D8" s="826" t="s">
        <v>3544</v>
      </c>
      <c r="E8" s="827" t="s">
        <v>2317</v>
      </c>
      <c r="F8" s="743" t="s">
        <v>2304</v>
      </c>
      <c r="G8" s="743" t="s">
        <v>2325</v>
      </c>
      <c r="H8" s="743" t="s">
        <v>554</v>
      </c>
      <c r="I8" s="743" t="s">
        <v>2128</v>
      </c>
      <c r="J8" s="743" t="s">
        <v>581</v>
      </c>
      <c r="K8" s="743" t="s">
        <v>582</v>
      </c>
      <c r="L8" s="744">
        <v>25.71</v>
      </c>
      <c r="M8" s="744">
        <v>25.71</v>
      </c>
      <c r="N8" s="743">
        <v>1</v>
      </c>
      <c r="O8" s="828">
        <v>0.5</v>
      </c>
      <c r="P8" s="744"/>
      <c r="Q8" s="761">
        <v>0</v>
      </c>
      <c r="R8" s="743"/>
      <c r="S8" s="761">
        <v>0</v>
      </c>
      <c r="T8" s="828"/>
      <c r="U8" s="784">
        <v>0</v>
      </c>
    </row>
    <row r="9" spans="1:21" ht="14.4" customHeight="1" x14ac:dyDescent="0.3">
      <c r="A9" s="742">
        <v>30</v>
      </c>
      <c r="B9" s="743" t="s">
        <v>2303</v>
      </c>
      <c r="C9" s="743" t="s">
        <v>2307</v>
      </c>
      <c r="D9" s="826" t="s">
        <v>3544</v>
      </c>
      <c r="E9" s="827" t="s">
        <v>2317</v>
      </c>
      <c r="F9" s="743" t="s">
        <v>2304</v>
      </c>
      <c r="G9" s="743" t="s">
        <v>2326</v>
      </c>
      <c r="H9" s="743" t="s">
        <v>526</v>
      </c>
      <c r="I9" s="743" t="s">
        <v>2193</v>
      </c>
      <c r="J9" s="743" t="s">
        <v>1523</v>
      </c>
      <c r="K9" s="743" t="s">
        <v>2194</v>
      </c>
      <c r="L9" s="744">
        <v>4.7</v>
      </c>
      <c r="M9" s="744">
        <v>9.4</v>
      </c>
      <c r="N9" s="743">
        <v>2</v>
      </c>
      <c r="O9" s="828">
        <v>1</v>
      </c>
      <c r="P9" s="744">
        <v>4.7</v>
      </c>
      <c r="Q9" s="761">
        <v>0.5</v>
      </c>
      <c r="R9" s="743">
        <v>1</v>
      </c>
      <c r="S9" s="761">
        <v>0.5</v>
      </c>
      <c r="T9" s="828">
        <v>0.5</v>
      </c>
      <c r="U9" s="784">
        <v>0.5</v>
      </c>
    </row>
    <row r="10" spans="1:21" ht="14.4" customHeight="1" x14ac:dyDescent="0.3">
      <c r="A10" s="742">
        <v>30</v>
      </c>
      <c r="B10" s="743" t="s">
        <v>2303</v>
      </c>
      <c r="C10" s="743" t="s">
        <v>2307</v>
      </c>
      <c r="D10" s="826" t="s">
        <v>3544</v>
      </c>
      <c r="E10" s="827" t="s">
        <v>2317</v>
      </c>
      <c r="F10" s="743" t="s">
        <v>2304</v>
      </c>
      <c r="G10" s="743" t="s">
        <v>2327</v>
      </c>
      <c r="H10" s="743" t="s">
        <v>526</v>
      </c>
      <c r="I10" s="743" t="s">
        <v>2328</v>
      </c>
      <c r="J10" s="743" t="s">
        <v>610</v>
      </c>
      <c r="K10" s="743" t="s">
        <v>2238</v>
      </c>
      <c r="L10" s="744">
        <v>62.18</v>
      </c>
      <c r="M10" s="744">
        <v>62.18</v>
      </c>
      <c r="N10" s="743">
        <v>1</v>
      </c>
      <c r="O10" s="828">
        <v>0.5</v>
      </c>
      <c r="P10" s="744"/>
      <c r="Q10" s="761">
        <v>0</v>
      </c>
      <c r="R10" s="743"/>
      <c r="S10" s="761">
        <v>0</v>
      </c>
      <c r="T10" s="828"/>
      <c r="U10" s="784">
        <v>0</v>
      </c>
    </row>
    <row r="11" spans="1:21" ht="14.4" customHeight="1" x14ac:dyDescent="0.3">
      <c r="A11" s="742">
        <v>30</v>
      </c>
      <c r="B11" s="743" t="s">
        <v>2303</v>
      </c>
      <c r="C11" s="743" t="s">
        <v>2307</v>
      </c>
      <c r="D11" s="826" t="s">
        <v>3544</v>
      </c>
      <c r="E11" s="827" t="s">
        <v>2317</v>
      </c>
      <c r="F11" s="743" t="s">
        <v>2304</v>
      </c>
      <c r="G11" s="743" t="s">
        <v>2327</v>
      </c>
      <c r="H11" s="743" t="s">
        <v>526</v>
      </c>
      <c r="I11" s="743" t="s">
        <v>2329</v>
      </c>
      <c r="J11" s="743" t="s">
        <v>613</v>
      </c>
      <c r="K11" s="743" t="s">
        <v>1961</v>
      </c>
      <c r="L11" s="744">
        <v>31.09</v>
      </c>
      <c r="M11" s="744">
        <v>93.27</v>
      </c>
      <c r="N11" s="743">
        <v>3</v>
      </c>
      <c r="O11" s="828">
        <v>1.5</v>
      </c>
      <c r="P11" s="744">
        <v>62.18</v>
      </c>
      <c r="Q11" s="761">
        <v>0.66666666666666674</v>
      </c>
      <c r="R11" s="743">
        <v>2</v>
      </c>
      <c r="S11" s="761">
        <v>0.66666666666666663</v>
      </c>
      <c r="T11" s="828">
        <v>1</v>
      </c>
      <c r="U11" s="784">
        <v>0.66666666666666663</v>
      </c>
    </row>
    <row r="12" spans="1:21" ht="14.4" customHeight="1" x14ac:dyDescent="0.3">
      <c r="A12" s="742">
        <v>30</v>
      </c>
      <c r="B12" s="743" t="s">
        <v>2303</v>
      </c>
      <c r="C12" s="743" t="s">
        <v>2307</v>
      </c>
      <c r="D12" s="826" t="s">
        <v>3544</v>
      </c>
      <c r="E12" s="827" t="s">
        <v>2317</v>
      </c>
      <c r="F12" s="743" t="s">
        <v>2304</v>
      </c>
      <c r="G12" s="743" t="s">
        <v>2327</v>
      </c>
      <c r="H12" s="743" t="s">
        <v>526</v>
      </c>
      <c r="I12" s="743" t="s">
        <v>2329</v>
      </c>
      <c r="J12" s="743" t="s">
        <v>613</v>
      </c>
      <c r="K12" s="743" t="s">
        <v>1961</v>
      </c>
      <c r="L12" s="744">
        <v>36.86</v>
      </c>
      <c r="M12" s="744">
        <v>73.72</v>
      </c>
      <c r="N12" s="743">
        <v>2</v>
      </c>
      <c r="O12" s="828">
        <v>1</v>
      </c>
      <c r="P12" s="744">
        <v>36.86</v>
      </c>
      <c r="Q12" s="761">
        <v>0.5</v>
      </c>
      <c r="R12" s="743">
        <v>1</v>
      </c>
      <c r="S12" s="761">
        <v>0.5</v>
      </c>
      <c r="T12" s="828">
        <v>0.5</v>
      </c>
      <c r="U12" s="784">
        <v>0.5</v>
      </c>
    </row>
    <row r="13" spans="1:21" ht="14.4" customHeight="1" x14ac:dyDescent="0.3">
      <c r="A13" s="742">
        <v>30</v>
      </c>
      <c r="B13" s="743" t="s">
        <v>2303</v>
      </c>
      <c r="C13" s="743" t="s">
        <v>2307</v>
      </c>
      <c r="D13" s="826" t="s">
        <v>3544</v>
      </c>
      <c r="E13" s="827" t="s">
        <v>2317</v>
      </c>
      <c r="F13" s="743" t="s">
        <v>2304</v>
      </c>
      <c r="G13" s="743" t="s">
        <v>2330</v>
      </c>
      <c r="H13" s="743" t="s">
        <v>554</v>
      </c>
      <c r="I13" s="743" t="s">
        <v>2054</v>
      </c>
      <c r="J13" s="743" t="s">
        <v>1607</v>
      </c>
      <c r="K13" s="743" t="s">
        <v>2055</v>
      </c>
      <c r="L13" s="744">
        <v>225.06</v>
      </c>
      <c r="M13" s="744">
        <v>225.06</v>
      </c>
      <c r="N13" s="743">
        <v>1</v>
      </c>
      <c r="O13" s="828">
        <v>0.5</v>
      </c>
      <c r="P13" s="744"/>
      <c r="Q13" s="761">
        <v>0</v>
      </c>
      <c r="R13" s="743"/>
      <c r="S13" s="761">
        <v>0</v>
      </c>
      <c r="T13" s="828"/>
      <c r="U13" s="784">
        <v>0</v>
      </c>
    </row>
    <row r="14" spans="1:21" ht="14.4" customHeight="1" x14ac:dyDescent="0.3">
      <c r="A14" s="742">
        <v>30</v>
      </c>
      <c r="B14" s="743" t="s">
        <v>2303</v>
      </c>
      <c r="C14" s="743" t="s">
        <v>2307</v>
      </c>
      <c r="D14" s="826" t="s">
        <v>3544</v>
      </c>
      <c r="E14" s="827" t="s">
        <v>2317</v>
      </c>
      <c r="F14" s="743" t="s">
        <v>2304</v>
      </c>
      <c r="G14" s="743" t="s">
        <v>2331</v>
      </c>
      <c r="H14" s="743" t="s">
        <v>526</v>
      </c>
      <c r="I14" s="743" t="s">
        <v>2006</v>
      </c>
      <c r="J14" s="743" t="s">
        <v>2004</v>
      </c>
      <c r="K14" s="743" t="s">
        <v>1931</v>
      </c>
      <c r="L14" s="744">
        <v>58.86</v>
      </c>
      <c r="M14" s="744">
        <v>58.86</v>
      </c>
      <c r="N14" s="743">
        <v>1</v>
      </c>
      <c r="O14" s="828">
        <v>0.5</v>
      </c>
      <c r="P14" s="744"/>
      <c r="Q14" s="761">
        <v>0</v>
      </c>
      <c r="R14" s="743"/>
      <c r="S14" s="761">
        <v>0</v>
      </c>
      <c r="T14" s="828"/>
      <c r="U14" s="784">
        <v>0</v>
      </c>
    </row>
    <row r="15" spans="1:21" ht="14.4" customHeight="1" x14ac:dyDescent="0.3">
      <c r="A15" s="742">
        <v>30</v>
      </c>
      <c r="B15" s="743" t="s">
        <v>2303</v>
      </c>
      <c r="C15" s="743" t="s">
        <v>2307</v>
      </c>
      <c r="D15" s="826" t="s">
        <v>3544</v>
      </c>
      <c r="E15" s="827" t="s">
        <v>2317</v>
      </c>
      <c r="F15" s="743" t="s">
        <v>2304</v>
      </c>
      <c r="G15" s="743" t="s">
        <v>2331</v>
      </c>
      <c r="H15" s="743" t="s">
        <v>526</v>
      </c>
      <c r="I15" s="743" t="s">
        <v>2006</v>
      </c>
      <c r="J15" s="743" t="s">
        <v>2004</v>
      </c>
      <c r="K15" s="743" t="s">
        <v>1931</v>
      </c>
      <c r="L15" s="744">
        <v>46.6</v>
      </c>
      <c r="M15" s="744">
        <v>46.6</v>
      </c>
      <c r="N15" s="743">
        <v>1</v>
      </c>
      <c r="O15" s="828">
        <v>0.5</v>
      </c>
      <c r="P15" s="744"/>
      <c r="Q15" s="761">
        <v>0</v>
      </c>
      <c r="R15" s="743"/>
      <c r="S15" s="761">
        <v>0</v>
      </c>
      <c r="T15" s="828"/>
      <c r="U15" s="784">
        <v>0</v>
      </c>
    </row>
    <row r="16" spans="1:21" ht="14.4" customHeight="1" x14ac:dyDescent="0.3">
      <c r="A16" s="742">
        <v>30</v>
      </c>
      <c r="B16" s="743" t="s">
        <v>2303</v>
      </c>
      <c r="C16" s="743" t="s">
        <v>2307</v>
      </c>
      <c r="D16" s="826" t="s">
        <v>3544</v>
      </c>
      <c r="E16" s="827" t="s">
        <v>2317</v>
      </c>
      <c r="F16" s="743" t="s">
        <v>2304</v>
      </c>
      <c r="G16" s="743" t="s">
        <v>2331</v>
      </c>
      <c r="H16" s="743" t="s">
        <v>526</v>
      </c>
      <c r="I16" s="743" t="s">
        <v>2009</v>
      </c>
      <c r="J16" s="743" t="s">
        <v>2004</v>
      </c>
      <c r="K16" s="743" t="s">
        <v>2010</v>
      </c>
      <c r="L16" s="744">
        <v>93.18</v>
      </c>
      <c r="M16" s="744">
        <v>93.18</v>
      </c>
      <c r="N16" s="743">
        <v>1</v>
      </c>
      <c r="O16" s="828">
        <v>1</v>
      </c>
      <c r="P16" s="744"/>
      <c r="Q16" s="761">
        <v>0</v>
      </c>
      <c r="R16" s="743"/>
      <c r="S16" s="761">
        <v>0</v>
      </c>
      <c r="T16" s="828"/>
      <c r="U16" s="784">
        <v>0</v>
      </c>
    </row>
    <row r="17" spans="1:21" ht="14.4" customHeight="1" x14ac:dyDescent="0.3">
      <c r="A17" s="742">
        <v>30</v>
      </c>
      <c r="B17" s="743" t="s">
        <v>2303</v>
      </c>
      <c r="C17" s="743" t="s">
        <v>2307</v>
      </c>
      <c r="D17" s="826" t="s">
        <v>3544</v>
      </c>
      <c r="E17" s="827" t="s">
        <v>2317</v>
      </c>
      <c r="F17" s="743" t="s">
        <v>2304</v>
      </c>
      <c r="G17" s="743" t="s">
        <v>2332</v>
      </c>
      <c r="H17" s="743" t="s">
        <v>526</v>
      </c>
      <c r="I17" s="743" t="s">
        <v>2333</v>
      </c>
      <c r="J17" s="743" t="s">
        <v>2334</v>
      </c>
      <c r="K17" s="743" t="s">
        <v>2335</v>
      </c>
      <c r="L17" s="744">
        <v>128.55000000000001</v>
      </c>
      <c r="M17" s="744">
        <v>128.55000000000001</v>
      </c>
      <c r="N17" s="743">
        <v>1</v>
      </c>
      <c r="O17" s="828">
        <v>0.5</v>
      </c>
      <c r="P17" s="744">
        <v>128.55000000000001</v>
      </c>
      <c r="Q17" s="761">
        <v>1</v>
      </c>
      <c r="R17" s="743">
        <v>1</v>
      </c>
      <c r="S17" s="761">
        <v>1</v>
      </c>
      <c r="T17" s="828">
        <v>0.5</v>
      </c>
      <c r="U17" s="784">
        <v>1</v>
      </c>
    </row>
    <row r="18" spans="1:21" ht="14.4" customHeight="1" x14ac:dyDescent="0.3">
      <c r="A18" s="742">
        <v>30</v>
      </c>
      <c r="B18" s="743" t="s">
        <v>2303</v>
      </c>
      <c r="C18" s="743" t="s">
        <v>2307</v>
      </c>
      <c r="D18" s="826" t="s">
        <v>3544</v>
      </c>
      <c r="E18" s="827" t="s">
        <v>2317</v>
      </c>
      <c r="F18" s="743" t="s">
        <v>2304</v>
      </c>
      <c r="G18" s="743" t="s">
        <v>2336</v>
      </c>
      <c r="H18" s="743" t="s">
        <v>554</v>
      </c>
      <c r="I18" s="743" t="s">
        <v>2240</v>
      </c>
      <c r="J18" s="743" t="s">
        <v>2241</v>
      </c>
      <c r="K18" s="743" t="s">
        <v>2242</v>
      </c>
      <c r="L18" s="744">
        <v>103.8</v>
      </c>
      <c r="M18" s="744">
        <v>103.8</v>
      </c>
      <c r="N18" s="743">
        <v>1</v>
      </c>
      <c r="O18" s="828">
        <v>0.5</v>
      </c>
      <c r="P18" s="744">
        <v>103.8</v>
      </c>
      <c r="Q18" s="761">
        <v>1</v>
      </c>
      <c r="R18" s="743">
        <v>1</v>
      </c>
      <c r="S18" s="761">
        <v>1</v>
      </c>
      <c r="T18" s="828">
        <v>0.5</v>
      </c>
      <c r="U18" s="784">
        <v>1</v>
      </c>
    </row>
    <row r="19" spans="1:21" ht="14.4" customHeight="1" x14ac:dyDescent="0.3">
      <c r="A19" s="742">
        <v>30</v>
      </c>
      <c r="B19" s="743" t="s">
        <v>2303</v>
      </c>
      <c r="C19" s="743" t="s">
        <v>2307</v>
      </c>
      <c r="D19" s="826" t="s">
        <v>3544</v>
      </c>
      <c r="E19" s="827" t="s">
        <v>2317</v>
      </c>
      <c r="F19" s="743" t="s">
        <v>2304</v>
      </c>
      <c r="G19" s="743" t="s">
        <v>2337</v>
      </c>
      <c r="H19" s="743" t="s">
        <v>554</v>
      </c>
      <c r="I19" s="743" t="s">
        <v>1924</v>
      </c>
      <c r="J19" s="743" t="s">
        <v>1925</v>
      </c>
      <c r="K19" s="743" t="s">
        <v>1926</v>
      </c>
      <c r="L19" s="744">
        <v>65.540000000000006</v>
      </c>
      <c r="M19" s="744">
        <v>65.540000000000006</v>
      </c>
      <c r="N19" s="743">
        <v>1</v>
      </c>
      <c r="O19" s="828">
        <v>0.5</v>
      </c>
      <c r="P19" s="744"/>
      <c r="Q19" s="761">
        <v>0</v>
      </c>
      <c r="R19" s="743"/>
      <c r="S19" s="761">
        <v>0</v>
      </c>
      <c r="T19" s="828"/>
      <c r="U19" s="784">
        <v>0</v>
      </c>
    </row>
    <row r="20" spans="1:21" ht="14.4" customHeight="1" x14ac:dyDescent="0.3">
      <c r="A20" s="742">
        <v>30</v>
      </c>
      <c r="B20" s="743" t="s">
        <v>2303</v>
      </c>
      <c r="C20" s="743" t="s">
        <v>2307</v>
      </c>
      <c r="D20" s="826" t="s">
        <v>3544</v>
      </c>
      <c r="E20" s="827" t="s">
        <v>2317</v>
      </c>
      <c r="F20" s="743" t="s">
        <v>2304</v>
      </c>
      <c r="G20" s="743" t="s">
        <v>2338</v>
      </c>
      <c r="H20" s="743" t="s">
        <v>526</v>
      </c>
      <c r="I20" s="743" t="s">
        <v>1928</v>
      </c>
      <c r="J20" s="743" t="s">
        <v>1324</v>
      </c>
      <c r="K20" s="743" t="s">
        <v>1929</v>
      </c>
      <c r="L20" s="744">
        <v>35.11</v>
      </c>
      <c r="M20" s="744">
        <v>175.55</v>
      </c>
      <c r="N20" s="743">
        <v>5</v>
      </c>
      <c r="O20" s="828">
        <v>2.5</v>
      </c>
      <c r="P20" s="744">
        <v>35.11</v>
      </c>
      <c r="Q20" s="761">
        <v>0.19999999999999998</v>
      </c>
      <c r="R20" s="743">
        <v>1</v>
      </c>
      <c r="S20" s="761">
        <v>0.2</v>
      </c>
      <c r="T20" s="828">
        <v>0.5</v>
      </c>
      <c r="U20" s="784">
        <v>0.2</v>
      </c>
    </row>
    <row r="21" spans="1:21" ht="14.4" customHeight="1" x14ac:dyDescent="0.3">
      <c r="A21" s="742">
        <v>30</v>
      </c>
      <c r="B21" s="743" t="s">
        <v>2303</v>
      </c>
      <c r="C21" s="743" t="s">
        <v>2307</v>
      </c>
      <c r="D21" s="826" t="s">
        <v>3544</v>
      </c>
      <c r="E21" s="827" t="s">
        <v>2317</v>
      </c>
      <c r="F21" s="743" t="s">
        <v>2304</v>
      </c>
      <c r="G21" s="743" t="s">
        <v>2338</v>
      </c>
      <c r="H21" s="743" t="s">
        <v>526</v>
      </c>
      <c r="I21" s="743" t="s">
        <v>1930</v>
      </c>
      <c r="J21" s="743" t="s">
        <v>1323</v>
      </c>
      <c r="K21" s="743" t="s">
        <v>1931</v>
      </c>
      <c r="L21" s="744">
        <v>70.23</v>
      </c>
      <c r="M21" s="744">
        <v>70.23</v>
      </c>
      <c r="N21" s="743">
        <v>1</v>
      </c>
      <c r="O21" s="828">
        <v>0.5</v>
      </c>
      <c r="P21" s="744"/>
      <c r="Q21" s="761">
        <v>0</v>
      </c>
      <c r="R21" s="743"/>
      <c r="S21" s="761">
        <v>0</v>
      </c>
      <c r="T21" s="828"/>
      <c r="U21" s="784">
        <v>0</v>
      </c>
    </row>
    <row r="22" spans="1:21" ht="14.4" customHeight="1" x14ac:dyDescent="0.3">
      <c r="A22" s="742">
        <v>30</v>
      </c>
      <c r="B22" s="743" t="s">
        <v>2303</v>
      </c>
      <c r="C22" s="743" t="s">
        <v>2307</v>
      </c>
      <c r="D22" s="826" t="s">
        <v>3544</v>
      </c>
      <c r="E22" s="827" t="s">
        <v>2317</v>
      </c>
      <c r="F22" s="743" t="s">
        <v>2304</v>
      </c>
      <c r="G22" s="743" t="s">
        <v>2339</v>
      </c>
      <c r="H22" s="743" t="s">
        <v>526</v>
      </c>
      <c r="I22" s="743" t="s">
        <v>2340</v>
      </c>
      <c r="J22" s="743" t="s">
        <v>1031</v>
      </c>
      <c r="K22" s="743" t="s">
        <v>2341</v>
      </c>
      <c r="L22" s="744">
        <v>141.76</v>
      </c>
      <c r="M22" s="744">
        <v>141.76</v>
      </c>
      <c r="N22" s="743">
        <v>1</v>
      </c>
      <c r="O22" s="828">
        <v>0.5</v>
      </c>
      <c r="P22" s="744"/>
      <c r="Q22" s="761">
        <v>0</v>
      </c>
      <c r="R22" s="743"/>
      <c r="S22" s="761">
        <v>0</v>
      </c>
      <c r="T22" s="828"/>
      <c r="U22" s="784">
        <v>0</v>
      </c>
    </row>
    <row r="23" spans="1:21" ht="14.4" customHeight="1" x14ac:dyDescent="0.3">
      <c r="A23" s="742">
        <v>30</v>
      </c>
      <c r="B23" s="743" t="s">
        <v>2303</v>
      </c>
      <c r="C23" s="743" t="s">
        <v>2307</v>
      </c>
      <c r="D23" s="826" t="s">
        <v>3544</v>
      </c>
      <c r="E23" s="827" t="s">
        <v>2317</v>
      </c>
      <c r="F23" s="743" t="s">
        <v>2304</v>
      </c>
      <c r="G23" s="743" t="s">
        <v>2342</v>
      </c>
      <c r="H23" s="743" t="s">
        <v>554</v>
      </c>
      <c r="I23" s="743" t="s">
        <v>2343</v>
      </c>
      <c r="J23" s="743" t="s">
        <v>726</v>
      </c>
      <c r="K23" s="743" t="s">
        <v>2010</v>
      </c>
      <c r="L23" s="744">
        <v>85.16</v>
      </c>
      <c r="M23" s="744">
        <v>85.16</v>
      </c>
      <c r="N23" s="743">
        <v>1</v>
      </c>
      <c r="O23" s="828">
        <v>0.5</v>
      </c>
      <c r="P23" s="744">
        <v>85.16</v>
      </c>
      <c r="Q23" s="761">
        <v>1</v>
      </c>
      <c r="R23" s="743">
        <v>1</v>
      </c>
      <c r="S23" s="761">
        <v>1</v>
      </c>
      <c r="T23" s="828">
        <v>0.5</v>
      </c>
      <c r="U23" s="784">
        <v>1</v>
      </c>
    </row>
    <row r="24" spans="1:21" ht="14.4" customHeight="1" x14ac:dyDescent="0.3">
      <c r="A24" s="742">
        <v>30</v>
      </c>
      <c r="B24" s="743" t="s">
        <v>2303</v>
      </c>
      <c r="C24" s="743" t="s">
        <v>2307</v>
      </c>
      <c r="D24" s="826" t="s">
        <v>3544</v>
      </c>
      <c r="E24" s="827" t="s">
        <v>2317</v>
      </c>
      <c r="F24" s="743" t="s">
        <v>2304</v>
      </c>
      <c r="G24" s="743" t="s">
        <v>2342</v>
      </c>
      <c r="H24" s="743" t="s">
        <v>554</v>
      </c>
      <c r="I24" s="743" t="s">
        <v>2209</v>
      </c>
      <c r="J24" s="743" t="s">
        <v>724</v>
      </c>
      <c r="K24" s="743" t="s">
        <v>1931</v>
      </c>
      <c r="L24" s="744">
        <v>42.57</v>
      </c>
      <c r="M24" s="744">
        <v>42.57</v>
      </c>
      <c r="N24" s="743">
        <v>1</v>
      </c>
      <c r="O24" s="828">
        <v>0.5</v>
      </c>
      <c r="P24" s="744"/>
      <c r="Q24" s="761">
        <v>0</v>
      </c>
      <c r="R24" s="743"/>
      <c r="S24" s="761">
        <v>0</v>
      </c>
      <c r="T24" s="828"/>
      <c r="U24" s="784">
        <v>0</v>
      </c>
    </row>
    <row r="25" spans="1:21" ht="14.4" customHeight="1" x14ac:dyDescent="0.3">
      <c r="A25" s="742">
        <v>30</v>
      </c>
      <c r="B25" s="743" t="s">
        <v>2303</v>
      </c>
      <c r="C25" s="743" t="s">
        <v>2307</v>
      </c>
      <c r="D25" s="826" t="s">
        <v>3544</v>
      </c>
      <c r="E25" s="827" t="s">
        <v>2317</v>
      </c>
      <c r="F25" s="743" t="s">
        <v>2304</v>
      </c>
      <c r="G25" s="743" t="s">
        <v>2342</v>
      </c>
      <c r="H25" s="743" t="s">
        <v>554</v>
      </c>
      <c r="I25" s="743" t="s">
        <v>2210</v>
      </c>
      <c r="J25" s="743" t="s">
        <v>726</v>
      </c>
      <c r="K25" s="743" t="s">
        <v>2010</v>
      </c>
      <c r="L25" s="744">
        <v>85.16</v>
      </c>
      <c r="M25" s="744">
        <v>170.32</v>
      </c>
      <c r="N25" s="743">
        <v>2</v>
      </c>
      <c r="O25" s="828">
        <v>1</v>
      </c>
      <c r="P25" s="744"/>
      <c r="Q25" s="761">
        <v>0</v>
      </c>
      <c r="R25" s="743"/>
      <c r="S25" s="761">
        <v>0</v>
      </c>
      <c r="T25" s="828"/>
      <c r="U25" s="784">
        <v>0</v>
      </c>
    </row>
    <row r="26" spans="1:21" ht="14.4" customHeight="1" x14ac:dyDescent="0.3">
      <c r="A26" s="742">
        <v>30</v>
      </c>
      <c r="B26" s="743" t="s">
        <v>2303</v>
      </c>
      <c r="C26" s="743" t="s">
        <v>2307</v>
      </c>
      <c r="D26" s="826" t="s">
        <v>3544</v>
      </c>
      <c r="E26" s="827" t="s">
        <v>2317</v>
      </c>
      <c r="F26" s="743" t="s">
        <v>2304</v>
      </c>
      <c r="G26" s="743" t="s">
        <v>2344</v>
      </c>
      <c r="H26" s="743" t="s">
        <v>526</v>
      </c>
      <c r="I26" s="743" t="s">
        <v>2345</v>
      </c>
      <c r="J26" s="743" t="s">
        <v>2346</v>
      </c>
      <c r="K26" s="743" t="s">
        <v>2347</v>
      </c>
      <c r="L26" s="744">
        <v>23.72</v>
      </c>
      <c r="M26" s="744">
        <v>94.88</v>
      </c>
      <c r="N26" s="743">
        <v>4</v>
      </c>
      <c r="O26" s="828">
        <v>2</v>
      </c>
      <c r="P26" s="744">
        <v>23.72</v>
      </c>
      <c r="Q26" s="761">
        <v>0.25</v>
      </c>
      <c r="R26" s="743">
        <v>1</v>
      </c>
      <c r="S26" s="761">
        <v>0.25</v>
      </c>
      <c r="T26" s="828">
        <v>0.5</v>
      </c>
      <c r="U26" s="784">
        <v>0.25</v>
      </c>
    </row>
    <row r="27" spans="1:21" ht="14.4" customHeight="1" x14ac:dyDescent="0.3">
      <c r="A27" s="742">
        <v>30</v>
      </c>
      <c r="B27" s="743" t="s">
        <v>2303</v>
      </c>
      <c r="C27" s="743" t="s">
        <v>2307</v>
      </c>
      <c r="D27" s="826" t="s">
        <v>3544</v>
      </c>
      <c r="E27" s="827" t="s">
        <v>2317</v>
      </c>
      <c r="F27" s="743" t="s">
        <v>2304</v>
      </c>
      <c r="G27" s="743" t="s">
        <v>2348</v>
      </c>
      <c r="H27" s="743" t="s">
        <v>526</v>
      </c>
      <c r="I27" s="743" t="s">
        <v>2349</v>
      </c>
      <c r="J27" s="743" t="s">
        <v>771</v>
      </c>
      <c r="K27" s="743" t="s">
        <v>2350</v>
      </c>
      <c r="L27" s="744">
        <v>45.56</v>
      </c>
      <c r="M27" s="744">
        <v>136.68</v>
      </c>
      <c r="N27" s="743">
        <v>3</v>
      </c>
      <c r="O27" s="828">
        <v>1.5</v>
      </c>
      <c r="P27" s="744">
        <v>45.56</v>
      </c>
      <c r="Q27" s="761">
        <v>0.33333333333333331</v>
      </c>
      <c r="R27" s="743">
        <v>1</v>
      </c>
      <c r="S27" s="761">
        <v>0.33333333333333331</v>
      </c>
      <c r="T27" s="828">
        <v>0.5</v>
      </c>
      <c r="U27" s="784">
        <v>0.33333333333333331</v>
      </c>
    </row>
    <row r="28" spans="1:21" ht="14.4" customHeight="1" x14ac:dyDescent="0.3">
      <c r="A28" s="742">
        <v>30</v>
      </c>
      <c r="B28" s="743" t="s">
        <v>2303</v>
      </c>
      <c r="C28" s="743" t="s">
        <v>2307</v>
      </c>
      <c r="D28" s="826" t="s">
        <v>3544</v>
      </c>
      <c r="E28" s="827" t="s">
        <v>2317</v>
      </c>
      <c r="F28" s="743" t="s">
        <v>2304</v>
      </c>
      <c r="G28" s="743" t="s">
        <v>2348</v>
      </c>
      <c r="H28" s="743" t="s">
        <v>526</v>
      </c>
      <c r="I28" s="743" t="s">
        <v>2351</v>
      </c>
      <c r="J28" s="743" t="s">
        <v>771</v>
      </c>
      <c r="K28" s="743" t="s">
        <v>2352</v>
      </c>
      <c r="L28" s="744">
        <v>91.11</v>
      </c>
      <c r="M28" s="744">
        <v>91.11</v>
      </c>
      <c r="N28" s="743">
        <v>1</v>
      </c>
      <c r="O28" s="828">
        <v>0.5</v>
      </c>
      <c r="P28" s="744">
        <v>91.11</v>
      </c>
      <c r="Q28" s="761">
        <v>1</v>
      </c>
      <c r="R28" s="743">
        <v>1</v>
      </c>
      <c r="S28" s="761">
        <v>1</v>
      </c>
      <c r="T28" s="828">
        <v>0.5</v>
      </c>
      <c r="U28" s="784">
        <v>1</v>
      </c>
    </row>
    <row r="29" spans="1:21" ht="14.4" customHeight="1" x14ac:dyDescent="0.3">
      <c r="A29" s="742">
        <v>30</v>
      </c>
      <c r="B29" s="743" t="s">
        <v>2303</v>
      </c>
      <c r="C29" s="743" t="s">
        <v>2307</v>
      </c>
      <c r="D29" s="826" t="s">
        <v>3544</v>
      </c>
      <c r="E29" s="827" t="s">
        <v>2317</v>
      </c>
      <c r="F29" s="743" t="s">
        <v>2304</v>
      </c>
      <c r="G29" s="743" t="s">
        <v>2353</v>
      </c>
      <c r="H29" s="743" t="s">
        <v>526</v>
      </c>
      <c r="I29" s="743" t="s">
        <v>2354</v>
      </c>
      <c r="J29" s="743" t="s">
        <v>2355</v>
      </c>
      <c r="K29" s="743" t="s">
        <v>1931</v>
      </c>
      <c r="L29" s="744">
        <v>0</v>
      </c>
      <c r="M29" s="744">
        <v>0</v>
      </c>
      <c r="N29" s="743">
        <v>1</v>
      </c>
      <c r="O29" s="828">
        <v>0.5</v>
      </c>
      <c r="P29" s="744"/>
      <c r="Q29" s="761"/>
      <c r="R29" s="743"/>
      <c r="S29" s="761">
        <v>0</v>
      </c>
      <c r="T29" s="828"/>
      <c r="U29" s="784">
        <v>0</v>
      </c>
    </row>
    <row r="30" spans="1:21" ht="14.4" customHeight="1" x14ac:dyDescent="0.3">
      <c r="A30" s="742">
        <v>30</v>
      </c>
      <c r="B30" s="743" t="s">
        <v>2303</v>
      </c>
      <c r="C30" s="743" t="s">
        <v>2307</v>
      </c>
      <c r="D30" s="826" t="s">
        <v>3544</v>
      </c>
      <c r="E30" s="827" t="s">
        <v>2317</v>
      </c>
      <c r="F30" s="743" t="s">
        <v>2304</v>
      </c>
      <c r="G30" s="743" t="s">
        <v>2356</v>
      </c>
      <c r="H30" s="743" t="s">
        <v>526</v>
      </c>
      <c r="I30" s="743" t="s">
        <v>2357</v>
      </c>
      <c r="J30" s="743" t="s">
        <v>1304</v>
      </c>
      <c r="K30" s="743" t="s">
        <v>2358</v>
      </c>
      <c r="L30" s="744">
        <v>80.319999999999993</v>
      </c>
      <c r="M30" s="744">
        <v>80.319999999999993</v>
      </c>
      <c r="N30" s="743">
        <v>1</v>
      </c>
      <c r="O30" s="828">
        <v>0.5</v>
      </c>
      <c r="P30" s="744">
        <v>80.319999999999993</v>
      </c>
      <c r="Q30" s="761">
        <v>1</v>
      </c>
      <c r="R30" s="743">
        <v>1</v>
      </c>
      <c r="S30" s="761">
        <v>1</v>
      </c>
      <c r="T30" s="828">
        <v>0.5</v>
      </c>
      <c r="U30" s="784">
        <v>1</v>
      </c>
    </row>
    <row r="31" spans="1:21" ht="14.4" customHeight="1" x14ac:dyDescent="0.3">
      <c r="A31" s="742">
        <v>30</v>
      </c>
      <c r="B31" s="743" t="s">
        <v>2303</v>
      </c>
      <c r="C31" s="743" t="s">
        <v>2307</v>
      </c>
      <c r="D31" s="826" t="s">
        <v>3544</v>
      </c>
      <c r="E31" s="827" t="s">
        <v>2317</v>
      </c>
      <c r="F31" s="743" t="s">
        <v>2304</v>
      </c>
      <c r="G31" s="743" t="s">
        <v>2359</v>
      </c>
      <c r="H31" s="743" t="s">
        <v>526</v>
      </c>
      <c r="I31" s="743" t="s">
        <v>2360</v>
      </c>
      <c r="J31" s="743" t="s">
        <v>2361</v>
      </c>
      <c r="K31" s="743" t="s">
        <v>1961</v>
      </c>
      <c r="L31" s="744">
        <v>4.6399999999999997</v>
      </c>
      <c r="M31" s="744">
        <v>4.6399999999999997</v>
      </c>
      <c r="N31" s="743">
        <v>1</v>
      </c>
      <c r="O31" s="828">
        <v>0.5</v>
      </c>
      <c r="P31" s="744"/>
      <c r="Q31" s="761">
        <v>0</v>
      </c>
      <c r="R31" s="743"/>
      <c r="S31" s="761">
        <v>0</v>
      </c>
      <c r="T31" s="828"/>
      <c r="U31" s="784">
        <v>0</v>
      </c>
    </row>
    <row r="32" spans="1:21" ht="14.4" customHeight="1" x14ac:dyDescent="0.3">
      <c r="A32" s="742">
        <v>30</v>
      </c>
      <c r="B32" s="743" t="s">
        <v>2303</v>
      </c>
      <c r="C32" s="743" t="s">
        <v>2307</v>
      </c>
      <c r="D32" s="826" t="s">
        <v>3544</v>
      </c>
      <c r="E32" s="827" t="s">
        <v>2317</v>
      </c>
      <c r="F32" s="743" t="s">
        <v>2304</v>
      </c>
      <c r="G32" s="743" t="s">
        <v>2362</v>
      </c>
      <c r="H32" s="743" t="s">
        <v>526</v>
      </c>
      <c r="I32" s="743" t="s">
        <v>2223</v>
      </c>
      <c r="J32" s="743" t="s">
        <v>2224</v>
      </c>
      <c r="K32" s="743" t="s">
        <v>1931</v>
      </c>
      <c r="L32" s="744">
        <v>85.16</v>
      </c>
      <c r="M32" s="744">
        <v>85.16</v>
      </c>
      <c r="N32" s="743">
        <v>1</v>
      </c>
      <c r="O32" s="828">
        <v>0.5</v>
      </c>
      <c r="P32" s="744"/>
      <c r="Q32" s="761">
        <v>0</v>
      </c>
      <c r="R32" s="743"/>
      <c r="S32" s="761">
        <v>0</v>
      </c>
      <c r="T32" s="828"/>
      <c r="U32" s="784">
        <v>0</v>
      </c>
    </row>
    <row r="33" spans="1:21" ht="14.4" customHeight="1" x14ac:dyDescent="0.3">
      <c r="A33" s="742">
        <v>30</v>
      </c>
      <c r="B33" s="743" t="s">
        <v>2303</v>
      </c>
      <c r="C33" s="743" t="s">
        <v>2307</v>
      </c>
      <c r="D33" s="826" t="s">
        <v>3544</v>
      </c>
      <c r="E33" s="827" t="s">
        <v>2317</v>
      </c>
      <c r="F33" s="743" t="s">
        <v>2304</v>
      </c>
      <c r="G33" s="743" t="s">
        <v>2363</v>
      </c>
      <c r="H33" s="743" t="s">
        <v>526</v>
      </c>
      <c r="I33" s="743" t="s">
        <v>2139</v>
      </c>
      <c r="J33" s="743" t="s">
        <v>2137</v>
      </c>
      <c r="K33" s="743" t="s">
        <v>2140</v>
      </c>
      <c r="L33" s="744">
        <v>1454.23</v>
      </c>
      <c r="M33" s="744">
        <v>1454.23</v>
      </c>
      <c r="N33" s="743">
        <v>1</v>
      </c>
      <c r="O33" s="828">
        <v>0.5</v>
      </c>
      <c r="P33" s="744"/>
      <c r="Q33" s="761">
        <v>0</v>
      </c>
      <c r="R33" s="743"/>
      <c r="S33" s="761">
        <v>0</v>
      </c>
      <c r="T33" s="828"/>
      <c r="U33" s="784">
        <v>0</v>
      </c>
    </row>
    <row r="34" spans="1:21" ht="14.4" customHeight="1" x14ac:dyDescent="0.3">
      <c r="A34" s="742">
        <v>30</v>
      </c>
      <c r="B34" s="743" t="s">
        <v>2303</v>
      </c>
      <c r="C34" s="743" t="s">
        <v>2307</v>
      </c>
      <c r="D34" s="826" t="s">
        <v>3544</v>
      </c>
      <c r="E34" s="827" t="s">
        <v>2317</v>
      </c>
      <c r="F34" s="743" t="s">
        <v>2304</v>
      </c>
      <c r="G34" s="743" t="s">
        <v>2364</v>
      </c>
      <c r="H34" s="743" t="s">
        <v>554</v>
      </c>
      <c r="I34" s="743" t="s">
        <v>2365</v>
      </c>
      <c r="J34" s="743" t="s">
        <v>922</v>
      </c>
      <c r="K34" s="743" t="s">
        <v>2366</v>
      </c>
      <c r="L34" s="744">
        <v>58.97</v>
      </c>
      <c r="M34" s="744">
        <v>58.97</v>
      </c>
      <c r="N34" s="743">
        <v>1</v>
      </c>
      <c r="O34" s="828">
        <v>0.5</v>
      </c>
      <c r="P34" s="744">
        <v>58.97</v>
      </c>
      <c r="Q34" s="761">
        <v>1</v>
      </c>
      <c r="R34" s="743">
        <v>1</v>
      </c>
      <c r="S34" s="761">
        <v>1</v>
      </c>
      <c r="T34" s="828">
        <v>0.5</v>
      </c>
      <c r="U34" s="784">
        <v>1</v>
      </c>
    </row>
    <row r="35" spans="1:21" ht="14.4" customHeight="1" x14ac:dyDescent="0.3">
      <c r="A35" s="742">
        <v>30</v>
      </c>
      <c r="B35" s="743" t="s">
        <v>2303</v>
      </c>
      <c r="C35" s="743" t="s">
        <v>2307</v>
      </c>
      <c r="D35" s="826" t="s">
        <v>3544</v>
      </c>
      <c r="E35" s="827" t="s">
        <v>2317</v>
      </c>
      <c r="F35" s="743" t="s">
        <v>2304</v>
      </c>
      <c r="G35" s="743" t="s">
        <v>2364</v>
      </c>
      <c r="H35" s="743" t="s">
        <v>526</v>
      </c>
      <c r="I35" s="743" t="s">
        <v>2367</v>
      </c>
      <c r="J35" s="743" t="s">
        <v>920</v>
      </c>
      <c r="K35" s="743" t="s">
        <v>2368</v>
      </c>
      <c r="L35" s="744">
        <v>0</v>
      </c>
      <c r="M35" s="744">
        <v>0</v>
      </c>
      <c r="N35" s="743">
        <v>4</v>
      </c>
      <c r="O35" s="828">
        <v>2.5</v>
      </c>
      <c r="P35" s="744">
        <v>0</v>
      </c>
      <c r="Q35" s="761"/>
      <c r="R35" s="743">
        <v>1</v>
      </c>
      <c r="S35" s="761">
        <v>0.25</v>
      </c>
      <c r="T35" s="828">
        <v>0.5</v>
      </c>
      <c r="U35" s="784">
        <v>0.2</v>
      </c>
    </row>
    <row r="36" spans="1:21" ht="14.4" customHeight="1" x14ac:dyDescent="0.3">
      <c r="A36" s="742">
        <v>30</v>
      </c>
      <c r="B36" s="743" t="s">
        <v>2303</v>
      </c>
      <c r="C36" s="743" t="s">
        <v>2307</v>
      </c>
      <c r="D36" s="826" t="s">
        <v>3544</v>
      </c>
      <c r="E36" s="827" t="s">
        <v>2317</v>
      </c>
      <c r="F36" s="743" t="s">
        <v>2304</v>
      </c>
      <c r="G36" s="743" t="s">
        <v>2364</v>
      </c>
      <c r="H36" s="743" t="s">
        <v>526</v>
      </c>
      <c r="I36" s="743" t="s">
        <v>2369</v>
      </c>
      <c r="J36" s="743" t="s">
        <v>920</v>
      </c>
      <c r="K36" s="743" t="s">
        <v>2370</v>
      </c>
      <c r="L36" s="744">
        <v>42.51</v>
      </c>
      <c r="M36" s="744">
        <v>340.08</v>
      </c>
      <c r="N36" s="743">
        <v>8</v>
      </c>
      <c r="O36" s="828">
        <v>4</v>
      </c>
      <c r="P36" s="744">
        <v>85.02</v>
      </c>
      <c r="Q36" s="761">
        <v>0.25</v>
      </c>
      <c r="R36" s="743">
        <v>2</v>
      </c>
      <c r="S36" s="761">
        <v>0.25</v>
      </c>
      <c r="T36" s="828">
        <v>1</v>
      </c>
      <c r="U36" s="784">
        <v>0.25</v>
      </c>
    </row>
    <row r="37" spans="1:21" ht="14.4" customHeight="1" x14ac:dyDescent="0.3">
      <c r="A37" s="742">
        <v>30</v>
      </c>
      <c r="B37" s="743" t="s">
        <v>2303</v>
      </c>
      <c r="C37" s="743" t="s">
        <v>2307</v>
      </c>
      <c r="D37" s="826" t="s">
        <v>3544</v>
      </c>
      <c r="E37" s="827" t="s">
        <v>2317</v>
      </c>
      <c r="F37" s="743" t="s">
        <v>2304</v>
      </c>
      <c r="G37" s="743" t="s">
        <v>2371</v>
      </c>
      <c r="H37" s="743" t="s">
        <v>526</v>
      </c>
      <c r="I37" s="743" t="s">
        <v>2372</v>
      </c>
      <c r="J37" s="743" t="s">
        <v>2373</v>
      </c>
      <c r="K37" s="743" t="s">
        <v>2374</v>
      </c>
      <c r="L37" s="744">
        <v>107.42</v>
      </c>
      <c r="M37" s="744">
        <v>107.42</v>
      </c>
      <c r="N37" s="743">
        <v>1</v>
      </c>
      <c r="O37" s="828">
        <v>0.5</v>
      </c>
      <c r="P37" s="744"/>
      <c r="Q37" s="761">
        <v>0</v>
      </c>
      <c r="R37" s="743"/>
      <c r="S37" s="761">
        <v>0</v>
      </c>
      <c r="T37" s="828"/>
      <c r="U37" s="784">
        <v>0</v>
      </c>
    </row>
    <row r="38" spans="1:21" ht="14.4" customHeight="1" x14ac:dyDescent="0.3">
      <c r="A38" s="742">
        <v>30</v>
      </c>
      <c r="B38" s="743" t="s">
        <v>2303</v>
      </c>
      <c r="C38" s="743" t="s">
        <v>2307</v>
      </c>
      <c r="D38" s="826" t="s">
        <v>3544</v>
      </c>
      <c r="E38" s="827" t="s">
        <v>2317</v>
      </c>
      <c r="F38" s="743" t="s">
        <v>2304</v>
      </c>
      <c r="G38" s="743" t="s">
        <v>2371</v>
      </c>
      <c r="H38" s="743" t="s">
        <v>526</v>
      </c>
      <c r="I38" s="743" t="s">
        <v>2375</v>
      </c>
      <c r="J38" s="743" t="s">
        <v>2373</v>
      </c>
      <c r="K38" s="743" t="s">
        <v>2376</v>
      </c>
      <c r="L38" s="744">
        <v>424.24</v>
      </c>
      <c r="M38" s="744">
        <v>848.48</v>
      </c>
      <c r="N38" s="743">
        <v>2</v>
      </c>
      <c r="O38" s="828">
        <v>1.5</v>
      </c>
      <c r="P38" s="744">
        <v>424.24</v>
      </c>
      <c r="Q38" s="761">
        <v>0.5</v>
      </c>
      <c r="R38" s="743">
        <v>1</v>
      </c>
      <c r="S38" s="761">
        <v>0.5</v>
      </c>
      <c r="T38" s="828">
        <v>0.5</v>
      </c>
      <c r="U38" s="784">
        <v>0.33333333333333331</v>
      </c>
    </row>
    <row r="39" spans="1:21" ht="14.4" customHeight="1" x14ac:dyDescent="0.3">
      <c r="A39" s="742">
        <v>30</v>
      </c>
      <c r="B39" s="743" t="s">
        <v>2303</v>
      </c>
      <c r="C39" s="743" t="s">
        <v>2307</v>
      </c>
      <c r="D39" s="826" t="s">
        <v>3544</v>
      </c>
      <c r="E39" s="827" t="s">
        <v>2317</v>
      </c>
      <c r="F39" s="743" t="s">
        <v>2304</v>
      </c>
      <c r="G39" s="743" t="s">
        <v>2377</v>
      </c>
      <c r="H39" s="743" t="s">
        <v>526</v>
      </c>
      <c r="I39" s="743" t="s">
        <v>2378</v>
      </c>
      <c r="J39" s="743" t="s">
        <v>2379</v>
      </c>
      <c r="K39" s="743" t="s">
        <v>2380</v>
      </c>
      <c r="L39" s="744">
        <v>46.25</v>
      </c>
      <c r="M39" s="744">
        <v>46.25</v>
      </c>
      <c r="N39" s="743">
        <v>1</v>
      </c>
      <c r="O39" s="828">
        <v>0.5</v>
      </c>
      <c r="P39" s="744"/>
      <c r="Q39" s="761">
        <v>0</v>
      </c>
      <c r="R39" s="743"/>
      <c r="S39" s="761">
        <v>0</v>
      </c>
      <c r="T39" s="828"/>
      <c r="U39" s="784">
        <v>0</v>
      </c>
    </row>
    <row r="40" spans="1:21" ht="14.4" customHeight="1" x14ac:dyDescent="0.3">
      <c r="A40" s="742">
        <v>30</v>
      </c>
      <c r="B40" s="743" t="s">
        <v>2303</v>
      </c>
      <c r="C40" s="743" t="s">
        <v>2307</v>
      </c>
      <c r="D40" s="826" t="s">
        <v>3544</v>
      </c>
      <c r="E40" s="827" t="s">
        <v>2317</v>
      </c>
      <c r="F40" s="743" t="s">
        <v>2304</v>
      </c>
      <c r="G40" s="743" t="s">
        <v>2377</v>
      </c>
      <c r="H40" s="743" t="s">
        <v>526</v>
      </c>
      <c r="I40" s="743" t="s">
        <v>2381</v>
      </c>
      <c r="J40" s="743" t="s">
        <v>2382</v>
      </c>
      <c r="K40" s="743" t="s">
        <v>2383</v>
      </c>
      <c r="L40" s="744">
        <v>46.25</v>
      </c>
      <c r="M40" s="744">
        <v>46.25</v>
      </c>
      <c r="N40" s="743">
        <v>1</v>
      </c>
      <c r="O40" s="828">
        <v>0.5</v>
      </c>
      <c r="P40" s="744"/>
      <c r="Q40" s="761">
        <v>0</v>
      </c>
      <c r="R40" s="743"/>
      <c r="S40" s="761">
        <v>0</v>
      </c>
      <c r="T40" s="828"/>
      <c r="U40" s="784">
        <v>0</v>
      </c>
    </row>
    <row r="41" spans="1:21" ht="14.4" customHeight="1" x14ac:dyDescent="0.3">
      <c r="A41" s="742">
        <v>30</v>
      </c>
      <c r="B41" s="743" t="s">
        <v>2303</v>
      </c>
      <c r="C41" s="743" t="s">
        <v>2307</v>
      </c>
      <c r="D41" s="826" t="s">
        <v>3544</v>
      </c>
      <c r="E41" s="827" t="s">
        <v>2317</v>
      </c>
      <c r="F41" s="743" t="s">
        <v>2304</v>
      </c>
      <c r="G41" s="743" t="s">
        <v>2384</v>
      </c>
      <c r="H41" s="743" t="s">
        <v>554</v>
      </c>
      <c r="I41" s="743" t="s">
        <v>1859</v>
      </c>
      <c r="J41" s="743" t="s">
        <v>1860</v>
      </c>
      <c r="K41" s="743" t="s">
        <v>1861</v>
      </c>
      <c r="L41" s="744">
        <v>30.83</v>
      </c>
      <c r="M41" s="744">
        <v>61.66</v>
      </c>
      <c r="N41" s="743">
        <v>2</v>
      </c>
      <c r="O41" s="828">
        <v>1</v>
      </c>
      <c r="P41" s="744">
        <v>61.66</v>
      </c>
      <c r="Q41" s="761">
        <v>1</v>
      </c>
      <c r="R41" s="743">
        <v>2</v>
      </c>
      <c r="S41" s="761">
        <v>1</v>
      </c>
      <c r="T41" s="828">
        <v>1</v>
      </c>
      <c r="U41" s="784">
        <v>1</v>
      </c>
    </row>
    <row r="42" spans="1:21" ht="14.4" customHeight="1" x14ac:dyDescent="0.3">
      <c r="A42" s="742">
        <v>30</v>
      </c>
      <c r="B42" s="743" t="s">
        <v>2303</v>
      </c>
      <c r="C42" s="743" t="s">
        <v>2307</v>
      </c>
      <c r="D42" s="826" t="s">
        <v>3544</v>
      </c>
      <c r="E42" s="827" t="s">
        <v>2317</v>
      </c>
      <c r="F42" s="743" t="s">
        <v>2304</v>
      </c>
      <c r="G42" s="743" t="s">
        <v>956</v>
      </c>
      <c r="H42" s="743" t="s">
        <v>526</v>
      </c>
      <c r="I42" s="743" t="s">
        <v>2385</v>
      </c>
      <c r="J42" s="743" t="s">
        <v>2386</v>
      </c>
      <c r="K42" s="743" t="s">
        <v>2387</v>
      </c>
      <c r="L42" s="744">
        <v>51.51</v>
      </c>
      <c r="M42" s="744">
        <v>51.51</v>
      </c>
      <c r="N42" s="743">
        <v>1</v>
      </c>
      <c r="O42" s="828">
        <v>0.5</v>
      </c>
      <c r="P42" s="744"/>
      <c r="Q42" s="761">
        <v>0</v>
      </c>
      <c r="R42" s="743"/>
      <c r="S42" s="761">
        <v>0</v>
      </c>
      <c r="T42" s="828"/>
      <c r="U42" s="784">
        <v>0</v>
      </c>
    </row>
    <row r="43" spans="1:21" ht="14.4" customHeight="1" x14ac:dyDescent="0.3">
      <c r="A43" s="742">
        <v>30</v>
      </c>
      <c r="B43" s="743" t="s">
        <v>2303</v>
      </c>
      <c r="C43" s="743" t="s">
        <v>2307</v>
      </c>
      <c r="D43" s="826" t="s">
        <v>3544</v>
      </c>
      <c r="E43" s="827" t="s">
        <v>2317</v>
      </c>
      <c r="F43" s="743" t="s">
        <v>2304</v>
      </c>
      <c r="G43" s="743" t="s">
        <v>2388</v>
      </c>
      <c r="H43" s="743" t="s">
        <v>526</v>
      </c>
      <c r="I43" s="743" t="s">
        <v>2389</v>
      </c>
      <c r="J43" s="743" t="s">
        <v>1160</v>
      </c>
      <c r="K43" s="743" t="s">
        <v>2390</v>
      </c>
      <c r="L43" s="744">
        <v>107.27</v>
      </c>
      <c r="M43" s="744">
        <v>107.27</v>
      </c>
      <c r="N43" s="743">
        <v>1</v>
      </c>
      <c r="O43" s="828">
        <v>0.5</v>
      </c>
      <c r="P43" s="744">
        <v>107.27</v>
      </c>
      <c r="Q43" s="761">
        <v>1</v>
      </c>
      <c r="R43" s="743">
        <v>1</v>
      </c>
      <c r="S43" s="761">
        <v>1</v>
      </c>
      <c r="T43" s="828">
        <v>0.5</v>
      </c>
      <c r="U43" s="784">
        <v>1</v>
      </c>
    </row>
    <row r="44" spans="1:21" ht="14.4" customHeight="1" x14ac:dyDescent="0.3">
      <c r="A44" s="742">
        <v>30</v>
      </c>
      <c r="B44" s="743" t="s">
        <v>2303</v>
      </c>
      <c r="C44" s="743" t="s">
        <v>2307</v>
      </c>
      <c r="D44" s="826" t="s">
        <v>3544</v>
      </c>
      <c r="E44" s="827" t="s">
        <v>2317</v>
      </c>
      <c r="F44" s="743" t="s">
        <v>2304</v>
      </c>
      <c r="G44" s="743" t="s">
        <v>2391</v>
      </c>
      <c r="H44" s="743" t="s">
        <v>526</v>
      </c>
      <c r="I44" s="743" t="s">
        <v>2392</v>
      </c>
      <c r="J44" s="743" t="s">
        <v>1141</v>
      </c>
      <c r="K44" s="743" t="s">
        <v>2393</v>
      </c>
      <c r="L44" s="744">
        <v>84.39</v>
      </c>
      <c r="M44" s="744">
        <v>84.39</v>
      </c>
      <c r="N44" s="743">
        <v>1</v>
      </c>
      <c r="O44" s="828">
        <v>0.5</v>
      </c>
      <c r="P44" s="744"/>
      <c r="Q44" s="761">
        <v>0</v>
      </c>
      <c r="R44" s="743"/>
      <c r="S44" s="761">
        <v>0</v>
      </c>
      <c r="T44" s="828"/>
      <c r="U44" s="784">
        <v>0</v>
      </c>
    </row>
    <row r="45" spans="1:21" ht="14.4" customHeight="1" x14ac:dyDescent="0.3">
      <c r="A45" s="742">
        <v>30</v>
      </c>
      <c r="B45" s="743" t="s">
        <v>2303</v>
      </c>
      <c r="C45" s="743" t="s">
        <v>2307</v>
      </c>
      <c r="D45" s="826" t="s">
        <v>3544</v>
      </c>
      <c r="E45" s="827" t="s">
        <v>2317</v>
      </c>
      <c r="F45" s="743" t="s">
        <v>2304</v>
      </c>
      <c r="G45" s="743" t="s">
        <v>2394</v>
      </c>
      <c r="H45" s="743" t="s">
        <v>526</v>
      </c>
      <c r="I45" s="743" t="s">
        <v>2395</v>
      </c>
      <c r="J45" s="743" t="s">
        <v>2396</v>
      </c>
      <c r="K45" s="743" t="s">
        <v>2397</v>
      </c>
      <c r="L45" s="744">
        <v>0</v>
      </c>
      <c r="M45" s="744">
        <v>0</v>
      </c>
      <c r="N45" s="743">
        <v>1</v>
      </c>
      <c r="O45" s="828">
        <v>0.5</v>
      </c>
      <c r="P45" s="744"/>
      <c r="Q45" s="761"/>
      <c r="R45" s="743"/>
      <c r="S45" s="761">
        <v>0</v>
      </c>
      <c r="T45" s="828"/>
      <c r="U45" s="784">
        <v>0</v>
      </c>
    </row>
    <row r="46" spans="1:21" ht="14.4" customHeight="1" x14ac:dyDescent="0.3">
      <c r="A46" s="742">
        <v>30</v>
      </c>
      <c r="B46" s="743" t="s">
        <v>2303</v>
      </c>
      <c r="C46" s="743" t="s">
        <v>2307</v>
      </c>
      <c r="D46" s="826" t="s">
        <v>3544</v>
      </c>
      <c r="E46" s="827" t="s">
        <v>2317</v>
      </c>
      <c r="F46" s="743" t="s">
        <v>2304</v>
      </c>
      <c r="G46" s="743" t="s">
        <v>2398</v>
      </c>
      <c r="H46" s="743" t="s">
        <v>526</v>
      </c>
      <c r="I46" s="743" t="s">
        <v>2399</v>
      </c>
      <c r="J46" s="743" t="s">
        <v>1058</v>
      </c>
      <c r="K46" s="743" t="s">
        <v>2400</v>
      </c>
      <c r="L46" s="744">
        <v>33</v>
      </c>
      <c r="M46" s="744">
        <v>66</v>
      </c>
      <c r="N46" s="743">
        <v>2</v>
      </c>
      <c r="O46" s="828">
        <v>0.5</v>
      </c>
      <c r="P46" s="744">
        <v>66</v>
      </c>
      <c r="Q46" s="761">
        <v>1</v>
      </c>
      <c r="R46" s="743">
        <v>2</v>
      </c>
      <c r="S46" s="761">
        <v>1</v>
      </c>
      <c r="T46" s="828">
        <v>0.5</v>
      </c>
      <c r="U46" s="784">
        <v>1</v>
      </c>
    </row>
    <row r="47" spans="1:21" ht="14.4" customHeight="1" x14ac:dyDescent="0.3">
      <c r="A47" s="742">
        <v>30</v>
      </c>
      <c r="B47" s="743" t="s">
        <v>2303</v>
      </c>
      <c r="C47" s="743" t="s">
        <v>2307</v>
      </c>
      <c r="D47" s="826" t="s">
        <v>3544</v>
      </c>
      <c r="E47" s="827" t="s">
        <v>2317</v>
      </c>
      <c r="F47" s="743" t="s">
        <v>2304</v>
      </c>
      <c r="G47" s="743" t="s">
        <v>2398</v>
      </c>
      <c r="H47" s="743" t="s">
        <v>526</v>
      </c>
      <c r="I47" s="743" t="s">
        <v>2401</v>
      </c>
      <c r="J47" s="743" t="s">
        <v>1054</v>
      </c>
      <c r="K47" s="743" t="s">
        <v>2402</v>
      </c>
      <c r="L47" s="744">
        <v>0</v>
      </c>
      <c r="M47" s="744">
        <v>0</v>
      </c>
      <c r="N47" s="743">
        <v>2</v>
      </c>
      <c r="O47" s="828">
        <v>1</v>
      </c>
      <c r="P47" s="744">
        <v>0</v>
      </c>
      <c r="Q47" s="761"/>
      <c r="R47" s="743">
        <v>1</v>
      </c>
      <c r="S47" s="761">
        <v>0.5</v>
      </c>
      <c r="T47" s="828">
        <v>0.5</v>
      </c>
      <c r="U47" s="784">
        <v>0.5</v>
      </c>
    </row>
    <row r="48" spans="1:21" ht="14.4" customHeight="1" x14ac:dyDescent="0.3">
      <c r="A48" s="742">
        <v>30</v>
      </c>
      <c r="B48" s="743" t="s">
        <v>2303</v>
      </c>
      <c r="C48" s="743" t="s">
        <v>2307</v>
      </c>
      <c r="D48" s="826" t="s">
        <v>3544</v>
      </c>
      <c r="E48" s="827" t="s">
        <v>2317</v>
      </c>
      <c r="F48" s="743" t="s">
        <v>2304</v>
      </c>
      <c r="G48" s="743" t="s">
        <v>2398</v>
      </c>
      <c r="H48" s="743" t="s">
        <v>526</v>
      </c>
      <c r="I48" s="743" t="s">
        <v>2403</v>
      </c>
      <c r="J48" s="743" t="s">
        <v>1054</v>
      </c>
      <c r="K48" s="743" t="s">
        <v>2404</v>
      </c>
      <c r="L48" s="744">
        <v>55.01</v>
      </c>
      <c r="M48" s="744">
        <v>55.01</v>
      </c>
      <c r="N48" s="743">
        <v>1</v>
      </c>
      <c r="O48" s="828">
        <v>0.5</v>
      </c>
      <c r="P48" s="744"/>
      <c r="Q48" s="761">
        <v>0</v>
      </c>
      <c r="R48" s="743"/>
      <c r="S48" s="761">
        <v>0</v>
      </c>
      <c r="T48" s="828"/>
      <c r="U48" s="784">
        <v>0</v>
      </c>
    </row>
    <row r="49" spans="1:21" ht="14.4" customHeight="1" x14ac:dyDescent="0.3">
      <c r="A49" s="742">
        <v>30</v>
      </c>
      <c r="B49" s="743" t="s">
        <v>2303</v>
      </c>
      <c r="C49" s="743" t="s">
        <v>2307</v>
      </c>
      <c r="D49" s="826" t="s">
        <v>3544</v>
      </c>
      <c r="E49" s="827" t="s">
        <v>2317</v>
      </c>
      <c r="F49" s="743" t="s">
        <v>2304</v>
      </c>
      <c r="G49" s="743" t="s">
        <v>2398</v>
      </c>
      <c r="H49" s="743" t="s">
        <v>526</v>
      </c>
      <c r="I49" s="743" t="s">
        <v>2405</v>
      </c>
      <c r="J49" s="743" t="s">
        <v>1058</v>
      </c>
      <c r="K49" s="743" t="s">
        <v>2400</v>
      </c>
      <c r="L49" s="744">
        <v>33</v>
      </c>
      <c r="M49" s="744">
        <v>33</v>
      </c>
      <c r="N49" s="743">
        <v>1</v>
      </c>
      <c r="O49" s="828">
        <v>0.5</v>
      </c>
      <c r="P49" s="744"/>
      <c r="Q49" s="761">
        <v>0</v>
      </c>
      <c r="R49" s="743"/>
      <c r="S49" s="761">
        <v>0</v>
      </c>
      <c r="T49" s="828"/>
      <c r="U49" s="784">
        <v>0</v>
      </c>
    </row>
    <row r="50" spans="1:21" ht="14.4" customHeight="1" x14ac:dyDescent="0.3">
      <c r="A50" s="742">
        <v>30</v>
      </c>
      <c r="B50" s="743" t="s">
        <v>2303</v>
      </c>
      <c r="C50" s="743" t="s">
        <v>2307</v>
      </c>
      <c r="D50" s="826" t="s">
        <v>3544</v>
      </c>
      <c r="E50" s="827" t="s">
        <v>2317</v>
      </c>
      <c r="F50" s="743" t="s">
        <v>2304</v>
      </c>
      <c r="G50" s="743" t="s">
        <v>2406</v>
      </c>
      <c r="H50" s="743" t="s">
        <v>526</v>
      </c>
      <c r="I50" s="743" t="s">
        <v>2407</v>
      </c>
      <c r="J50" s="743" t="s">
        <v>1506</v>
      </c>
      <c r="K50" s="743" t="s">
        <v>2408</v>
      </c>
      <c r="L50" s="744">
        <v>34.15</v>
      </c>
      <c r="M50" s="744">
        <v>34.15</v>
      </c>
      <c r="N50" s="743">
        <v>1</v>
      </c>
      <c r="O50" s="828">
        <v>0.5</v>
      </c>
      <c r="P50" s="744">
        <v>34.15</v>
      </c>
      <c r="Q50" s="761">
        <v>1</v>
      </c>
      <c r="R50" s="743">
        <v>1</v>
      </c>
      <c r="S50" s="761">
        <v>1</v>
      </c>
      <c r="T50" s="828">
        <v>0.5</v>
      </c>
      <c r="U50" s="784">
        <v>1</v>
      </c>
    </row>
    <row r="51" spans="1:21" ht="14.4" customHeight="1" x14ac:dyDescent="0.3">
      <c r="A51" s="742">
        <v>30</v>
      </c>
      <c r="B51" s="743" t="s">
        <v>2303</v>
      </c>
      <c r="C51" s="743" t="s">
        <v>2307</v>
      </c>
      <c r="D51" s="826" t="s">
        <v>3544</v>
      </c>
      <c r="E51" s="827" t="s">
        <v>2317</v>
      </c>
      <c r="F51" s="743" t="s">
        <v>2304</v>
      </c>
      <c r="G51" s="743" t="s">
        <v>2409</v>
      </c>
      <c r="H51" s="743" t="s">
        <v>526</v>
      </c>
      <c r="I51" s="743" t="s">
        <v>2410</v>
      </c>
      <c r="J51" s="743" t="s">
        <v>2411</v>
      </c>
      <c r="K51" s="743" t="s">
        <v>2412</v>
      </c>
      <c r="L51" s="744">
        <v>49.2</v>
      </c>
      <c r="M51" s="744">
        <v>49.2</v>
      </c>
      <c r="N51" s="743">
        <v>1</v>
      </c>
      <c r="O51" s="828">
        <v>0.5</v>
      </c>
      <c r="P51" s="744"/>
      <c r="Q51" s="761">
        <v>0</v>
      </c>
      <c r="R51" s="743"/>
      <c r="S51" s="761">
        <v>0</v>
      </c>
      <c r="T51" s="828"/>
      <c r="U51" s="784">
        <v>0</v>
      </c>
    </row>
    <row r="52" spans="1:21" ht="14.4" customHeight="1" x14ac:dyDescent="0.3">
      <c r="A52" s="742">
        <v>30</v>
      </c>
      <c r="B52" s="743" t="s">
        <v>2303</v>
      </c>
      <c r="C52" s="743" t="s">
        <v>2307</v>
      </c>
      <c r="D52" s="826" t="s">
        <v>3544</v>
      </c>
      <c r="E52" s="827" t="s">
        <v>2317</v>
      </c>
      <c r="F52" s="743" t="s">
        <v>2304</v>
      </c>
      <c r="G52" s="743" t="s">
        <v>2413</v>
      </c>
      <c r="H52" s="743" t="s">
        <v>526</v>
      </c>
      <c r="I52" s="743" t="s">
        <v>2414</v>
      </c>
      <c r="J52" s="743" t="s">
        <v>2415</v>
      </c>
      <c r="K52" s="743" t="s">
        <v>2416</v>
      </c>
      <c r="L52" s="744">
        <v>87.23</v>
      </c>
      <c r="M52" s="744">
        <v>87.23</v>
      </c>
      <c r="N52" s="743">
        <v>1</v>
      </c>
      <c r="O52" s="828">
        <v>0.5</v>
      </c>
      <c r="P52" s="744"/>
      <c r="Q52" s="761">
        <v>0</v>
      </c>
      <c r="R52" s="743"/>
      <c r="S52" s="761">
        <v>0</v>
      </c>
      <c r="T52" s="828"/>
      <c r="U52" s="784">
        <v>0</v>
      </c>
    </row>
    <row r="53" spans="1:21" ht="14.4" customHeight="1" x14ac:dyDescent="0.3">
      <c r="A53" s="742">
        <v>30</v>
      </c>
      <c r="B53" s="743" t="s">
        <v>2303</v>
      </c>
      <c r="C53" s="743" t="s">
        <v>2307</v>
      </c>
      <c r="D53" s="826" t="s">
        <v>3544</v>
      </c>
      <c r="E53" s="827" t="s">
        <v>2317</v>
      </c>
      <c r="F53" s="743" t="s">
        <v>2304</v>
      </c>
      <c r="G53" s="743" t="s">
        <v>2417</v>
      </c>
      <c r="H53" s="743" t="s">
        <v>526</v>
      </c>
      <c r="I53" s="743" t="s">
        <v>2418</v>
      </c>
      <c r="J53" s="743" t="s">
        <v>2419</v>
      </c>
      <c r="K53" s="743" t="s">
        <v>2420</v>
      </c>
      <c r="L53" s="744">
        <v>77.459999999999994</v>
      </c>
      <c r="M53" s="744">
        <v>154.91999999999999</v>
      </c>
      <c r="N53" s="743">
        <v>2</v>
      </c>
      <c r="O53" s="828">
        <v>1</v>
      </c>
      <c r="P53" s="744">
        <v>77.459999999999994</v>
      </c>
      <c r="Q53" s="761">
        <v>0.5</v>
      </c>
      <c r="R53" s="743">
        <v>1</v>
      </c>
      <c r="S53" s="761">
        <v>0.5</v>
      </c>
      <c r="T53" s="828">
        <v>0.5</v>
      </c>
      <c r="U53" s="784">
        <v>0.5</v>
      </c>
    </row>
    <row r="54" spans="1:21" ht="14.4" customHeight="1" x14ac:dyDescent="0.3">
      <c r="A54" s="742">
        <v>30</v>
      </c>
      <c r="B54" s="743" t="s">
        <v>2303</v>
      </c>
      <c r="C54" s="743" t="s">
        <v>2307</v>
      </c>
      <c r="D54" s="826" t="s">
        <v>3544</v>
      </c>
      <c r="E54" s="827" t="s">
        <v>2317</v>
      </c>
      <c r="F54" s="743" t="s">
        <v>2304</v>
      </c>
      <c r="G54" s="743" t="s">
        <v>2417</v>
      </c>
      <c r="H54" s="743" t="s">
        <v>526</v>
      </c>
      <c r="I54" s="743" t="s">
        <v>2421</v>
      </c>
      <c r="J54" s="743" t="s">
        <v>1193</v>
      </c>
      <c r="K54" s="743" t="s">
        <v>2422</v>
      </c>
      <c r="L54" s="744">
        <v>166.1</v>
      </c>
      <c r="M54" s="744">
        <v>166.1</v>
      </c>
      <c r="N54" s="743">
        <v>1</v>
      </c>
      <c r="O54" s="828">
        <v>0.5</v>
      </c>
      <c r="P54" s="744"/>
      <c r="Q54" s="761">
        <v>0</v>
      </c>
      <c r="R54" s="743"/>
      <c r="S54" s="761">
        <v>0</v>
      </c>
      <c r="T54" s="828"/>
      <c r="U54" s="784">
        <v>0</v>
      </c>
    </row>
    <row r="55" spans="1:21" ht="14.4" customHeight="1" x14ac:dyDescent="0.3">
      <c r="A55" s="742">
        <v>30</v>
      </c>
      <c r="B55" s="743" t="s">
        <v>2303</v>
      </c>
      <c r="C55" s="743" t="s">
        <v>2307</v>
      </c>
      <c r="D55" s="826" t="s">
        <v>3544</v>
      </c>
      <c r="E55" s="827" t="s">
        <v>2317</v>
      </c>
      <c r="F55" s="743" t="s">
        <v>2304</v>
      </c>
      <c r="G55" s="743" t="s">
        <v>2423</v>
      </c>
      <c r="H55" s="743" t="s">
        <v>554</v>
      </c>
      <c r="I55" s="743" t="s">
        <v>1937</v>
      </c>
      <c r="J55" s="743" t="s">
        <v>711</v>
      </c>
      <c r="K55" s="743" t="s">
        <v>1938</v>
      </c>
      <c r="L55" s="744">
        <v>35.11</v>
      </c>
      <c r="M55" s="744">
        <v>35.11</v>
      </c>
      <c r="N55" s="743">
        <v>1</v>
      </c>
      <c r="O55" s="828">
        <v>0.5</v>
      </c>
      <c r="P55" s="744"/>
      <c r="Q55" s="761">
        <v>0</v>
      </c>
      <c r="R55" s="743"/>
      <c r="S55" s="761">
        <v>0</v>
      </c>
      <c r="T55" s="828"/>
      <c r="U55" s="784">
        <v>0</v>
      </c>
    </row>
    <row r="56" spans="1:21" ht="14.4" customHeight="1" x14ac:dyDescent="0.3">
      <c r="A56" s="742">
        <v>30</v>
      </c>
      <c r="B56" s="743" t="s">
        <v>2303</v>
      </c>
      <c r="C56" s="743" t="s">
        <v>2307</v>
      </c>
      <c r="D56" s="826" t="s">
        <v>3544</v>
      </c>
      <c r="E56" s="827" t="s">
        <v>2317</v>
      </c>
      <c r="F56" s="743" t="s">
        <v>2304</v>
      </c>
      <c r="G56" s="743" t="s">
        <v>2424</v>
      </c>
      <c r="H56" s="743" t="s">
        <v>526</v>
      </c>
      <c r="I56" s="743" t="s">
        <v>2425</v>
      </c>
      <c r="J56" s="743" t="s">
        <v>2426</v>
      </c>
      <c r="K56" s="743" t="s">
        <v>2427</v>
      </c>
      <c r="L56" s="744">
        <v>24.37</v>
      </c>
      <c r="M56" s="744">
        <v>24.37</v>
      </c>
      <c r="N56" s="743">
        <v>1</v>
      </c>
      <c r="O56" s="828">
        <v>0.5</v>
      </c>
      <c r="P56" s="744"/>
      <c r="Q56" s="761">
        <v>0</v>
      </c>
      <c r="R56" s="743"/>
      <c r="S56" s="761">
        <v>0</v>
      </c>
      <c r="T56" s="828"/>
      <c r="U56" s="784">
        <v>0</v>
      </c>
    </row>
    <row r="57" spans="1:21" ht="14.4" customHeight="1" x14ac:dyDescent="0.3">
      <c r="A57" s="742">
        <v>30</v>
      </c>
      <c r="B57" s="743" t="s">
        <v>2303</v>
      </c>
      <c r="C57" s="743" t="s">
        <v>2307</v>
      </c>
      <c r="D57" s="826" t="s">
        <v>3544</v>
      </c>
      <c r="E57" s="827" t="s">
        <v>2317</v>
      </c>
      <c r="F57" s="743" t="s">
        <v>2304</v>
      </c>
      <c r="G57" s="743" t="s">
        <v>2428</v>
      </c>
      <c r="H57" s="743" t="s">
        <v>554</v>
      </c>
      <c r="I57" s="743" t="s">
        <v>1885</v>
      </c>
      <c r="J57" s="743" t="s">
        <v>1886</v>
      </c>
      <c r="K57" s="743" t="s">
        <v>1887</v>
      </c>
      <c r="L57" s="744">
        <v>93.43</v>
      </c>
      <c r="M57" s="744">
        <v>467.15000000000003</v>
      </c>
      <c r="N57" s="743">
        <v>5</v>
      </c>
      <c r="O57" s="828">
        <v>3</v>
      </c>
      <c r="P57" s="744">
        <v>93.43</v>
      </c>
      <c r="Q57" s="761">
        <v>0.2</v>
      </c>
      <c r="R57" s="743">
        <v>1</v>
      </c>
      <c r="S57" s="761">
        <v>0.2</v>
      </c>
      <c r="T57" s="828">
        <v>1</v>
      </c>
      <c r="U57" s="784">
        <v>0.33333333333333331</v>
      </c>
    </row>
    <row r="58" spans="1:21" ht="14.4" customHeight="1" x14ac:dyDescent="0.3">
      <c r="A58" s="742">
        <v>30</v>
      </c>
      <c r="B58" s="743" t="s">
        <v>2303</v>
      </c>
      <c r="C58" s="743" t="s">
        <v>2307</v>
      </c>
      <c r="D58" s="826" t="s">
        <v>3544</v>
      </c>
      <c r="E58" s="827" t="s">
        <v>2317</v>
      </c>
      <c r="F58" s="743" t="s">
        <v>2304</v>
      </c>
      <c r="G58" s="743" t="s">
        <v>2428</v>
      </c>
      <c r="H58" s="743" t="s">
        <v>554</v>
      </c>
      <c r="I58" s="743" t="s">
        <v>1888</v>
      </c>
      <c r="J58" s="743" t="s">
        <v>1886</v>
      </c>
      <c r="K58" s="743" t="s">
        <v>1889</v>
      </c>
      <c r="L58" s="744">
        <v>186.87</v>
      </c>
      <c r="M58" s="744">
        <v>186.87</v>
      </c>
      <c r="N58" s="743">
        <v>1</v>
      </c>
      <c r="O58" s="828">
        <v>0.5</v>
      </c>
      <c r="P58" s="744">
        <v>186.87</v>
      </c>
      <c r="Q58" s="761">
        <v>1</v>
      </c>
      <c r="R58" s="743">
        <v>1</v>
      </c>
      <c r="S58" s="761">
        <v>1</v>
      </c>
      <c r="T58" s="828">
        <v>0.5</v>
      </c>
      <c r="U58" s="784">
        <v>1</v>
      </c>
    </row>
    <row r="59" spans="1:21" ht="14.4" customHeight="1" x14ac:dyDescent="0.3">
      <c r="A59" s="742">
        <v>30</v>
      </c>
      <c r="B59" s="743" t="s">
        <v>2303</v>
      </c>
      <c r="C59" s="743" t="s">
        <v>2307</v>
      </c>
      <c r="D59" s="826" t="s">
        <v>3544</v>
      </c>
      <c r="E59" s="827" t="s">
        <v>2317</v>
      </c>
      <c r="F59" s="743" t="s">
        <v>2304</v>
      </c>
      <c r="G59" s="743" t="s">
        <v>2429</v>
      </c>
      <c r="H59" s="743" t="s">
        <v>526</v>
      </c>
      <c r="I59" s="743" t="s">
        <v>2430</v>
      </c>
      <c r="J59" s="743" t="s">
        <v>2431</v>
      </c>
      <c r="K59" s="743" t="s">
        <v>2432</v>
      </c>
      <c r="L59" s="744">
        <v>35.18</v>
      </c>
      <c r="M59" s="744">
        <v>35.18</v>
      </c>
      <c r="N59" s="743">
        <v>1</v>
      </c>
      <c r="O59" s="828">
        <v>1</v>
      </c>
      <c r="P59" s="744"/>
      <c r="Q59" s="761">
        <v>0</v>
      </c>
      <c r="R59" s="743"/>
      <c r="S59" s="761">
        <v>0</v>
      </c>
      <c r="T59" s="828"/>
      <c r="U59" s="784">
        <v>0</v>
      </c>
    </row>
    <row r="60" spans="1:21" ht="14.4" customHeight="1" x14ac:dyDescent="0.3">
      <c r="A60" s="742">
        <v>30</v>
      </c>
      <c r="B60" s="743" t="s">
        <v>2303</v>
      </c>
      <c r="C60" s="743" t="s">
        <v>2307</v>
      </c>
      <c r="D60" s="826" t="s">
        <v>3544</v>
      </c>
      <c r="E60" s="827" t="s">
        <v>2317</v>
      </c>
      <c r="F60" s="743" t="s">
        <v>2304</v>
      </c>
      <c r="G60" s="743" t="s">
        <v>2429</v>
      </c>
      <c r="H60" s="743" t="s">
        <v>526</v>
      </c>
      <c r="I60" s="743" t="s">
        <v>2433</v>
      </c>
      <c r="J60" s="743" t="s">
        <v>2431</v>
      </c>
      <c r="K60" s="743" t="s">
        <v>582</v>
      </c>
      <c r="L60" s="744">
        <v>0</v>
      </c>
      <c r="M60" s="744">
        <v>0</v>
      </c>
      <c r="N60" s="743">
        <v>2</v>
      </c>
      <c r="O60" s="828">
        <v>1</v>
      </c>
      <c r="P60" s="744">
        <v>0</v>
      </c>
      <c r="Q60" s="761"/>
      <c r="R60" s="743">
        <v>1</v>
      </c>
      <c r="S60" s="761">
        <v>0.5</v>
      </c>
      <c r="T60" s="828">
        <v>0.5</v>
      </c>
      <c r="U60" s="784">
        <v>0.5</v>
      </c>
    </row>
    <row r="61" spans="1:21" ht="14.4" customHeight="1" x14ac:dyDescent="0.3">
      <c r="A61" s="742">
        <v>30</v>
      </c>
      <c r="B61" s="743" t="s">
        <v>2303</v>
      </c>
      <c r="C61" s="743" t="s">
        <v>2307</v>
      </c>
      <c r="D61" s="826" t="s">
        <v>3544</v>
      </c>
      <c r="E61" s="827" t="s">
        <v>2317</v>
      </c>
      <c r="F61" s="743" t="s">
        <v>2304</v>
      </c>
      <c r="G61" s="743" t="s">
        <v>2429</v>
      </c>
      <c r="H61" s="743" t="s">
        <v>526</v>
      </c>
      <c r="I61" s="743" t="s">
        <v>2434</v>
      </c>
      <c r="J61" s="743" t="s">
        <v>637</v>
      </c>
      <c r="K61" s="743" t="s">
        <v>2435</v>
      </c>
      <c r="L61" s="744">
        <v>0</v>
      </c>
      <c r="M61" s="744">
        <v>0</v>
      </c>
      <c r="N61" s="743">
        <v>1</v>
      </c>
      <c r="O61" s="828">
        <v>1</v>
      </c>
      <c r="P61" s="744"/>
      <c r="Q61" s="761"/>
      <c r="R61" s="743"/>
      <c r="S61" s="761">
        <v>0</v>
      </c>
      <c r="T61" s="828"/>
      <c r="U61" s="784">
        <v>0</v>
      </c>
    </row>
    <row r="62" spans="1:21" ht="14.4" customHeight="1" x14ac:dyDescent="0.3">
      <c r="A62" s="742">
        <v>30</v>
      </c>
      <c r="B62" s="743" t="s">
        <v>2303</v>
      </c>
      <c r="C62" s="743" t="s">
        <v>2307</v>
      </c>
      <c r="D62" s="826" t="s">
        <v>3544</v>
      </c>
      <c r="E62" s="827" t="s">
        <v>2317</v>
      </c>
      <c r="F62" s="743" t="s">
        <v>2304</v>
      </c>
      <c r="G62" s="743" t="s">
        <v>2429</v>
      </c>
      <c r="H62" s="743" t="s">
        <v>526</v>
      </c>
      <c r="I62" s="743" t="s">
        <v>2436</v>
      </c>
      <c r="J62" s="743" t="s">
        <v>2431</v>
      </c>
      <c r="K62" s="743" t="s">
        <v>2437</v>
      </c>
      <c r="L62" s="744">
        <v>11.73</v>
      </c>
      <c r="M62" s="744">
        <v>23.46</v>
      </c>
      <c r="N62" s="743">
        <v>2</v>
      </c>
      <c r="O62" s="828">
        <v>1</v>
      </c>
      <c r="P62" s="744"/>
      <c r="Q62" s="761">
        <v>0</v>
      </c>
      <c r="R62" s="743"/>
      <c r="S62" s="761">
        <v>0</v>
      </c>
      <c r="T62" s="828"/>
      <c r="U62" s="784">
        <v>0</v>
      </c>
    </row>
    <row r="63" spans="1:21" ht="14.4" customHeight="1" x14ac:dyDescent="0.3">
      <c r="A63" s="742">
        <v>30</v>
      </c>
      <c r="B63" s="743" t="s">
        <v>2303</v>
      </c>
      <c r="C63" s="743" t="s">
        <v>2307</v>
      </c>
      <c r="D63" s="826" t="s">
        <v>3544</v>
      </c>
      <c r="E63" s="827" t="s">
        <v>2317</v>
      </c>
      <c r="F63" s="743" t="s">
        <v>2304</v>
      </c>
      <c r="G63" s="743" t="s">
        <v>2429</v>
      </c>
      <c r="H63" s="743" t="s">
        <v>526</v>
      </c>
      <c r="I63" s="743" t="s">
        <v>2438</v>
      </c>
      <c r="J63" s="743" t="s">
        <v>2439</v>
      </c>
      <c r="K63" s="743" t="s">
        <v>2440</v>
      </c>
      <c r="L63" s="744">
        <v>35.17</v>
      </c>
      <c r="M63" s="744">
        <v>70.34</v>
      </c>
      <c r="N63" s="743">
        <v>2</v>
      </c>
      <c r="O63" s="828">
        <v>1.5</v>
      </c>
      <c r="P63" s="744">
        <v>35.17</v>
      </c>
      <c r="Q63" s="761">
        <v>0.5</v>
      </c>
      <c r="R63" s="743">
        <v>1</v>
      </c>
      <c r="S63" s="761">
        <v>0.5</v>
      </c>
      <c r="T63" s="828">
        <v>1</v>
      </c>
      <c r="U63" s="784">
        <v>0.66666666666666663</v>
      </c>
    </row>
    <row r="64" spans="1:21" ht="14.4" customHeight="1" x14ac:dyDescent="0.3">
      <c r="A64" s="742">
        <v>30</v>
      </c>
      <c r="B64" s="743" t="s">
        <v>2303</v>
      </c>
      <c r="C64" s="743" t="s">
        <v>2307</v>
      </c>
      <c r="D64" s="826" t="s">
        <v>3544</v>
      </c>
      <c r="E64" s="827" t="s">
        <v>2317</v>
      </c>
      <c r="F64" s="743" t="s">
        <v>2304</v>
      </c>
      <c r="G64" s="743" t="s">
        <v>2429</v>
      </c>
      <c r="H64" s="743" t="s">
        <v>526</v>
      </c>
      <c r="I64" s="743" t="s">
        <v>2441</v>
      </c>
      <c r="J64" s="743" t="s">
        <v>2431</v>
      </c>
      <c r="K64" s="743" t="s">
        <v>2442</v>
      </c>
      <c r="L64" s="744">
        <v>0</v>
      </c>
      <c r="M64" s="744">
        <v>0</v>
      </c>
      <c r="N64" s="743">
        <v>1</v>
      </c>
      <c r="O64" s="828">
        <v>0.5</v>
      </c>
      <c r="P64" s="744"/>
      <c r="Q64" s="761"/>
      <c r="R64" s="743"/>
      <c r="S64" s="761">
        <v>0</v>
      </c>
      <c r="T64" s="828"/>
      <c r="U64" s="784">
        <v>0</v>
      </c>
    </row>
    <row r="65" spans="1:21" ht="14.4" customHeight="1" x14ac:dyDescent="0.3">
      <c r="A65" s="742">
        <v>30</v>
      </c>
      <c r="B65" s="743" t="s">
        <v>2303</v>
      </c>
      <c r="C65" s="743" t="s">
        <v>2307</v>
      </c>
      <c r="D65" s="826" t="s">
        <v>3544</v>
      </c>
      <c r="E65" s="827" t="s">
        <v>2317</v>
      </c>
      <c r="F65" s="743" t="s">
        <v>2304</v>
      </c>
      <c r="G65" s="743" t="s">
        <v>2443</v>
      </c>
      <c r="H65" s="743" t="s">
        <v>526</v>
      </c>
      <c r="I65" s="743" t="s">
        <v>2444</v>
      </c>
      <c r="J65" s="743" t="s">
        <v>2445</v>
      </c>
      <c r="K65" s="743" t="s">
        <v>2446</v>
      </c>
      <c r="L65" s="744">
        <v>88.76</v>
      </c>
      <c r="M65" s="744">
        <v>266.28000000000003</v>
      </c>
      <c r="N65" s="743">
        <v>3</v>
      </c>
      <c r="O65" s="828">
        <v>2</v>
      </c>
      <c r="P65" s="744"/>
      <c r="Q65" s="761">
        <v>0</v>
      </c>
      <c r="R65" s="743"/>
      <c r="S65" s="761">
        <v>0</v>
      </c>
      <c r="T65" s="828"/>
      <c r="U65" s="784">
        <v>0</v>
      </c>
    </row>
    <row r="66" spans="1:21" ht="14.4" customHeight="1" x14ac:dyDescent="0.3">
      <c r="A66" s="742">
        <v>30</v>
      </c>
      <c r="B66" s="743" t="s">
        <v>2303</v>
      </c>
      <c r="C66" s="743" t="s">
        <v>2307</v>
      </c>
      <c r="D66" s="826" t="s">
        <v>3544</v>
      </c>
      <c r="E66" s="827" t="s">
        <v>2317</v>
      </c>
      <c r="F66" s="743" t="s">
        <v>2304</v>
      </c>
      <c r="G66" s="743" t="s">
        <v>2447</v>
      </c>
      <c r="H66" s="743" t="s">
        <v>526</v>
      </c>
      <c r="I66" s="743" t="s">
        <v>2448</v>
      </c>
      <c r="J66" s="743" t="s">
        <v>1477</v>
      </c>
      <c r="K66" s="743" t="s">
        <v>2449</v>
      </c>
      <c r="L66" s="744">
        <v>0</v>
      </c>
      <c r="M66" s="744">
        <v>0</v>
      </c>
      <c r="N66" s="743">
        <v>3</v>
      </c>
      <c r="O66" s="828">
        <v>1.5</v>
      </c>
      <c r="P66" s="744">
        <v>0</v>
      </c>
      <c r="Q66" s="761"/>
      <c r="R66" s="743">
        <v>1</v>
      </c>
      <c r="S66" s="761">
        <v>0.33333333333333331</v>
      </c>
      <c r="T66" s="828">
        <v>0.5</v>
      </c>
      <c r="U66" s="784">
        <v>0.33333333333333331</v>
      </c>
    </row>
    <row r="67" spans="1:21" ht="14.4" customHeight="1" x14ac:dyDescent="0.3">
      <c r="A67" s="742">
        <v>30</v>
      </c>
      <c r="B67" s="743" t="s">
        <v>2303</v>
      </c>
      <c r="C67" s="743" t="s">
        <v>2307</v>
      </c>
      <c r="D67" s="826" t="s">
        <v>3544</v>
      </c>
      <c r="E67" s="827" t="s">
        <v>2317</v>
      </c>
      <c r="F67" s="743" t="s">
        <v>2304</v>
      </c>
      <c r="G67" s="743" t="s">
        <v>2450</v>
      </c>
      <c r="H67" s="743" t="s">
        <v>526</v>
      </c>
      <c r="I67" s="743" t="s">
        <v>2451</v>
      </c>
      <c r="J67" s="743" t="s">
        <v>1151</v>
      </c>
      <c r="K67" s="743" t="s">
        <v>2452</v>
      </c>
      <c r="L67" s="744">
        <v>458.3</v>
      </c>
      <c r="M67" s="744">
        <v>458.3</v>
      </c>
      <c r="N67" s="743">
        <v>1</v>
      </c>
      <c r="O67" s="828">
        <v>0.5</v>
      </c>
      <c r="P67" s="744">
        <v>458.3</v>
      </c>
      <c r="Q67" s="761">
        <v>1</v>
      </c>
      <c r="R67" s="743">
        <v>1</v>
      </c>
      <c r="S67" s="761">
        <v>1</v>
      </c>
      <c r="T67" s="828">
        <v>0.5</v>
      </c>
      <c r="U67" s="784">
        <v>1</v>
      </c>
    </row>
    <row r="68" spans="1:21" ht="14.4" customHeight="1" x14ac:dyDescent="0.3">
      <c r="A68" s="742">
        <v>30</v>
      </c>
      <c r="B68" s="743" t="s">
        <v>2303</v>
      </c>
      <c r="C68" s="743" t="s">
        <v>2307</v>
      </c>
      <c r="D68" s="826" t="s">
        <v>3544</v>
      </c>
      <c r="E68" s="827" t="s">
        <v>2317</v>
      </c>
      <c r="F68" s="743" t="s">
        <v>2304</v>
      </c>
      <c r="G68" s="743" t="s">
        <v>2450</v>
      </c>
      <c r="H68" s="743" t="s">
        <v>554</v>
      </c>
      <c r="I68" s="743" t="s">
        <v>2182</v>
      </c>
      <c r="J68" s="743" t="s">
        <v>1214</v>
      </c>
      <c r="K68" s="743" t="s">
        <v>2181</v>
      </c>
      <c r="L68" s="744">
        <v>229.15</v>
      </c>
      <c r="M68" s="744">
        <v>229.15</v>
      </c>
      <c r="N68" s="743">
        <v>1</v>
      </c>
      <c r="O68" s="828">
        <v>1</v>
      </c>
      <c r="P68" s="744"/>
      <c r="Q68" s="761">
        <v>0</v>
      </c>
      <c r="R68" s="743"/>
      <c r="S68" s="761">
        <v>0</v>
      </c>
      <c r="T68" s="828"/>
      <c r="U68" s="784">
        <v>0</v>
      </c>
    </row>
    <row r="69" spans="1:21" ht="14.4" customHeight="1" x14ac:dyDescent="0.3">
      <c r="A69" s="742">
        <v>30</v>
      </c>
      <c r="B69" s="743" t="s">
        <v>2303</v>
      </c>
      <c r="C69" s="743" t="s">
        <v>2307</v>
      </c>
      <c r="D69" s="826" t="s">
        <v>3544</v>
      </c>
      <c r="E69" s="827" t="s">
        <v>2317</v>
      </c>
      <c r="F69" s="743" t="s">
        <v>2304</v>
      </c>
      <c r="G69" s="743" t="s">
        <v>2453</v>
      </c>
      <c r="H69" s="743" t="s">
        <v>526</v>
      </c>
      <c r="I69" s="743" t="s">
        <v>2454</v>
      </c>
      <c r="J69" s="743" t="s">
        <v>1427</v>
      </c>
      <c r="K69" s="743" t="s">
        <v>2455</v>
      </c>
      <c r="L69" s="744">
        <v>57.6</v>
      </c>
      <c r="M69" s="744">
        <v>57.6</v>
      </c>
      <c r="N69" s="743">
        <v>1</v>
      </c>
      <c r="O69" s="828">
        <v>0.5</v>
      </c>
      <c r="P69" s="744"/>
      <c r="Q69" s="761">
        <v>0</v>
      </c>
      <c r="R69" s="743"/>
      <c r="S69" s="761">
        <v>0</v>
      </c>
      <c r="T69" s="828"/>
      <c r="U69" s="784">
        <v>0</v>
      </c>
    </row>
    <row r="70" spans="1:21" ht="14.4" customHeight="1" x14ac:dyDescent="0.3">
      <c r="A70" s="742">
        <v>30</v>
      </c>
      <c r="B70" s="743" t="s">
        <v>2303</v>
      </c>
      <c r="C70" s="743" t="s">
        <v>2307</v>
      </c>
      <c r="D70" s="826" t="s">
        <v>3544</v>
      </c>
      <c r="E70" s="827" t="s">
        <v>2317</v>
      </c>
      <c r="F70" s="743" t="s">
        <v>2304</v>
      </c>
      <c r="G70" s="743" t="s">
        <v>2456</v>
      </c>
      <c r="H70" s="743" t="s">
        <v>554</v>
      </c>
      <c r="I70" s="743" t="s">
        <v>2035</v>
      </c>
      <c r="J70" s="743" t="s">
        <v>2033</v>
      </c>
      <c r="K70" s="743" t="s">
        <v>2036</v>
      </c>
      <c r="L70" s="744">
        <v>88.51</v>
      </c>
      <c r="M70" s="744">
        <v>88.51</v>
      </c>
      <c r="N70" s="743">
        <v>1</v>
      </c>
      <c r="O70" s="828">
        <v>0.5</v>
      </c>
      <c r="P70" s="744"/>
      <c r="Q70" s="761">
        <v>0</v>
      </c>
      <c r="R70" s="743"/>
      <c r="S70" s="761">
        <v>0</v>
      </c>
      <c r="T70" s="828"/>
      <c r="U70" s="784">
        <v>0</v>
      </c>
    </row>
    <row r="71" spans="1:21" ht="14.4" customHeight="1" x14ac:dyDescent="0.3">
      <c r="A71" s="742">
        <v>30</v>
      </c>
      <c r="B71" s="743" t="s">
        <v>2303</v>
      </c>
      <c r="C71" s="743" t="s">
        <v>2307</v>
      </c>
      <c r="D71" s="826" t="s">
        <v>3544</v>
      </c>
      <c r="E71" s="827" t="s">
        <v>2317</v>
      </c>
      <c r="F71" s="743" t="s">
        <v>2304</v>
      </c>
      <c r="G71" s="743" t="s">
        <v>2456</v>
      </c>
      <c r="H71" s="743" t="s">
        <v>554</v>
      </c>
      <c r="I71" s="743" t="s">
        <v>2045</v>
      </c>
      <c r="J71" s="743" t="s">
        <v>1117</v>
      </c>
      <c r="K71" s="743" t="s">
        <v>2046</v>
      </c>
      <c r="L71" s="744">
        <v>79.03</v>
      </c>
      <c r="M71" s="744">
        <v>79.03</v>
      </c>
      <c r="N71" s="743">
        <v>1</v>
      </c>
      <c r="O71" s="828">
        <v>0.5</v>
      </c>
      <c r="P71" s="744"/>
      <c r="Q71" s="761">
        <v>0</v>
      </c>
      <c r="R71" s="743"/>
      <c r="S71" s="761">
        <v>0</v>
      </c>
      <c r="T71" s="828"/>
      <c r="U71" s="784">
        <v>0</v>
      </c>
    </row>
    <row r="72" spans="1:21" ht="14.4" customHeight="1" x14ac:dyDescent="0.3">
      <c r="A72" s="742">
        <v>30</v>
      </c>
      <c r="B72" s="743" t="s">
        <v>2303</v>
      </c>
      <c r="C72" s="743" t="s">
        <v>2307</v>
      </c>
      <c r="D72" s="826" t="s">
        <v>3544</v>
      </c>
      <c r="E72" s="827" t="s">
        <v>2317</v>
      </c>
      <c r="F72" s="743" t="s">
        <v>2304</v>
      </c>
      <c r="G72" s="743" t="s">
        <v>2456</v>
      </c>
      <c r="H72" s="743" t="s">
        <v>554</v>
      </c>
      <c r="I72" s="743" t="s">
        <v>2045</v>
      </c>
      <c r="J72" s="743" t="s">
        <v>1117</v>
      </c>
      <c r="K72" s="743" t="s">
        <v>2046</v>
      </c>
      <c r="L72" s="744">
        <v>84.18</v>
      </c>
      <c r="M72" s="744">
        <v>84.18</v>
      </c>
      <c r="N72" s="743">
        <v>1</v>
      </c>
      <c r="O72" s="828">
        <v>0.5</v>
      </c>
      <c r="P72" s="744">
        <v>84.18</v>
      </c>
      <c r="Q72" s="761">
        <v>1</v>
      </c>
      <c r="R72" s="743">
        <v>1</v>
      </c>
      <c r="S72" s="761">
        <v>1</v>
      </c>
      <c r="T72" s="828">
        <v>0.5</v>
      </c>
      <c r="U72" s="784">
        <v>1</v>
      </c>
    </row>
    <row r="73" spans="1:21" ht="14.4" customHeight="1" x14ac:dyDescent="0.3">
      <c r="A73" s="742">
        <v>30</v>
      </c>
      <c r="B73" s="743" t="s">
        <v>2303</v>
      </c>
      <c r="C73" s="743" t="s">
        <v>2307</v>
      </c>
      <c r="D73" s="826" t="s">
        <v>3544</v>
      </c>
      <c r="E73" s="827" t="s">
        <v>2317</v>
      </c>
      <c r="F73" s="743" t="s">
        <v>2304</v>
      </c>
      <c r="G73" s="743" t="s">
        <v>2456</v>
      </c>
      <c r="H73" s="743" t="s">
        <v>554</v>
      </c>
      <c r="I73" s="743" t="s">
        <v>2047</v>
      </c>
      <c r="J73" s="743" t="s">
        <v>2033</v>
      </c>
      <c r="K73" s="743" t="s">
        <v>2048</v>
      </c>
      <c r="L73" s="744">
        <v>59.27</v>
      </c>
      <c r="M73" s="744">
        <v>59.27</v>
      </c>
      <c r="N73" s="743">
        <v>1</v>
      </c>
      <c r="O73" s="828">
        <v>0.5</v>
      </c>
      <c r="P73" s="744">
        <v>59.27</v>
      </c>
      <c r="Q73" s="761">
        <v>1</v>
      </c>
      <c r="R73" s="743">
        <v>1</v>
      </c>
      <c r="S73" s="761">
        <v>1</v>
      </c>
      <c r="T73" s="828">
        <v>0.5</v>
      </c>
      <c r="U73" s="784">
        <v>1</v>
      </c>
    </row>
    <row r="74" spans="1:21" ht="14.4" customHeight="1" x14ac:dyDescent="0.3">
      <c r="A74" s="742">
        <v>30</v>
      </c>
      <c r="B74" s="743" t="s">
        <v>2303</v>
      </c>
      <c r="C74" s="743" t="s">
        <v>2307</v>
      </c>
      <c r="D74" s="826" t="s">
        <v>3544</v>
      </c>
      <c r="E74" s="827" t="s">
        <v>2317</v>
      </c>
      <c r="F74" s="743" t="s">
        <v>2304</v>
      </c>
      <c r="G74" s="743" t="s">
        <v>2456</v>
      </c>
      <c r="H74" s="743" t="s">
        <v>554</v>
      </c>
      <c r="I74" s="743" t="s">
        <v>2457</v>
      </c>
      <c r="J74" s="743" t="s">
        <v>2033</v>
      </c>
      <c r="K74" s="743" t="s">
        <v>2458</v>
      </c>
      <c r="L74" s="744">
        <v>0</v>
      </c>
      <c r="M74" s="744">
        <v>0</v>
      </c>
      <c r="N74" s="743">
        <v>1</v>
      </c>
      <c r="O74" s="828">
        <v>0.5</v>
      </c>
      <c r="P74" s="744"/>
      <c r="Q74" s="761"/>
      <c r="R74" s="743"/>
      <c r="S74" s="761">
        <v>0</v>
      </c>
      <c r="T74" s="828"/>
      <c r="U74" s="784">
        <v>0</v>
      </c>
    </row>
    <row r="75" spans="1:21" ht="14.4" customHeight="1" x14ac:dyDescent="0.3">
      <c r="A75" s="742">
        <v>30</v>
      </c>
      <c r="B75" s="743" t="s">
        <v>2303</v>
      </c>
      <c r="C75" s="743" t="s">
        <v>2307</v>
      </c>
      <c r="D75" s="826" t="s">
        <v>3544</v>
      </c>
      <c r="E75" s="827" t="s">
        <v>2317</v>
      </c>
      <c r="F75" s="743" t="s">
        <v>2304</v>
      </c>
      <c r="G75" s="743" t="s">
        <v>2456</v>
      </c>
      <c r="H75" s="743" t="s">
        <v>554</v>
      </c>
      <c r="I75" s="743" t="s">
        <v>2043</v>
      </c>
      <c r="J75" s="743" t="s">
        <v>1123</v>
      </c>
      <c r="K75" s="743" t="s">
        <v>2044</v>
      </c>
      <c r="L75" s="744">
        <v>46.07</v>
      </c>
      <c r="M75" s="744">
        <v>184.28</v>
      </c>
      <c r="N75" s="743">
        <v>4</v>
      </c>
      <c r="O75" s="828">
        <v>2</v>
      </c>
      <c r="P75" s="744"/>
      <c r="Q75" s="761">
        <v>0</v>
      </c>
      <c r="R75" s="743"/>
      <c r="S75" s="761">
        <v>0</v>
      </c>
      <c r="T75" s="828"/>
      <c r="U75" s="784">
        <v>0</v>
      </c>
    </row>
    <row r="76" spans="1:21" ht="14.4" customHeight="1" x14ac:dyDescent="0.3">
      <c r="A76" s="742">
        <v>30</v>
      </c>
      <c r="B76" s="743" t="s">
        <v>2303</v>
      </c>
      <c r="C76" s="743" t="s">
        <v>2307</v>
      </c>
      <c r="D76" s="826" t="s">
        <v>3544</v>
      </c>
      <c r="E76" s="827" t="s">
        <v>2317</v>
      </c>
      <c r="F76" s="743" t="s">
        <v>2304</v>
      </c>
      <c r="G76" s="743" t="s">
        <v>2459</v>
      </c>
      <c r="H76" s="743" t="s">
        <v>526</v>
      </c>
      <c r="I76" s="743" t="s">
        <v>2460</v>
      </c>
      <c r="J76" s="743" t="s">
        <v>2461</v>
      </c>
      <c r="K76" s="743" t="s">
        <v>2462</v>
      </c>
      <c r="L76" s="744">
        <v>1138.0899999999999</v>
      </c>
      <c r="M76" s="744">
        <v>3414.2699999999995</v>
      </c>
      <c r="N76" s="743">
        <v>3</v>
      </c>
      <c r="O76" s="828">
        <v>2</v>
      </c>
      <c r="P76" s="744">
        <v>3414.2699999999995</v>
      </c>
      <c r="Q76" s="761">
        <v>1</v>
      </c>
      <c r="R76" s="743">
        <v>3</v>
      </c>
      <c r="S76" s="761">
        <v>1</v>
      </c>
      <c r="T76" s="828">
        <v>2</v>
      </c>
      <c r="U76" s="784">
        <v>1</v>
      </c>
    </row>
    <row r="77" spans="1:21" ht="14.4" customHeight="1" x14ac:dyDescent="0.3">
      <c r="A77" s="742">
        <v>30</v>
      </c>
      <c r="B77" s="743" t="s">
        <v>2303</v>
      </c>
      <c r="C77" s="743" t="s">
        <v>2307</v>
      </c>
      <c r="D77" s="826" t="s">
        <v>3544</v>
      </c>
      <c r="E77" s="827" t="s">
        <v>2317</v>
      </c>
      <c r="F77" s="743" t="s">
        <v>2304</v>
      </c>
      <c r="G77" s="743" t="s">
        <v>2459</v>
      </c>
      <c r="H77" s="743" t="s">
        <v>526</v>
      </c>
      <c r="I77" s="743" t="s">
        <v>2460</v>
      </c>
      <c r="J77" s="743" t="s">
        <v>2461</v>
      </c>
      <c r="K77" s="743" t="s">
        <v>2462</v>
      </c>
      <c r="L77" s="744">
        <v>1021.58</v>
      </c>
      <c r="M77" s="744">
        <v>1021.58</v>
      </c>
      <c r="N77" s="743">
        <v>1</v>
      </c>
      <c r="O77" s="828">
        <v>1</v>
      </c>
      <c r="P77" s="744"/>
      <c r="Q77" s="761">
        <v>0</v>
      </c>
      <c r="R77" s="743"/>
      <c r="S77" s="761">
        <v>0</v>
      </c>
      <c r="T77" s="828"/>
      <c r="U77" s="784">
        <v>0</v>
      </c>
    </row>
    <row r="78" spans="1:21" ht="14.4" customHeight="1" x14ac:dyDescent="0.3">
      <c r="A78" s="742">
        <v>30</v>
      </c>
      <c r="B78" s="743" t="s">
        <v>2303</v>
      </c>
      <c r="C78" s="743" t="s">
        <v>2307</v>
      </c>
      <c r="D78" s="826" t="s">
        <v>3544</v>
      </c>
      <c r="E78" s="827" t="s">
        <v>2317</v>
      </c>
      <c r="F78" s="743" t="s">
        <v>2304</v>
      </c>
      <c r="G78" s="743" t="s">
        <v>2463</v>
      </c>
      <c r="H78" s="743" t="s">
        <v>554</v>
      </c>
      <c r="I78" s="743" t="s">
        <v>2464</v>
      </c>
      <c r="J78" s="743" t="s">
        <v>1146</v>
      </c>
      <c r="K78" s="743" t="s">
        <v>2465</v>
      </c>
      <c r="L78" s="744">
        <v>25.94</v>
      </c>
      <c r="M78" s="744">
        <v>51.88</v>
      </c>
      <c r="N78" s="743">
        <v>2</v>
      </c>
      <c r="O78" s="828">
        <v>1</v>
      </c>
      <c r="P78" s="744"/>
      <c r="Q78" s="761">
        <v>0</v>
      </c>
      <c r="R78" s="743"/>
      <c r="S78" s="761">
        <v>0</v>
      </c>
      <c r="T78" s="828"/>
      <c r="U78" s="784">
        <v>0</v>
      </c>
    </row>
    <row r="79" spans="1:21" ht="14.4" customHeight="1" x14ac:dyDescent="0.3">
      <c r="A79" s="742">
        <v>30</v>
      </c>
      <c r="B79" s="743" t="s">
        <v>2303</v>
      </c>
      <c r="C79" s="743" t="s">
        <v>2307</v>
      </c>
      <c r="D79" s="826" t="s">
        <v>3544</v>
      </c>
      <c r="E79" s="827" t="s">
        <v>2317</v>
      </c>
      <c r="F79" s="743" t="s">
        <v>2304</v>
      </c>
      <c r="G79" s="743" t="s">
        <v>2466</v>
      </c>
      <c r="H79" s="743" t="s">
        <v>526</v>
      </c>
      <c r="I79" s="743" t="s">
        <v>2467</v>
      </c>
      <c r="J79" s="743" t="s">
        <v>2468</v>
      </c>
      <c r="K79" s="743" t="s">
        <v>2469</v>
      </c>
      <c r="L79" s="744">
        <v>0</v>
      </c>
      <c r="M79" s="744">
        <v>0</v>
      </c>
      <c r="N79" s="743">
        <v>3</v>
      </c>
      <c r="O79" s="828">
        <v>1.5</v>
      </c>
      <c r="P79" s="744">
        <v>0</v>
      </c>
      <c r="Q79" s="761"/>
      <c r="R79" s="743">
        <v>1</v>
      </c>
      <c r="S79" s="761">
        <v>0.33333333333333331</v>
      </c>
      <c r="T79" s="828">
        <v>0.5</v>
      </c>
      <c r="U79" s="784">
        <v>0.33333333333333331</v>
      </c>
    </row>
    <row r="80" spans="1:21" ht="14.4" customHeight="1" x14ac:dyDescent="0.3">
      <c r="A80" s="742">
        <v>30</v>
      </c>
      <c r="B80" s="743" t="s">
        <v>2303</v>
      </c>
      <c r="C80" s="743" t="s">
        <v>2307</v>
      </c>
      <c r="D80" s="826" t="s">
        <v>3544</v>
      </c>
      <c r="E80" s="827" t="s">
        <v>2317</v>
      </c>
      <c r="F80" s="743" t="s">
        <v>2304</v>
      </c>
      <c r="G80" s="743" t="s">
        <v>2470</v>
      </c>
      <c r="H80" s="743" t="s">
        <v>526</v>
      </c>
      <c r="I80" s="743" t="s">
        <v>2471</v>
      </c>
      <c r="J80" s="743" t="s">
        <v>2472</v>
      </c>
      <c r="K80" s="743" t="s">
        <v>2473</v>
      </c>
      <c r="L80" s="744">
        <v>122.73</v>
      </c>
      <c r="M80" s="744">
        <v>368.19</v>
      </c>
      <c r="N80" s="743">
        <v>3</v>
      </c>
      <c r="O80" s="828">
        <v>2</v>
      </c>
      <c r="P80" s="744">
        <v>122.73</v>
      </c>
      <c r="Q80" s="761">
        <v>0.33333333333333337</v>
      </c>
      <c r="R80" s="743">
        <v>1</v>
      </c>
      <c r="S80" s="761">
        <v>0.33333333333333331</v>
      </c>
      <c r="T80" s="828">
        <v>0.5</v>
      </c>
      <c r="U80" s="784">
        <v>0.25</v>
      </c>
    </row>
    <row r="81" spans="1:21" ht="14.4" customHeight="1" x14ac:dyDescent="0.3">
      <c r="A81" s="742">
        <v>30</v>
      </c>
      <c r="B81" s="743" t="s">
        <v>2303</v>
      </c>
      <c r="C81" s="743" t="s">
        <v>2307</v>
      </c>
      <c r="D81" s="826" t="s">
        <v>3544</v>
      </c>
      <c r="E81" s="827" t="s">
        <v>2317</v>
      </c>
      <c r="F81" s="743" t="s">
        <v>2304</v>
      </c>
      <c r="G81" s="743" t="s">
        <v>2474</v>
      </c>
      <c r="H81" s="743" t="s">
        <v>526</v>
      </c>
      <c r="I81" s="743" t="s">
        <v>2475</v>
      </c>
      <c r="J81" s="743" t="s">
        <v>2476</v>
      </c>
      <c r="K81" s="743" t="s">
        <v>2477</v>
      </c>
      <c r="L81" s="744">
        <v>1096.43</v>
      </c>
      <c r="M81" s="744">
        <v>1096.43</v>
      </c>
      <c r="N81" s="743">
        <v>1</v>
      </c>
      <c r="O81" s="828">
        <v>0.5</v>
      </c>
      <c r="P81" s="744"/>
      <c r="Q81" s="761">
        <v>0</v>
      </c>
      <c r="R81" s="743"/>
      <c r="S81" s="761">
        <v>0</v>
      </c>
      <c r="T81" s="828"/>
      <c r="U81" s="784">
        <v>0</v>
      </c>
    </row>
    <row r="82" spans="1:21" ht="14.4" customHeight="1" x14ac:dyDescent="0.3">
      <c r="A82" s="742">
        <v>30</v>
      </c>
      <c r="B82" s="743" t="s">
        <v>2303</v>
      </c>
      <c r="C82" s="743" t="s">
        <v>2307</v>
      </c>
      <c r="D82" s="826" t="s">
        <v>3544</v>
      </c>
      <c r="E82" s="827" t="s">
        <v>2317</v>
      </c>
      <c r="F82" s="743" t="s">
        <v>2304</v>
      </c>
      <c r="G82" s="743" t="s">
        <v>2478</v>
      </c>
      <c r="H82" s="743" t="s">
        <v>526</v>
      </c>
      <c r="I82" s="743" t="s">
        <v>2479</v>
      </c>
      <c r="J82" s="743" t="s">
        <v>633</v>
      </c>
      <c r="K82" s="743" t="s">
        <v>2480</v>
      </c>
      <c r="L82" s="744">
        <v>882.24</v>
      </c>
      <c r="M82" s="744">
        <v>882.24</v>
      </c>
      <c r="N82" s="743">
        <v>1</v>
      </c>
      <c r="O82" s="828">
        <v>1</v>
      </c>
      <c r="P82" s="744">
        <v>882.24</v>
      </c>
      <c r="Q82" s="761">
        <v>1</v>
      </c>
      <c r="R82" s="743">
        <v>1</v>
      </c>
      <c r="S82" s="761">
        <v>1</v>
      </c>
      <c r="T82" s="828">
        <v>1</v>
      </c>
      <c r="U82" s="784">
        <v>1</v>
      </c>
    </row>
    <row r="83" spans="1:21" ht="14.4" customHeight="1" x14ac:dyDescent="0.3">
      <c r="A83" s="742">
        <v>30</v>
      </c>
      <c r="B83" s="743" t="s">
        <v>2303</v>
      </c>
      <c r="C83" s="743" t="s">
        <v>2307</v>
      </c>
      <c r="D83" s="826" t="s">
        <v>3544</v>
      </c>
      <c r="E83" s="827" t="s">
        <v>2317</v>
      </c>
      <c r="F83" s="743" t="s">
        <v>2304</v>
      </c>
      <c r="G83" s="743" t="s">
        <v>2481</v>
      </c>
      <c r="H83" s="743" t="s">
        <v>554</v>
      </c>
      <c r="I83" s="743" t="s">
        <v>1856</v>
      </c>
      <c r="J83" s="743" t="s">
        <v>1353</v>
      </c>
      <c r="K83" s="743" t="s">
        <v>1857</v>
      </c>
      <c r="L83" s="744">
        <v>43.21</v>
      </c>
      <c r="M83" s="744">
        <v>86.42</v>
      </c>
      <c r="N83" s="743">
        <v>2</v>
      </c>
      <c r="O83" s="828">
        <v>1</v>
      </c>
      <c r="P83" s="744"/>
      <c r="Q83" s="761">
        <v>0</v>
      </c>
      <c r="R83" s="743"/>
      <c r="S83" s="761">
        <v>0</v>
      </c>
      <c r="T83" s="828"/>
      <c r="U83" s="784">
        <v>0</v>
      </c>
    </row>
    <row r="84" spans="1:21" ht="14.4" customHeight="1" x14ac:dyDescent="0.3">
      <c r="A84" s="742">
        <v>30</v>
      </c>
      <c r="B84" s="743" t="s">
        <v>2303</v>
      </c>
      <c r="C84" s="743" t="s">
        <v>2307</v>
      </c>
      <c r="D84" s="826" t="s">
        <v>3544</v>
      </c>
      <c r="E84" s="827" t="s">
        <v>2317</v>
      </c>
      <c r="F84" s="743" t="s">
        <v>2304</v>
      </c>
      <c r="G84" s="743" t="s">
        <v>2481</v>
      </c>
      <c r="H84" s="743" t="s">
        <v>554</v>
      </c>
      <c r="I84" s="743" t="s">
        <v>1854</v>
      </c>
      <c r="J84" s="743" t="s">
        <v>1351</v>
      </c>
      <c r="K84" s="743" t="s">
        <v>1855</v>
      </c>
      <c r="L84" s="744">
        <v>86.41</v>
      </c>
      <c r="M84" s="744">
        <v>86.41</v>
      </c>
      <c r="N84" s="743">
        <v>1</v>
      </c>
      <c r="O84" s="828">
        <v>0.5</v>
      </c>
      <c r="P84" s="744"/>
      <c r="Q84" s="761">
        <v>0</v>
      </c>
      <c r="R84" s="743"/>
      <c r="S84" s="761">
        <v>0</v>
      </c>
      <c r="T84" s="828"/>
      <c r="U84" s="784">
        <v>0</v>
      </c>
    </row>
    <row r="85" spans="1:21" ht="14.4" customHeight="1" x14ac:dyDescent="0.3">
      <c r="A85" s="742">
        <v>30</v>
      </c>
      <c r="B85" s="743" t="s">
        <v>2303</v>
      </c>
      <c r="C85" s="743" t="s">
        <v>2307</v>
      </c>
      <c r="D85" s="826" t="s">
        <v>3544</v>
      </c>
      <c r="E85" s="827" t="s">
        <v>2317</v>
      </c>
      <c r="F85" s="743" t="s">
        <v>2304</v>
      </c>
      <c r="G85" s="743" t="s">
        <v>2482</v>
      </c>
      <c r="H85" s="743" t="s">
        <v>554</v>
      </c>
      <c r="I85" s="743" t="s">
        <v>2026</v>
      </c>
      <c r="J85" s="743" t="s">
        <v>2027</v>
      </c>
      <c r="K85" s="743" t="s">
        <v>2028</v>
      </c>
      <c r="L85" s="744">
        <v>37.159999999999997</v>
      </c>
      <c r="M85" s="744">
        <v>37.159999999999997</v>
      </c>
      <c r="N85" s="743">
        <v>1</v>
      </c>
      <c r="O85" s="828">
        <v>0.5</v>
      </c>
      <c r="P85" s="744">
        <v>37.159999999999997</v>
      </c>
      <c r="Q85" s="761">
        <v>1</v>
      </c>
      <c r="R85" s="743">
        <v>1</v>
      </c>
      <c r="S85" s="761">
        <v>1</v>
      </c>
      <c r="T85" s="828">
        <v>0.5</v>
      </c>
      <c r="U85" s="784">
        <v>1</v>
      </c>
    </row>
    <row r="86" spans="1:21" ht="14.4" customHeight="1" x14ac:dyDescent="0.3">
      <c r="A86" s="742">
        <v>30</v>
      </c>
      <c r="B86" s="743" t="s">
        <v>2303</v>
      </c>
      <c r="C86" s="743" t="s">
        <v>2307</v>
      </c>
      <c r="D86" s="826" t="s">
        <v>3544</v>
      </c>
      <c r="E86" s="827" t="s">
        <v>2317</v>
      </c>
      <c r="F86" s="743" t="s">
        <v>2304</v>
      </c>
      <c r="G86" s="743" t="s">
        <v>2483</v>
      </c>
      <c r="H86" s="743" t="s">
        <v>554</v>
      </c>
      <c r="I86" s="743" t="s">
        <v>2484</v>
      </c>
      <c r="J86" s="743" t="s">
        <v>2485</v>
      </c>
      <c r="K86" s="743" t="s">
        <v>2486</v>
      </c>
      <c r="L86" s="744">
        <v>38.04</v>
      </c>
      <c r="M86" s="744">
        <v>38.04</v>
      </c>
      <c r="N86" s="743">
        <v>1</v>
      </c>
      <c r="O86" s="828">
        <v>0.5</v>
      </c>
      <c r="P86" s="744">
        <v>38.04</v>
      </c>
      <c r="Q86" s="761">
        <v>1</v>
      </c>
      <c r="R86" s="743">
        <v>1</v>
      </c>
      <c r="S86" s="761">
        <v>1</v>
      </c>
      <c r="T86" s="828">
        <v>0.5</v>
      </c>
      <c r="U86" s="784">
        <v>1</v>
      </c>
    </row>
    <row r="87" spans="1:21" ht="14.4" customHeight="1" x14ac:dyDescent="0.3">
      <c r="A87" s="742">
        <v>30</v>
      </c>
      <c r="B87" s="743" t="s">
        <v>2303</v>
      </c>
      <c r="C87" s="743" t="s">
        <v>2307</v>
      </c>
      <c r="D87" s="826" t="s">
        <v>3544</v>
      </c>
      <c r="E87" s="827" t="s">
        <v>2317</v>
      </c>
      <c r="F87" s="743" t="s">
        <v>2304</v>
      </c>
      <c r="G87" s="743" t="s">
        <v>2483</v>
      </c>
      <c r="H87" s="743" t="s">
        <v>554</v>
      </c>
      <c r="I87" s="743" t="s">
        <v>2487</v>
      </c>
      <c r="J87" s="743" t="s">
        <v>2485</v>
      </c>
      <c r="K87" s="743" t="s">
        <v>2488</v>
      </c>
      <c r="L87" s="744">
        <v>10.65</v>
      </c>
      <c r="M87" s="744">
        <v>31.950000000000003</v>
      </c>
      <c r="N87" s="743">
        <v>3</v>
      </c>
      <c r="O87" s="828">
        <v>1.5</v>
      </c>
      <c r="P87" s="744">
        <v>10.65</v>
      </c>
      <c r="Q87" s="761">
        <v>0.33333333333333331</v>
      </c>
      <c r="R87" s="743">
        <v>1</v>
      </c>
      <c r="S87" s="761">
        <v>0.33333333333333331</v>
      </c>
      <c r="T87" s="828">
        <v>0.5</v>
      </c>
      <c r="U87" s="784">
        <v>0.33333333333333331</v>
      </c>
    </row>
    <row r="88" spans="1:21" ht="14.4" customHeight="1" x14ac:dyDescent="0.3">
      <c r="A88" s="742">
        <v>30</v>
      </c>
      <c r="B88" s="743" t="s">
        <v>2303</v>
      </c>
      <c r="C88" s="743" t="s">
        <v>2307</v>
      </c>
      <c r="D88" s="826" t="s">
        <v>3544</v>
      </c>
      <c r="E88" s="827" t="s">
        <v>2317</v>
      </c>
      <c r="F88" s="743" t="s">
        <v>2304</v>
      </c>
      <c r="G88" s="743" t="s">
        <v>2483</v>
      </c>
      <c r="H88" s="743" t="s">
        <v>554</v>
      </c>
      <c r="I88" s="743" t="s">
        <v>2489</v>
      </c>
      <c r="J88" s="743" t="s">
        <v>2485</v>
      </c>
      <c r="K88" s="743" t="s">
        <v>2490</v>
      </c>
      <c r="L88" s="744">
        <v>35.11</v>
      </c>
      <c r="M88" s="744">
        <v>35.11</v>
      </c>
      <c r="N88" s="743">
        <v>1</v>
      </c>
      <c r="O88" s="828">
        <v>0.5</v>
      </c>
      <c r="P88" s="744"/>
      <c r="Q88" s="761">
        <v>0</v>
      </c>
      <c r="R88" s="743"/>
      <c r="S88" s="761">
        <v>0</v>
      </c>
      <c r="T88" s="828"/>
      <c r="U88" s="784">
        <v>0</v>
      </c>
    </row>
    <row r="89" spans="1:21" ht="14.4" customHeight="1" x14ac:dyDescent="0.3">
      <c r="A89" s="742">
        <v>30</v>
      </c>
      <c r="B89" s="743" t="s">
        <v>2303</v>
      </c>
      <c r="C89" s="743" t="s">
        <v>2307</v>
      </c>
      <c r="D89" s="826" t="s">
        <v>3544</v>
      </c>
      <c r="E89" s="827" t="s">
        <v>2317</v>
      </c>
      <c r="F89" s="743" t="s">
        <v>2304</v>
      </c>
      <c r="G89" s="743" t="s">
        <v>2483</v>
      </c>
      <c r="H89" s="743" t="s">
        <v>554</v>
      </c>
      <c r="I89" s="743" t="s">
        <v>2491</v>
      </c>
      <c r="J89" s="743" t="s">
        <v>2492</v>
      </c>
      <c r="K89" s="743" t="s">
        <v>2493</v>
      </c>
      <c r="L89" s="744">
        <v>70.23</v>
      </c>
      <c r="M89" s="744">
        <v>70.23</v>
      </c>
      <c r="N89" s="743">
        <v>1</v>
      </c>
      <c r="O89" s="828">
        <v>0.5</v>
      </c>
      <c r="P89" s="744"/>
      <c r="Q89" s="761">
        <v>0</v>
      </c>
      <c r="R89" s="743"/>
      <c r="S89" s="761">
        <v>0</v>
      </c>
      <c r="T89" s="828"/>
      <c r="U89" s="784">
        <v>0</v>
      </c>
    </row>
    <row r="90" spans="1:21" ht="14.4" customHeight="1" x14ac:dyDescent="0.3">
      <c r="A90" s="742">
        <v>30</v>
      </c>
      <c r="B90" s="743" t="s">
        <v>2303</v>
      </c>
      <c r="C90" s="743" t="s">
        <v>2307</v>
      </c>
      <c r="D90" s="826" t="s">
        <v>3544</v>
      </c>
      <c r="E90" s="827" t="s">
        <v>2317</v>
      </c>
      <c r="F90" s="743" t="s">
        <v>2304</v>
      </c>
      <c r="G90" s="743" t="s">
        <v>2483</v>
      </c>
      <c r="H90" s="743" t="s">
        <v>526</v>
      </c>
      <c r="I90" s="743" t="s">
        <v>2494</v>
      </c>
      <c r="J90" s="743" t="s">
        <v>2495</v>
      </c>
      <c r="K90" s="743" t="s">
        <v>2496</v>
      </c>
      <c r="L90" s="744">
        <v>16.5</v>
      </c>
      <c r="M90" s="744">
        <v>16.5</v>
      </c>
      <c r="N90" s="743">
        <v>1</v>
      </c>
      <c r="O90" s="828">
        <v>0.5</v>
      </c>
      <c r="P90" s="744">
        <v>16.5</v>
      </c>
      <c r="Q90" s="761">
        <v>1</v>
      </c>
      <c r="R90" s="743">
        <v>1</v>
      </c>
      <c r="S90" s="761">
        <v>1</v>
      </c>
      <c r="T90" s="828">
        <v>0.5</v>
      </c>
      <c r="U90" s="784">
        <v>1</v>
      </c>
    </row>
    <row r="91" spans="1:21" ht="14.4" customHeight="1" x14ac:dyDescent="0.3">
      <c r="A91" s="742">
        <v>30</v>
      </c>
      <c r="B91" s="743" t="s">
        <v>2303</v>
      </c>
      <c r="C91" s="743" t="s">
        <v>2307</v>
      </c>
      <c r="D91" s="826" t="s">
        <v>3544</v>
      </c>
      <c r="E91" s="827" t="s">
        <v>2317</v>
      </c>
      <c r="F91" s="743" t="s">
        <v>2304</v>
      </c>
      <c r="G91" s="743" t="s">
        <v>2483</v>
      </c>
      <c r="H91" s="743" t="s">
        <v>554</v>
      </c>
      <c r="I91" s="743" t="s">
        <v>2497</v>
      </c>
      <c r="J91" s="743" t="s">
        <v>2485</v>
      </c>
      <c r="K91" s="743" t="s">
        <v>2498</v>
      </c>
      <c r="L91" s="744">
        <v>17.559999999999999</v>
      </c>
      <c r="M91" s="744">
        <v>35.119999999999997</v>
      </c>
      <c r="N91" s="743">
        <v>2</v>
      </c>
      <c r="O91" s="828">
        <v>1</v>
      </c>
      <c r="P91" s="744"/>
      <c r="Q91" s="761">
        <v>0</v>
      </c>
      <c r="R91" s="743"/>
      <c r="S91" s="761">
        <v>0</v>
      </c>
      <c r="T91" s="828"/>
      <c r="U91" s="784">
        <v>0</v>
      </c>
    </row>
    <row r="92" spans="1:21" ht="14.4" customHeight="1" x14ac:dyDescent="0.3">
      <c r="A92" s="742">
        <v>30</v>
      </c>
      <c r="B92" s="743" t="s">
        <v>2303</v>
      </c>
      <c r="C92" s="743" t="s">
        <v>2307</v>
      </c>
      <c r="D92" s="826" t="s">
        <v>3544</v>
      </c>
      <c r="E92" s="827" t="s">
        <v>2317</v>
      </c>
      <c r="F92" s="743" t="s">
        <v>2304</v>
      </c>
      <c r="G92" s="743" t="s">
        <v>2483</v>
      </c>
      <c r="H92" s="743" t="s">
        <v>554</v>
      </c>
      <c r="I92" s="743" t="s">
        <v>2499</v>
      </c>
      <c r="J92" s="743" t="s">
        <v>2485</v>
      </c>
      <c r="K92" s="743" t="s">
        <v>2493</v>
      </c>
      <c r="L92" s="744">
        <v>70.23</v>
      </c>
      <c r="M92" s="744">
        <v>70.23</v>
      </c>
      <c r="N92" s="743">
        <v>1</v>
      </c>
      <c r="O92" s="828">
        <v>0.5</v>
      </c>
      <c r="P92" s="744"/>
      <c r="Q92" s="761">
        <v>0</v>
      </c>
      <c r="R92" s="743"/>
      <c r="S92" s="761">
        <v>0</v>
      </c>
      <c r="T92" s="828"/>
      <c r="U92" s="784">
        <v>0</v>
      </c>
    </row>
    <row r="93" spans="1:21" ht="14.4" customHeight="1" x14ac:dyDescent="0.3">
      <c r="A93" s="742">
        <v>30</v>
      </c>
      <c r="B93" s="743" t="s">
        <v>2303</v>
      </c>
      <c r="C93" s="743" t="s">
        <v>2307</v>
      </c>
      <c r="D93" s="826" t="s">
        <v>3544</v>
      </c>
      <c r="E93" s="827" t="s">
        <v>2317</v>
      </c>
      <c r="F93" s="743" t="s">
        <v>2304</v>
      </c>
      <c r="G93" s="743" t="s">
        <v>2500</v>
      </c>
      <c r="H93" s="743" t="s">
        <v>526</v>
      </c>
      <c r="I93" s="743" t="s">
        <v>2501</v>
      </c>
      <c r="J93" s="743" t="s">
        <v>2502</v>
      </c>
      <c r="K93" s="743" t="s">
        <v>2503</v>
      </c>
      <c r="L93" s="744">
        <v>161.06</v>
      </c>
      <c r="M93" s="744">
        <v>161.06</v>
      </c>
      <c r="N93" s="743">
        <v>1</v>
      </c>
      <c r="O93" s="828">
        <v>0.5</v>
      </c>
      <c r="P93" s="744"/>
      <c r="Q93" s="761">
        <v>0</v>
      </c>
      <c r="R93" s="743"/>
      <c r="S93" s="761">
        <v>0</v>
      </c>
      <c r="T93" s="828"/>
      <c r="U93" s="784">
        <v>0</v>
      </c>
    </row>
    <row r="94" spans="1:21" ht="14.4" customHeight="1" x14ac:dyDescent="0.3">
      <c r="A94" s="742">
        <v>30</v>
      </c>
      <c r="B94" s="743" t="s">
        <v>2303</v>
      </c>
      <c r="C94" s="743" t="s">
        <v>2307</v>
      </c>
      <c r="D94" s="826" t="s">
        <v>3544</v>
      </c>
      <c r="E94" s="827" t="s">
        <v>2317</v>
      </c>
      <c r="F94" s="743" t="s">
        <v>2304</v>
      </c>
      <c r="G94" s="743" t="s">
        <v>2504</v>
      </c>
      <c r="H94" s="743" t="s">
        <v>526</v>
      </c>
      <c r="I94" s="743" t="s">
        <v>2505</v>
      </c>
      <c r="J94" s="743" t="s">
        <v>755</v>
      </c>
      <c r="K94" s="743" t="s">
        <v>2506</v>
      </c>
      <c r="L94" s="744">
        <v>38.729999999999997</v>
      </c>
      <c r="M94" s="744">
        <v>38.729999999999997</v>
      </c>
      <c r="N94" s="743">
        <v>1</v>
      </c>
      <c r="O94" s="828">
        <v>0.5</v>
      </c>
      <c r="P94" s="744"/>
      <c r="Q94" s="761">
        <v>0</v>
      </c>
      <c r="R94" s="743"/>
      <c r="S94" s="761">
        <v>0</v>
      </c>
      <c r="T94" s="828"/>
      <c r="U94" s="784">
        <v>0</v>
      </c>
    </row>
    <row r="95" spans="1:21" ht="14.4" customHeight="1" x14ac:dyDescent="0.3">
      <c r="A95" s="742">
        <v>30</v>
      </c>
      <c r="B95" s="743" t="s">
        <v>2303</v>
      </c>
      <c r="C95" s="743" t="s">
        <v>2307</v>
      </c>
      <c r="D95" s="826" t="s">
        <v>3544</v>
      </c>
      <c r="E95" s="827" t="s">
        <v>2317</v>
      </c>
      <c r="F95" s="743" t="s">
        <v>2304</v>
      </c>
      <c r="G95" s="743" t="s">
        <v>2507</v>
      </c>
      <c r="H95" s="743" t="s">
        <v>554</v>
      </c>
      <c r="I95" s="743" t="s">
        <v>2508</v>
      </c>
      <c r="J95" s="743" t="s">
        <v>1921</v>
      </c>
      <c r="K95" s="743" t="s">
        <v>2509</v>
      </c>
      <c r="L95" s="744">
        <v>140.6</v>
      </c>
      <c r="M95" s="744">
        <v>140.6</v>
      </c>
      <c r="N95" s="743">
        <v>1</v>
      </c>
      <c r="O95" s="828">
        <v>1</v>
      </c>
      <c r="P95" s="744"/>
      <c r="Q95" s="761">
        <v>0</v>
      </c>
      <c r="R95" s="743"/>
      <c r="S95" s="761">
        <v>0</v>
      </c>
      <c r="T95" s="828"/>
      <c r="U95" s="784">
        <v>0</v>
      </c>
    </row>
    <row r="96" spans="1:21" ht="14.4" customHeight="1" x14ac:dyDescent="0.3">
      <c r="A96" s="742">
        <v>30</v>
      </c>
      <c r="B96" s="743" t="s">
        <v>2303</v>
      </c>
      <c r="C96" s="743" t="s">
        <v>2307</v>
      </c>
      <c r="D96" s="826" t="s">
        <v>3544</v>
      </c>
      <c r="E96" s="827" t="s">
        <v>2317</v>
      </c>
      <c r="F96" s="743" t="s">
        <v>2304</v>
      </c>
      <c r="G96" s="743" t="s">
        <v>2510</v>
      </c>
      <c r="H96" s="743" t="s">
        <v>554</v>
      </c>
      <c r="I96" s="743" t="s">
        <v>2511</v>
      </c>
      <c r="J96" s="743" t="s">
        <v>913</v>
      </c>
      <c r="K96" s="743" t="s">
        <v>1875</v>
      </c>
      <c r="L96" s="744">
        <v>368.16</v>
      </c>
      <c r="M96" s="744">
        <v>2577.1200000000003</v>
      </c>
      <c r="N96" s="743">
        <v>7</v>
      </c>
      <c r="O96" s="828">
        <v>3.5</v>
      </c>
      <c r="P96" s="744">
        <v>736.32</v>
      </c>
      <c r="Q96" s="761">
        <v>0.2857142857142857</v>
      </c>
      <c r="R96" s="743">
        <v>2</v>
      </c>
      <c r="S96" s="761">
        <v>0.2857142857142857</v>
      </c>
      <c r="T96" s="828">
        <v>1</v>
      </c>
      <c r="U96" s="784">
        <v>0.2857142857142857</v>
      </c>
    </row>
    <row r="97" spans="1:21" ht="14.4" customHeight="1" x14ac:dyDescent="0.3">
      <c r="A97" s="742">
        <v>30</v>
      </c>
      <c r="B97" s="743" t="s">
        <v>2303</v>
      </c>
      <c r="C97" s="743" t="s">
        <v>2307</v>
      </c>
      <c r="D97" s="826" t="s">
        <v>3544</v>
      </c>
      <c r="E97" s="827" t="s">
        <v>2317</v>
      </c>
      <c r="F97" s="743" t="s">
        <v>2304</v>
      </c>
      <c r="G97" s="743" t="s">
        <v>2510</v>
      </c>
      <c r="H97" s="743" t="s">
        <v>554</v>
      </c>
      <c r="I97" s="743" t="s">
        <v>2512</v>
      </c>
      <c r="J97" s="743" t="s">
        <v>913</v>
      </c>
      <c r="K97" s="743" t="s">
        <v>1881</v>
      </c>
      <c r="L97" s="744">
        <v>490.89</v>
      </c>
      <c r="M97" s="744">
        <v>490.89</v>
      </c>
      <c r="N97" s="743">
        <v>1</v>
      </c>
      <c r="O97" s="828">
        <v>0.5</v>
      </c>
      <c r="P97" s="744"/>
      <c r="Q97" s="761">
        <v>0</v>
      </c>
      <c r="R97" s="743"/>
      <c r="S97" s="761">
        <v>0</v>
      </c>
      <c r="T97" s="828"/>
      <c r="U97" s="784">
        <v>0</v>
      </c>
    </row>
    <row r="98" spans="1:21" ht="14.4" customHeight="1" x14ac:dyDescent="0.3">
      <c r="A98" s="742">
        <v>30</v>
      </c>
      <c r="B98" s="743" t="s">
        <v>2303</v>
      </c>
      <c r="C98" s="743" t="s">
        <v>2307</v>
      </c>
      <c r="D98" s="826" t="s">
        <v>3544</v>
      </c>
      <c r="E98" s="827" t="s">
        <v>2317</v>
      </c>
      <c r="F98" s="743" t="s">
        <v>2304</v>
      </c>
      <c r="G98" s="743" t="s">
        <v>2510</v>
      </c>
      <c r="H98" s="743" t="s">
        <v>554</v>
      </c>
      <c r="I98" s="743" t="s">
        <v>2513</v>
      </c>
      <c r="J98" s="743" t="s">
        <v>913</v>
      </c>
      <c r="K98" s="743" t="s">
        <v>1877</v>
      </c>
      <c r="L98" s="744">
        <v>736.33</v>
      </c>
      <c r="M98" s="744">
        <v>1472.66</v>
      </c>
      <c r="N98" s="743">
        <v>2</v>
      </c>
      <c r="O98" s="828">
        <v>1</v>
      </c>
      <c r="P98" s="744">
        <v>1472.66</v>
      </c>
      <c r="Q98" s="761">
        <v>1</v>
      </c>
      <c r="R98" s="743">
        <v>2</v>
      </c>
      <c r="S98" s="761">
        <v>1</v>
      </c>
      <c r="T98" s="828">
        <v>1</v>
      </c>
      <c r="U98" s="784">
        <v>1</v>
      </c>
    </row>
    <row r="99" spans="1:21" ht="14.4" customHeight="1" x14ac:dyDescent="0.3">
      <c r="A99" s="742">
        <v>30</v>
      </c>
      <c r="B99" s="743" t="s">
        <v>2303</v>
      </c>
      <c r="C99" s="743" t="s">
        <v>2307</v>
      </c>
      <c r="D99" s="826" t="s">
        <v>3544</v>
      </c>
      <c r="E99" s="827" t="s">
        <v>2317</v>
      </c>
      <c r="F99" s="743" t="s">
        <v>2304</v>
      </c>
      <c r="G99" s="743" t="s">
        <v>2510</v>
      </c>
      <c r="H99" s="743" t="s">
        <v>554</v>
      </c>
      <c r="I99" s="743" t="s">
        <v>1874</v>
      </c>
      <c r="J99" s="743" t="s">
        <v>913</v>
      </c>
      <c r="K99" s="743" t="s">
        <v>1875</v>
      </c>
      <c r="L99" s="744">
        <v>368.16</v>
      </c>
      <c r="M99" s="744">
        <v>368.16</v>
      </c>
      <c r="N99" s="743">
        <v>1</v>
      </c>
      <c r="O99" s="828">
        <v>0.5</v>
      </c>
      <c r="P99" s="744"/>
      <c r="Q99" s="761">
        <v>0</v>
      </c>
      <c r="R99" s="743"/>
      <c r="S99" s="761">
        <v>0</v>
      </c>
      <c r="T99" s="828"/>
      <c r="U99" s="784">
        <v>0</v>
      </c>
    </row>
    <row r="100" spans="1:21" ht="14.4" customHeight="1" x14ac:dyDescent="0.3">
      <c r="A100" s="742">
        <v>30</v>
      </c>
      <c r="B100" s="743" t="s">
        <v>2303</v>
      </c>
      <c r="C100" s="743" t="s">
        <v>2307</v>
      </c>
      <c r="D100" s="826" t="s">
        <v>3544</v>
      </c>
      <c r="E100" s="827" t="s">
        <v>2317</v>
      </c>
      <c r="F100" s="743" t="s">
        <v>2304</v>
      </c>
      <c r="G100" s="743" t="s">
        <v>2514</v>
      </c>
      <c r="H100" s="743" t="s">
        <v>526</v>
      </c>
      <c r="I100" s="743" t="s">
        <v>2515</v>
      </c>
      <c r="J100" s="743" t="s">
        <v>847</v>
      </c>
      <c r="K100" s="743" t="s">
        <v>2516</v>
      </c>
      <c r="L100" s="744">
        <v>77.62</v>
      </c>
      <c r="M100" s="744">
        <v>232.86</v>
      </c>
      <c r="N100" s="743">
        <v>3</v>
      </c>
      <c r="O100" s="828">
        <v>1.5</v>
      </c>
      <c r="P100" s="744"/>
      <c r="Q100" s="761">
        <v>0</v>
      </c>
      <c r="R100" s="743"/>
      <c r="S100" s="761">
        <v>0</v>
      </c>
      <c r="T100" s="828"/>
      <c r="U100" s="784">
        <v>0</v>
      </c>
    </row>
    <row r="101" spans="1:21" ht="14.4" customHeight="1" x14ac:dyDescent="0.3">
      <c r="A101" s="742">
        <v>30</v>
      </c>
      <c r="B101" s="743" t="s">
        <v>2303</v>
      </c>
      <c r="C101" s="743" t="s">
        <v>2307</v>
      </c>
      <c r="D101" s="826" t="s">
        <v>3544</v>
      </c>
      <c r="E101" s="827" t="s">
        <v>2317</v>
      </c>
      <c r="F101" s="743" t="s">
        <v>2304</v>
      </c>
      <c r="G101" s="743" t="s">
        <v>2517</v>
      </c>
      <c r="H101" s="743" t="s">
        <v>526</v>
      </c>
      <c r="I101" s="743" t="s">
        <v>2518</v>
      </c>
      <c r="J101" s="743" t="s">
        <v>1223</v>
      </c>
      <c r="K101" s="743" t="s">
        <v>2519</v>
      </c>
      <c r="L101" s="744">
        <v>32.76</v>
      </c>
      <c r="M101" s="744">
        <v>32.76</v>
      </c>
      <c r="N101" s="743">
        <v>1</v>
      </c>
      <c r="O101" s="828">
        <v>0.5</v>
      </c>
      <c r="P101" s="744"/>
      <c r="Q101" s="761">
        <v>0</v>
      </c>
      <c r="R101" s="743"/>
      <c r="S101" s="761">
        <v>0</v>
      </c>
      <c r="T101" s="828"/>
      <c r="U101" s="784">
        <v>0</v>
      </c>
    </row>
    <row r="102" spans="1:21" ht="14.4" customHeight="1" x14ac:dyDescent="0.3">
      <c r="A102" s="742">
        <v>30</v>
      </c>
      <c r="B102" s="743" t="s">
        <v>2303</v>
      </c>
      <c r="C102" s="743" t="s">
        <v>2307</v>
      </c>
      <c r="D102" s="826" t="s">
        <v>3544</v>
      </c>
      <c r="E102" s="827" t="s">
        <v>2317</v>
      </c>
      <c r="F102" s="743" t="s">
        <v>2304</v>
      </c>
      <c r="G102" s="743" t="s">
        <v>2520</v>
      </c>
      <c r="H102" s="743" t="s">
        <v>526</v>
      </c>
      <c r="I102" s="743" t="s">
        <v>2521</v>
      </c>
      <c r="J102" s="743" t="s">
        <v>2522</v>
      </c>
      <c r="K102" s="743" t="s">
        <v>582</v>
      </c>
      <c r="L102" s="744">
        <v>88.1</v>
      </c>
      <c r="M102" s="744">
        <v>176.2</v>
      </c>
      <c r="N102" s="743">
        <v>2</v>
      </c>
      <c r="O102" s="828">
        <v>1</v>
      </c>
      <c r="P102" s="744">
        <v>176.2</v>
      </c>
      <c r="Q102" s="761">
        <v>1</v>
      </c>
      <c r="R102" s="743">
        <v>2</v>
      </c>
      <c r="S102" s="761">
        <v>1</v>
      </c>
      <c r="T102" s="828">
        <v>1</v>
      </c>
      <c r="U102" s="784">
        <v>1</v>
      </c>
    </row>
    <row r="103" spans="1:21" ht="14.4" customHeight="1" x14ac:dyDescent="0.3">
      <c r="A103" s="742">
        <v>30</v>
      </c>
      <c r="B103" s="743" t="s">
        <v>2303</v>
      </c>
      <c r="C103" s="743" t="s">
        <v>2307</v>
      </c>
      <c r="D103" s="826" t="s">
        <v>3544</v>
      </c>
      <c r="E103" s="827" t="s">
        <v>2317</v>
      </c>
      <c r="F103" s="743" t="s">
        <v>2304</v>
      </c>
      <c r="G103" s="743" t="s">
        <v>2523</v>
      </c>
      <c r="H103" s="743" t="s">
        <v>526</v>
      </c>
      <c r="I103" s="743" t="s">
        <v>2524</v>
      </c>
      <c r="J103" s="743" t="s">
        <v>958</v>
      </c>
      <c r="K103" s="743" t="s">
        <v>2525</v>
      </c>
      <c r="L103" s="744">
        <v>93.71</v>
      </c>
      <c r="M103" s="744">
        <v>281.13</v>
      </c>
      <c r="N103" s="743">
        <v>3</v>
      </c>
      <c r="O103" s="828">
        <v>1.5</v>
      </c>
      <c r="P103" s="744">
        <v>187.42</v>
      </c>
      <c r="Q103" s="761">
        <v>0.66666666666666663</v>
      </c>
      <c r="R103" s="743">
        <v>2</v>
      </c>
      <c r="S103" s="761">
        <v>0.66666666666666663</v>
      </c>
      <c r="T103" s="828">
        <v>1</v>
      </c>
      <c r="U103" s="784">
        <v>0.66666666666666663</v>
      </c>
    </row>
    <row r="104" spans="1:21" ht="14.4" customHeight="1" x14ac:dyDescent="0.3">
      <c r="A104" s="742">
        <v>30</v>
      </c>
      <c r="B104" s="743" t="s">
        <v>2303</v>
      </c>
      <c r="C104" s="743" t="s">
        <v>2307</v>
      </c>
      <c r="D104" s="826" t="s">
        <v>3544</v>
      </c>
      <c r="E104" s="827" t="s">
        <v>2317</v>
      </c>
      <c r="F104" s="743" t="s">
        <v>2304</v>
      </c>
      <c r="G104" s="743" t="s">
        <v>2523</v>
      </c>
      <c r="H104" s="743" t="s">
        <v>526</v>
      </c>
      <c r="I104" s="743" t="s">
        <v>2526</v>
      </c>
      <c r="J104" s="743" t="s">
        <v>958</v>
      </c>
      <c r="K104" s="743" t="s">
        <v>2527</v>
      </c>
      <c r="L104" s="744">
        <v>301.2</v>
      </c>
      <c r="M104" s="744">
        <v>301.2</v>
      </c>
      <c r="N104" s="743">
        <v>1</v>
      </c>
      <c r="O104" s="828">
        <v>0.5</v>
      </c>
      <c r="P104" s="744">
        <v>301.2</v>
      </c>
      <c r="Q104" s="761">
        <v>1</v>
      </c>
      <c r="R104" s="743">
        <v>1</v>
      </c>
      <c r="S104" s="761">
        <v>1</v>
      </c>
      <c r="T104" s="828">
        <v>0.5</v>
      </c>
      <c r="U104" s="784">
        <v>1</v>
      </c>
    </row>
    <row r="105" spans="1:21" ht="14.4" customHeight="1" x14ac:dyDescent="0.3">
      <c r="A105" s="742">
        <v>30</v>
      </c>
      <c r="B105" s="743" t="s">
        <v>2303</v>
      </c>
      <c r="C105" s="743" t="s">
        <v>2307</v>
      </c>
      <c r="D105" s="826" t="s">
        <v>3544</v>
      </c>
      <c r="E105" s="827" t="s">
        <v>2317</v>
      </c>
      <c r="F105" s="743" t="s">
        <v>2304</v>
      </c>
      <c r="G105" s="743" t="s">
        <v>2523</v>
      </c>
      <c r="H105" s="743" t="s">
        <v>526</v>
      </c>
      <c r="I105" s="743" t="s">
        <v>2528</v>
      </c>
      <c r="J105" s="743" t="s">
        <v>958</v>
      </c>
      <c r="K105" s="743" t="s">
        <v>2525</v>
      </c>
      <c r="L105" s="744">
        <v>93.71</v>
      </c>
      <c r="M105" s="744">
        <v>93.71</v>
      </c>
      <c r="N105" s="743">
        <v>1</v>
      </c>
      <c r="O105" s="828">
        <v>0.5</v>
      </c>
      <c r="P105" s="744"/>
      <c r="Q105" s="761">
        <v>0</v>
      </c>
      <c r="R105" s="743"/>
      <c r="S105" s="761">
        <v>0</v>
      </c>
      <c r="T105" s="828"/>
      <c r="U105" s="784">
        <v>0</v>
      </c>
    </row>
    <row r="106" spans="1:21" ht="14.4" customHeight="1" x14ac:dyDescent="0.3">
      <c r="A106" s="742">
        <v>30</v>
      </c>
      <c r="B106" s="743" t="s">
        <v>2303</v>
      </c>
      <c r="C106" s="743" t="s">
        <v>2307</v>
      </c>
      <c r="D106" s="826" t="s">
        <v>3544</v>
      </c>
      <c r="E106" s="827" t="s">
        <v>2317</v>
      </c>
      <c r="F106" s="743" t="s">
        <v>2304</v>
      </c>
      <c r="G106" s="743" t="s">
        <v>2529</v>
      </c>
      <c r="H106" s="743" t="s">
        <v>554</v>
      </c>
      <c r="I106" s="743" t="s">
        <v>2530</v>
      </c>
      <c r="J106" s="743" t="s">
        <v>1810</v>
      </c>
      <c r="K106" s="743" t="s">
        <v>1811</v>
      </c>
      <c r="L106" s="744">
        <v>28.81</v>
      </c>
      <c r="M106" s="744">
        <v>115.24</v>
      </c>
      <c r="N106" s="743">
        <v>4</v>
      </c>
      <c r="O106" s="828">
        <v>2.5</v>
      </c>
      <c r="P106" s="744"/>
      <c r="Q106" s="761">
        <v>0</v>
      </c>
      <c r="R106" s="743"/>
      <c r="S106" s="761">
        <v>0</v>
      </c>
      <c r="T106" s="828"/>
      <c r="U106" s="784">
        <v>0</v>
      </c>
    </row>
    <row r="107" spans="1:21" ht="14.4" customHeight="1" x14ac:dyDescent="0.3">
      <c r="A107" s="742">
        <v>30</v>
      </c>
      <c r="B107" s="743" t="s">
        <v>2303</v>
      </c>
      <c r="C107" s="743" t="s">
        <v>2307</v>
      </c>
      <c r="D107" s="826" t="s">
        <v>3544</v>
      </c>
      <c r="E107" s="827" t="s">
        <v>2317</v>
      </c>
      <c r="F107" s="743" t="s">
        <v>2304</v>
      </c>
      <c r="G107" s="743" t="s">
        <v>2529</v>
      </c>
      <c r="H107" s="743" t="s">
        <v>554</v>
      </c>
      <c r="I107" s="743" t="s">
        <v>2530</v>
      </c>
      <c r="J107" s="743" t="s">
        <v>1810</v>
      </c>
      <c r="K107" s="743" t="s">
        <v>1811</v>
      </c>
      <c r="L107" s="744">
        <v>16.12</v>
      </c>
      <c r="M107" s="744">
        <v>112.84000000000002</v>
      </c>
      <c r="N107" s="743">
        <v>7</v>
      </c>
      <c r="O107" s="828">
        <v>4.5</v>
      </c>
      <c r="P107" s="744">
        <v>16.12</v>
      </c>
      <c r="Q107" s="761">
        <v>0.14285714285714285</v>
      </c>
      <c r="R107" s="743">
        <v>1</v>
      </c>
      <c r="S107" s="761">
        <v>0.14285714285714285</v>
      </c>
      <c r="T107" s="828">
        <v>0.5</v>
      </c>
      <c r="U107" s="784">
        <v>0.1111111111111111</v>
      </c>
    </row>
    <row r="108" spans="1:21" ht="14.4" customHeight="1" x14ac:dyDescent="0.3">
      <c r="A108" s="742">
        <v>30</v>
      </c>
      <c r="B108" s="743" t="s">
        <v>2303</v>
      </c>
      <c r="C108" s="743" t="s">
        <v>2307</v>
      </c>
      <c r="D108" s="826" t="s">
        <v>3544</v>
      </c>
      <c r="E108" s="827" t="s">
        <v>2317</v>
      </c>
      <c r="F108" s="743" t="s">
        <v>2304</v>
      </c>
      <c r="G108" s="743" t="s">
        <v>2529</v>
      </c>
      <c r="H108" s="743" t="s">
        <v>554</v>
      </c>
      <c r="I108" s="743" t="s">
        <v>1809</v>
      </c>
      <c r="J108" s="743" t="s">
        <v>1810</v>
      </c>
      <c r="K108" s="743" t="s">
        <v>1811</v>
      </c>
      <c r="L108" s="744">
        <v>28.81</v>
      </c>
      <c r="M108" s="744">
        <v>57.62</v>
      </c>
      <c r="N108" s="743">
        <v>2</v>
      </c>
      <c r="O108" s="828">
        <v>1</v>
      </c>
      <c r="P108" s="744">
        <v>28.81</v>
      </c>
      <c r="Q108" s="761">
        <v>0.5</v>
      </c>
      <c r="R108" s="743">
        <v>1</v>
      </c>
      <c r="S108" s="761">
        <v>0.5</v>
      </c>
      <c r="T108" s="828">
        <v>0.5</v>
      </c>
      <c r="U108" s="784">
        <v>0.5</v>
      </c>
    </row>
    <row r="109" spans="1:21" ht="14.4" customHeight="1" x14ac:dyDescent="0.3">
      <c r="A109" s="742">
        <v>30</v>
      </c>
      <c r="B109" s="743" t="s">
        <v>2303</v>
      </c>
      <c r="C109" s="743" t="s">
        <v>2307</v>
      </c>
      <c r="D109" s="826" t="s">
        <v>3544</v>
      </c>
      <c r="E109" s="827" t="s">
        <v>2317</v>
      </c>
      <c r="F109" s="743" t="s">
        <v>2304</v>
      </c>
      <c r="G109" s="743" t="s">
        <v>2531</v>
      </c>
      <c r="H109" s="743" t="s">
        <v>554</v>
      </c>
      <c r="I109" s="743" t="s">
        <v>1948</v>
      </c>
      <c r="J109" s="743" t="s">
        <v>1292</v>
      </c>
      <c r="K109" s="743" t="s">
        <v>1929</v>
      </c>
      <c r="L109" s="744">
        <v>48.27</v>
      </c>
      <c r="M109" s="744">
        <v>96.54</v>
      </c>
      <c r="N109" s="743">
        <v>2</v>
      </c>
      <c r="O109" s="828">
        <v>1</v>
      </c>
      <c r="P109" s="744">
        <v>48.27</v>
      </c>
      <c r="Q109" s="761">
        <v>0.5</v>
      </c>
      <c r="R109" s="743">
        <v>1</v>
      </c>
      <c r="S109" s="761">
        <v>0.5</v>
      </c>
      <c r="T109" s="828">
        <v>0.5</v>
      </c>
      <c r="U109" s="784">
        <v>0.5</v>
      </c>
    </row>
    <row r="110" spans="1:21" ht="14.4" customHeight="1" x14ac:dyDescent="0.3">
      <c r="A110" s="742">
        <v>30</v>
      </c>
      <c r="B110" s="743" t="s">
        <v>2303</v>
      </c>
      <c r="C110" s="743" t="s">
        <v>2307</v>
      </c>
      <c r="D110" s="826" t="s">
        <v>3544</v>
      </c>
      <c r="E110" s="827" t="s">
        <v>2317</v>
      </c>
      <c r="F110" s="743" t="s">
        <v>2304</v>
      </c>
      <c r="G110" s="743" t="s">
        <v>2531</v>
      </c>
      <c r="H110" s="743" t="s">
        <v>554</v>
      </c>
      <c r="I110" s="743" t="s">
        <v>1951</v>
      </c>
      <c r="J110" s="743" t="s">
        <v>1296</v>
      </c>
      <c r="K110" s="743" t="s">
        <v>1931</v>
      </c>
      <c r="L110" s="744">
        <v>96.53</v>
      </c>
      <c r="M110" s="744">
        <v>96.53</v>
      </c>
      <c r="N110" s="743">
        <v>1</v>
      </c>
      <c r="O110" s="828">
        <v>0.5</v>
      </c>
      <c r="P110" s="744">
        <v>96.53</v>
      </c>
      <c r="Q110" s="761">
        <v>1</v>
      </c>
      <c r="R110" s="743">
        <v>1</v>
      </c>
      <c r="S110" s="761">
        <v>1</v>
      </c>
      <c r="T110" s="828">
        <v>0.5</v>
      </c>
      <c r="U110" s="784">
        <v>1</v>
      </c>
    </row>
    <row r="111" spans="1:21" ht="14.4" customHeight="1" x14ac:dyDescent="0.3">
      <c r="A111" s="742">
        <v>30</v>
      </c>
      <c r="B111" s="743" t="s">
        <v>2303</v>
      </c>
      <c r="C111" s="743" t="s">
        <v>2307</v>
      </c>
      <c r="D111" s="826" t="s">
        <v>3544</v>
      </c>
      <c r="E111" s="827" t="s">
        <v>2317</v>
      </c>
      <c r="F111" s="743" t="s">
        <v>2304</v>
      </c>
      <c r="G111" s="743" t="s">
        <v>2531</v>
      </c>
      <c r="H111" s="743" t="s">
        <v>554</v>
      </c>
      <c r="I111" s="743" t="s">
        <v>1951</v>
      </c>
      <c r="J111" s="743" t="s">
        <v>1296</v>
      </c>
      <c r="K111" s="743" t="s">
        <v>1931</v>
      </c>
      <c r="L111" s="744">
        <v>95.39</v>
      </c>
      <c r="M111" s="744">
        <v>95.39</v>
      </c>
      <c r="N111" s="743">
        <v>1</v>
      </c>
      <c r="O111" s="828">
        <v>0.5</v>
      </c>
      <c r="P111" s="744">
        <v>95.39</v>
      </c>
      <c r="Q111" s="761">
        <v>1</v>
      </c>
      <c r="R111" s="743">
        <v>1</v>
      </c>
      <c r="S111" s="761">
        <v>1</v>
      </c>
      <c r="T111" s="828">
        <v>0.5</v>
      </c>
      <c r="U111" s="784">
        <v>1</v>
      </c>
    </row>
    <row r="112" spans="1:21" ht="14.4" customHeight="1" x14ac:dyDescent="0.3">
      <c r="A112" s="742">
        <v>30</v>
      </c>
      <c r="B112" s="743" t="s">
        <v>2303</v>
      </c>
      <c r="C112" s="743" t="s">
        <v>2307</v>
      </c>
      <c r="D112" s="826" t="s">
        <v>3544</v>
      </c>
      <c r="E112" s="827" t="s">
        <v>2317</v>
      </c>
      <c r="F112" s="743" t="s">
        <v>2304</v>
      </c>
      <c r="G112" s="743" t="s">
        <v>2532</v>
      </c>
      <c r="H112" s="743" t="s">
        <v>554</v>
      </c>
      <c r="I112" s="743" t="s">
        <v>1963</v>
      </c>
      <c r="J112" s="743" t="s">
        <v>1964</v>
      </c>
      <c r="K112" s="743" t="s">
        <v>1965</v>
      </c>
      <c r="L112" s="744">
        <v>87.41</v>
      </c>
      <c r="M112" s="744">
        <v>87.41</v>
      </c>
      <c r="N112" s="743">
        <v>1</v>
      </c>
      <c r="O112" s="828">
        <v>0.5</v>
      </c>
      <c r="P112" s="744">
        <v>87.41</v>
      </c>
      <c r="Q112" s="761">
        <v>1</v>
      </c>
      <c r="R112" s="743">
        <v>1</v>
      </c>
      <c r="S112" s="761">
        <v>1</v>
      </c>
      <c r="T112" s="828">
        <v>0.5</v>
      </c>
      <c r="U112" s="784">
        <v>1</v>
      </c>
    </row>
    <row r="113" spans="1:21" ht="14.4" customHeight="1" x14ac:dyDescent="0.3">
      <c r="A113" s="742">
        <v>30</v>
      </c>
      <c r="B113" s="743" t="s">
        <v>2303</v>
      </c>
      <c r="C113" s="743" t="s">
        <v>2307</v>
      </c>
      <c r="D113" s="826" t="s">
        <v>3544</v>
      </c>
      <c r="E113" s="827" t="s">
        <v>2317</v>
      </c>
      <c r="F113" s="743" t="s">
        <v>2304</v>
      </c>
      <c r="G113" s="743" t="s">
        <v>2532</v>
      </c>
      <c r="H113" s="743" t="s">
        <v>554</v>
      </c>
      <c r="I113" s="743" t="s">
        <v>1963</v>
      </c>
      <c r="J113" s="743" t="s">
        <v>1964</v>
      </c>
      <c r="K113" s="743" t="s">
        <v>1965</v>
      </c>
      <c r="L113" s="744">
        <v>72.88</v>
      </c>
      <c r="M113" s="744">
        <v>291.52</v>
      </c>
      <c r="N113" s="743">
        <v>4</v>
      </c>
      <c r="O113" s="828">
        <v>2</v>
      </c>
      <c r="P113" s="744"/>
      <c r="Q113" s="761">
        <v>0</v>
      </c>
      <c r="R113" s="743"/>
      <c r="S113" s="761">
        <v>0</v>
      </c>
      <c r="T113" s="828"/>
      <c r="U113" s="784">
        <v>0</v>
      </c>
    </row>
    <row r="114" spans="1:21" ht="14.4" customHeight="1" x14ac:dyDescent="0.3">
      <c r="A114" s="742">
        <v>30</v>
      </c>
      <c r="B114" s="743" t="s">
        <v>2303</v>
      </c>
      <c r="C114" s="743" t="s">
        <v>2307</v>
      </c>
      <c r="D114" s="826" t="s">
        <v>3544</v>
      </c>
      <c r="E114" s="827" t="s">
        <v>2317</v>
      </c>
      <c r="F114" s="743" t="s">
        <v>2304</v>
      </c>
      <c r="G114" s="743" t="s">
        <v>2532</v>
      </c>
      <c r="H114" s="743" t="s">
        <v>554</v>
      </c>
      <c r="I114" s="743" t="s">
        <v>1971</v>
      </c>
      <c r="J114" s="743" t="s">
        <v>1964</v>
      </c>
      <c r="K114" s="743" t="s">
        <v>1972</v>
      </c>
      <c r="L114" s="744">
        <v>174.81</v>
      </c>
      <c r="M114" s="744">
        <v>174.81</v>
      </c>
      <c r="N114" s="743">
        <v>1</v>
      </c>
      <c r="O114" s="828">
        <v>0.5</v>
      </c>
      <c r="P114" s="744"/>
      <c r="Q114" s="761">
        <v>0</v>
      </c>
      <c r="R114" s="743"/>
      <c r="S114" s="761">
        <v>0</v>
      </c>
      <c r="T114" s="828"/>
      <c r="U114" s="784">
        <v>0</v>
      </c>
    </row>
    <row r="115" spans="1:21" ht="14.4" customHeight="1" x14ac:dyDescent="0.3">
      <c r="A115" s="742">
        <v>30</v>
      </c>
      <c r="B115" s="743" t="s">
        <v>2303</v>
      </c>
      <c r="C115" s="743" t="s">
        <v>2307</v>
      </c>
      <c r="D115" s="826" t="s">
        <v>3544</v>
      </c>
      <c r="E115" s="827" t="s">
        <v>2317</v>
      </c>
      <c r="F115" s="743" t="s">
        <v>2304</v>
      </c>
      <c r="G115" s="743" t="s">
        <v>2532</v>
      </c>
      <c r="H115" s="743" t="s">
        <v>554</v>
      </c>
      <c r="I115" s="743" t="s">
        <v>1971</v>
      </c>
      <c r="J115" s="743" t="s">
        <v>1964</v>
      </c>
      <c r="K115" s="743" t="s">
        <v>1972</v>
      </c>
      <c r="L115" s="744">
        <v>145.72999999999999</v>
      </c>
      <c r="M115" s="744">
        <v>291.45999999999998</v>
      </c>
      <c r="N115" s="743">
        <v>2</v>
      </c>
      <c r="O115" s="828">
        <v>1</v>
      </c>
      <c r="P115" s="744"/>
      <c r="Q115" s="761">
        <v>0</v>
      </c>
      <c r="R115" s="743"/>
      <c r="S115" s="761">
        <v>0</v>
      </c>
      <c r="T115" s="828"/>
      <c r="U115" s="784">
        <v>0</v>
      </c>
    </row>
    <row r="116" spans="1:21" ht="14.4" customHeight="1" x14ac:dyDescent="0.3">
      <c r="A116" s="742">
        <v>30</v>
      </c>
      <c r="B116" s="743" t="s">
        <v>2303</v>
      </c>
      <c r="C116" s="743" t="s">
        <v>2307</v>
      </c>
      <c r="D116" s="826" t="s">
        <v>3544</v>
      </c>
      <c r="E116" s="827" t="s">
        <v>2317</v>
      </c>
      <c r="F116" s="743" t="s">
        <v>2304</v>
      </c>
      <c r="G116" s="743" t="s">
        <v>2533</v>
      </c>
      <c r="H116" s="743" t="s">
        <v>554</v>
      </c>
      <c r="I116" s="743" t="s">
        <v>2534</v>
      </c>
      <c r="J116" s="743" t="s">
        <v>1586</v>
      </c>
      <c r="K116" s="743" t="s">
        <v>2280</v>
      </c>
      <c r="L116" s="744">
        <v>145.88999999999999</v>
      </c>
      <c r="M116" s="744">
        <v>2917.7999999999997</v>
      </c>
      <c r="N116" s="743">
        <v>20</v>
      </c>
      <c r="O116" s="828">
        <v>1</v>
      </c>
      <c r="P116" s="744"/>
      <c r="Q116" s="761">
        <v>0</v>
      </c>
      <c r="R116" s="743"/>
      <c r="S116" s="761">
        <v>0</v>
      </c>
      <c r="T116" s="828"/>
      <c r="U116" s="784">
        <v>0</v>
      </c>
    </row>
    <row r="117" spans="1:21" ht="14.4" customHeight="1" x14ac:dyDescent="0.3">
      <c r="A117" s="742">
        <v>30</v>
      </c>
      <c r="B117" s="743" t="s">
        <v>2303</v>
      </c>
      <c r="C117" s="743" t="s">
        <v>2307</v>
      </c>
      <c r="D117" s="826" t="s">
        <v>3544</v>
      </c>
      <c r="E117" s="827" t="s">
        <v>2317</v>
      </c>
      <c r="F117" s="743" t="s">
        <v>2304</v>
      </c>
      <c r="G117" s="743" t="s">
        <v>2533</v>
      </c>
      <c r="H117" s="743" t="s">
        <v>554</v>
      </c>
      <c r="I117" s="743" t="s">
        <v>2294</v>
      </c>
      <c r="J117" s="743" t="s">
        <v>2295</v>
      </c>
      <c r="K117" s="743" t="s">
        <v>1568</v>
      </c>
      <c r="L117" s="744">
        <v>194.26</v>
      </c>
      <c r="M117" s="744">
        <v>1942.6</v>
      </c>
      <c r="N117" s="743">
        <v>10</v>
      </c>
      <c r="O117" s="828">
        <v>1</v>
      </c>
      <c r="P117" s="744">
        <v>1942.6</v>
      </c>
      <c r="Q117" s="761">
        <v>1</v>
      </c>
      <c r="R117" s="743">
        <v>10</v>
      </c>
      <c r="S117" s="761">
        <v>1</v>
      </c>
      <c r="T117" s="828">
        <v>1</v>
      </c>
      <c r="U117" s="784">
        <v>1</v>
      </c>
    </row>
    <row r="118" spans="1:21" ht="14.4" customHeight="1" x14ac:dyDescent="0.3">
      <c r="A118" s="742">
        <v>30</v>
      </c>
      <c r="B118" s="743" t="s">
        <v>2303</v>
      </c>
      <c r="C118" s="743" t="s">
        <v>2307</v>
      </c>
      <c r="D118" s="826" t="s">
        <v>3544</v>
      </c>
      <c r="E118" s="827" t="s">
        <v>2317</v>
      </c>
      <c r="F118" s="743" t="s">
        <v>2304</v>
      </c>
      <c r="G118" s="743" t="s">
        <v>2535</v>
      </c>
      <c r="H118" s="743" t="s">
        <v>526</v>
      </c>
      <c r="I118" s="743" t="s">
        <v>2536</v>
      </c>
      <c r="J118" s="743" t="s">
        <v>2537</v>
      </c>
      <c r="K118" s="743" t="s">
        <v>2538</v>
      </c>
      <c r="L118" s="744">
        <v>21.92</v>
      </c>
      <c r="M118" s="744">
        <v>21.92</v>
      </c>
      <c r="N118" s="743">
        <v>1</v>
      </c>
      <c r="O118" s="828">
        <v>0.5</v>
      </c>
      <c r="P118" s="744"/>
      <c r="Q118" s="761">
        <v>0</v>
      </c>
      <c r="R118" s="743"/>
      <c r="S118" s="761">
        <v>0</v>
      </c>
      <c r="T118" s="828"/>
      <c r="U118" s="784">
        <v>0</v>
      </c>
    </row>
    <row r="119" spans="1:21" ht="14.4" customHeight="1" x14ac:dyDescent="0.3">
      <c r="A119" s="742">
        <v>30</v>
      </c>
      <c r="B119" s="743" t="s">
        <v>2303</v>
      </c>
      <c r="C119" s="743" t="s">
        <v>2307</v>
      </c>
      <c r="D119" s="826" t="s">
        <v>3544</v>
      </c>
      <c r="E119" s="827" t="s">
        <v>2317</v>
      </c>
      <c r="F119" s="743" t="s">
        <v>2304</v>
      </c>
      <c r="G119" s="743" t="s">
        <v>2535</v>
      </c>
      <c r="H119" s="743" t="s">
        <v>526</v>
      </c>
      <c r="I119" s="743" t="s">
        <v>2539</v>
      </c>
      <c r="J119" s="743" t="s">
        <v>2540</v>
      </c>
      <c r="K119" s="743" t="s">
        <v>2541</v>
      </c>
      <c r="L119" s="744">
        <v>99.11</v>
      </c>
      <c r="M119" s="744">
        <v>99.11</v>
      </c>
      <c r="N119" s="743">
        <v>1</v>
      </c>
      <c r="O119" s="828">
        <v>0.5</v>
      </c>
      <c r="P119" s="744"/>
      <c r="Q119" s="761">
        <v>0</v>
      </c>
      <c r="R119" s="743"/>
      <c r="S119" s="761">
        <v>0</v>
      </c>
      <c r="T119" s="828"/>
      <c r="U119" s="784">
        <v>0</v>
      </c>
    </row>
    <row r="120" spans="1:21" ht="14.4" customHeight="1" x14ac:dyDescent="0.3">
      <c r="A120" s="742">
        <v>30</v>
      </c>
      <c r="B120" s="743" t="s">
        <v>2303</v>
      </c>
      <c r="C120" s="743" t="s">
        <v>2307</v>
      </c>
      <c r="D120" s="826" t="s">
        <v>3544</v>
      </c>
      <c r="E120" s="827" t="s">
        <v>2317</v>
      </c>
      <c r="F120" s="743" t="s">
        <v>2304</v>
      </c>
      <c r="G120" s="743" t="s">
        <v>2542</v>
      </c>
      <c r="H120" s="743" t="s">
        <v>554</v>
      </c>
      <c r="I120" s="743" t="s">
        <v>1960</v>
      </c>
      <c r="J120" s="743" t="s">
        <v>1956</v>
      </c>
      <c r="K120" s="743" t="s">
        <v>1961</v>
      </c>
      <c r="L120" s="744">
        <v>48.27</v>
      </c>
      <c r="M120" s="744">
        <v>48.27</v>
      </c>
      <c r="N120" s="743">
        <v>1</v>
      </c>
      <c r="O120" s="828">
        <v>0.5</v>
      </c>
      <c r="P120" s="744"/>
      <c r="Q120" s="761">
        <v>0</v>
      </c>
      <c r="R120" s="743"/>
      <c r="S120" s="761">
        <v>0</v>
      </c>
      <c r="T120" s="828"/>
      <c r="U120" s="784">
        <v>0</v>
      </c>
    </row>
    <row r="121" spans="1:21" ht="14.4" customHeight="1" x14ac:dyDescent="0.3">
      <c r="A121" s="742">
        <v>30</v>
      </c>
      <c r="B121" s="743" t="s">
        <v>2303</v>
      </c>
      <c r="C121" s="743" t="s">
        <v>2307</v>
      </c>
      <c r="D121" s="826" t="s">
        <v>3544</v>
      </c>
      <c r="E121" s="827" t="s">
        <v>2317</v>
      </c>
      <c r="F121" s="743" t="s">
        <v>2304</v>
      </c>
      <c r="G121" s="743" t="s">
        <v>2543</v>
      </c>
      <c r="H121" s="743" t="s">
        <v>526</v>
      </c>
      <c r="I121" s="743" t="s">
        <v>2544</v>
      </c>
      <c r="J121" s="743" t="s">
        <v>1459</v>
      </c>
      <c r="K121" s="743" t="s">
        <v>2545</v>
      </c>
      <c r="L121" s="744">
        <v>117.46</v>
      </c>
      <c r="M121" s="744">
        <v>117.46</v>
      </c>
      <c r="N121" s="743">
        <v>1</v>
      </c>
      <c r="O121" s="828">
        <v>0.5</v>
      </c>
      <c r="P121" s="744"/>
      <c r="Q121" s="761">
        <v>0</v>
      </c>
      <c r="R121" s="743"/>
      <c r="S121" s="761">
        <v>0</v>
      </c>
      <c r="T121" s="828"/>
      <c r="U121" s="784">
        <v>0</v>
      </c>
    </row>
    <row r="122" spans="1:21" ht="14.4" customHeight="1" x14ac:dyDescent="0.3">
      <c r="A122" s="742">
        <v>30</v>
      </c>
      <c r="B122" s="743" t="s">
        <v>2303</v>
      </c>
      <c r="C122" s="743" t="s">
        <v>2307</v>
      </c>
      <c r="D122" s="826" t="s">
        <v>3544</v>
      </c>
      <c r="E122" s="827" t="s">
        <v>2317</v>
      </c>
      <c r="F122" s="743" t="s">
        <v>2304</v>
      </c>
      <c r="G122" s="743" t="s">
        <v>2546</v>
      </c>
      <c r="H122" s="743" t="s">
        <v>526</v>
      </c>
      <c r="I122" s="743" t="s">
        <v>2547</v>
      </c>
      <c r="J122" s="743" t="s">
        <v>1409</v>
      </c>
      <c r="K122" s="743" t="s">
        <v>2548</v>
      </c>
      <c r="L122" s="744">
        <v>105.46</v>
      </c>
      <c r="M122" s="744">
        <v>210.92</v>
      </c>
      <c r="N122" s="743">
        <v>2</v>
      </c>
      <c r="O122" s="828">
        <v>1</v>
      </c>
      <c r="P122" s="744"/>
      <c r="Q122" s="761">
        <v>0</v>
      </c>
      <c r="R122" s="743"/>
      <c r="S122" s="761">
        <v>0</v>
      </c>
      <c r="T122" s="828"/>
      <c r="U122" s="784">
        <v>0</v>
      </c>
    </row>
    <row r="123" spans="1:21" ht="14.4" customHeight="1" x14ac:dyDescent="0.3">
      <c r="A123" s="742">
        <v>30</v>
      </c>
      <c r="B123" s="743" t="s">
        <v>2303</v>
      </c>
      <c r="C123" s="743" t="s">
        <v>2307</v>
      </c>
      <c r="D123" s="826" t="s">
        <v>3544</v>
      </c>
      <c r="E123" s="827" t="s">
        <v>2317</v>
      </c>
      <c r="F123" s="743" t="s">
        <v>2304</v>
      </c>
      <c r="G123" s="743" t="s">
        <v>2549</v>
      </c>
      <c r="H123" s="743" t="s">
        <v>526</v>
      </c>
      <c r="I123" s="743" t="s">
        <v>2550</v>
      </c>
      <c r="J123" s="743" t="s">
        <v>2551</v>
      </c>
      <c r="K123" s="743" t="s">
        <v>2552</v>
      </c>
      <c r="L123" s="744">
        <v>1762.05</v>
      </c>
      <c r="M123" s="744">
        <v>1762.05</v>
      </c>
      <c r="N123" s="743">
        <v>1</v>
      </c>
      <c r="O123" s="828">
        <v>0.5</v>
      </c>
      <c r="P123" s="744"/>
      <c r="Q123" s="761">
        <v>0</v>
      </c>
      <c r="R123" s="743"/>
      <c r="S123" s="761">
        <v>0</v>
      </c>
      <c r="T123" s="828"/>
      <c r="U123" s="784">
        <v>0</v>
      </c>
    </row>
    <row r="124" spans="1:21" ht="14.4" customHeight="1" x14ac:dyDescent="0.3">
      <c r="A124" s="742">
        <v>30</v>
      </c>
      <c r="B124" s="743" t="s">
        <v>2303</v>
      </c>
      <c r="C124" s="743" t="s">
        <v>2307</v>
      </c>
      <c r="D124" s="826" t="s">
        <v>3544</v>
      </c>
      <c r="E124" s="827" t="s">
        <v>2317</v>
      </c>
      <c r="F124" s="743" t="s">
        <v>2304</v>
      </c>
      <c r="G124" s="743" t="s">
        <v>2553</v>
      </c>
      <c r="H124" s="743" t="s">
        <v>554</v>
      </c>
      <c r="I124" s="743" t="s">
        <v>2554</v>
      </c>
      <c r="J124" s="743" t="s">
        <v>2555</v>
      </c>
      <c r="K124" s="743" t="s">
        <v>2556</v>
      </c>
      <c r="L124" s="744">
        <v>324.38</v>
      </c>
      <c r="M124" s="744">
        <v>324.38</v>
      </c>
      <c r="N124" s="743">
        <v>1</v>
      </c>
      <c r="O124" s="828">
        <v>0.5</v>
      </c>
      <c r="P124" s="744">
        <v>324.38</v>
      </c>
      <c r="Q124" s="761">
        <v>1</v>
      </c>
      <c r="R124" s="743">
        <v>1</v>
      </c>
      <c r="S124" s="761">
        <v>1</v>
      </c>
      <c r="T124" s="828">
        <v>0.5</v>
      </c>
      <c r="U124" s="784">
        <v>1</v>
      </c>
    </row>
    <row r="125" spans="1:21" ht="14.4" customHeight="1" x14ac:dyDescent="0.3">
      <c r="A125" s="742">
        <v>30</v>
      </c>
      <c r="B125" s="743" t="s">
        <v>2303</v>
      </c>
      <c r="C125" s="743" t="s">
        <v>2307</v>
      </c>
      <c r="D125" s="826" t="s">
        <v>3544</v>
      </c>
      <c r="E125" s="827" t="s">
        <v>2317</v>
      </c>
      <c r="F125" s="743" t="s">
        <v>2304</v>
      </c>
      <c r="G125" s="743" t="s">
        <v>2557</v>
      </c>
      <c r="H125" s="743" t="s">
        <v>526</v>
      </c>
      <c r="I125" s="743" t="s">
        <v>2558</v>
      </c>
      <c r="J125" s="743" t="s">
        <v>2559</v>
      </c>
      <c r="K125" s="743" t="s">
        <v>2560</v>
      </c>
      <c r="L125" s="744">
        <v>0</v>
      </c>
      <c r="M125" s="744">
        <v>0</v>
      </c>
      <c r="N125" s="743">
        <v>1</v>
      </c>
      <c r="O125" s="828">
        <v>0.5</v>
      </c>
      <c r="P125" s="744"/>
      <c r="Q125" s="761"/>
      <c r="R125" s="743"/>
      <c r="S125" s="761">
        <v>0</v>
      </c>
      <c r="T125" s="828"/>
      <c r="U125" s="784">
        <v>0</v>
      </c>
    </row>
    <row r="126" spans="1:21" ht="14.4" customHeight="1" x14ac:dyDescent="0.3">
      <c r="A126" s="742">
        <v>30</v>
      </c>
      <c r="B126" s="743" t="s">
        <v>2303</v>
      </c>
      <c r="C126" s="743" t="s">
        <v>2307</v>
      </c>
      <c r="D126" s="826" t="s">
        <v>3544</v>
      </c>
      <c r="E126" s="827" t="s">
        <v>2317</v>
      </c>
      <c r="F126" s="743" t="s">
        <v>2304</v>
      </c>
      <c r="G126" s="743" t="s">
        <v>2561</v>
      </c>
      <c r="H126" s="743" t="s">
        <v>526</v>
      </c>
      <c r="I126" s="743" t="s">
        <v>2562</v>
      </c>
      <c r="J126" s="743" t="s">
        <v>2563</v>
      </c>
      <c r="K126" s="743" t="s">
        <v>2564</v>
      </c>
      <c r="L126" s="744">
        <v>0</v>
      </c>
      <c r="M126" s="744">
        <v>0</v>
      </c>
      <c r="N126" s="743">
        <v>1</v>
      </c>
      <c r="O126" s="828">
        <v>0.5</v>
      </c>
      <c r="P126" s="744">
        <v>0</v>
      </c>
      <c r="Q126" s="761"/>
      <c r="R126" s="743">
        <v>1</v>
      </c>
      <c r="S126" s="761">
        <v>1</v>
      </c>
      <c r="T126" s="828">
        <v>0.5</v>
      </c>
      <c r="U126" s="784">
        <v>1</v>
      </c>
    </row>
    <row r="127" spans="1:21" ht="14.4" customHeight="1" x14ac:dyDescent="0.3">
      <c r="A127" s="742">
        <v>30</v>
      </c>
      <c r="B127" s="743" t="s">
        <v>2303</v>
      </c>
      <c r="C127" s="743" t="s">
        <v>2307</v>
      </c>
      <c r="D127" s="826" t="s">
        <v>3544</v>
      </c>
      <c r="E127" s="827" t="s">
        <v>2317</v>
      </c>
      <c r="F127" s="743" t="s">
        <v>2304</v>
      </c>
      <c r="G127" s="743" t="s">
        <v>2565</v>
      </c>
      <c r="H127" s="743" t="s">
        <v>554</v>
      </c>
      <c r="I127" s="743" t="s">
        <v>2154</v>
      </c>
      <c r="J127" s="743" t="s">
        <v>2155</v>
      </c>
      <c r="K127" s="743" t="s">
        <v>2156</v>
      </c>
      <c r="L127" s="744">
        <v>0</v>
      </c>
      <c r="M127" s="744">
        <v>0</v>
      </c>
      <c r="N127" s="743">
        <v>2</v>
      </c>
      <c r="O127" s="828">
        <v>1</v>
      </c>
      <c r="P127" s="744"/>
      <c r="Q127" s="761"/>
      <c r="R127" s="743"/>
      <c r="S127" s="761">
        <v>0</v>
      </c>
      <c r="T127" s="828"/>
      <c r="U127" s="784">
        <v>0</v>
      </c>
    </row>
    <row r="128" spans="1:21" ht="14.4" customHeight="1" x14ac:dyDescent="0.3">
      <c r="A128" s="742">
        <v>30</v>
      </c>
      <c r="B128" s="743" t="s">
        <v>2303</v>
      </c>
      <c r="C128" s="743" t="s">
        <v>2307</v>
      </c>
      <c r="D128" s="826" t="s">
        <v>3544</v>
      </c>
      <c r="E128" s="827" t="s">
        <v>2317</v>
      </c>
      <c r="F128" s="743" t="s">
        <v>2304</v>
      </c>
      <c r="G128" s="743" t="s">
        <v>2566</v>
      </c>
      <c r="H128" s="743" t="s">
        <v>526</v>
      </c>
      <c r="I128" s="743" t="s">
        <v>2567</v>
      </c>
      <c r="J128" s="743" t="s">
        <v>1492</v>
      </c>
      <c r="K128" s="743" t="s">
        <v>2568</v>
      </c>
      <c r="L128" s="744">
        <v>210.38</v>
      </c>
      <c r="M128" s="744">
        <v>210.38</v>
      </c>
      <c r="N128" s="743">
        <v>1</v>
      </c>
      <c r="O128" s="828">
        <v>0.5</v>
      </c>
      <c r="P128" s="744">
        <v>210.38</v>
      </c>
      <c r="Q128" s="761">
        <v>1</v>
      </c>
      <c r="R128" s="743">
        <v>1</v>
      </c>
      <c r="S128" s="761">
        <v>1</v>
      </c>
      <c r="T128" s="828">
        <v>0.5</v>
      </c>
      <c r="U128" s="784">
        <v>1</v>
      </c>
    </row>
    <row r="129" spans="1:21" ht="14.4" customHeight="1" x14ac:dyDescent="0.3">
      <c r="A129" s="742">
        <v>30</v>
      </c>
      <c r="B129" s="743" t="s">
        <v>2303</v>
      </c>
      <c r="C129" s="743" t="s">
        <v>2307</v>
      </c>
      <c r="D129" s="826" t="s">
        <v>3544</v>
      </c>
      <c r="E129" s="827" t="s">
        <v>2317</v>
      </c>
      <c r="F129" s="743" t="s">
        <v>2304</v>
      </c>
      <c r="G129" s="743" t="s">
        <v>2566</v>
      </c>
      <c r="H129" s="743" t="s">
        <v>526</v>
      </c>
      <c r="I129" s="743" t="s">
        <v>2569</v>
      </c>
      <c r="J129" s="743" t="s">
        <v>1492</v>
      </c>
      <c r="K129" s="743" t="s">
        <v>2570</v>
      </c>
      <c r="L129" s="744">
        <v>42.08</v>
      </c>
      <c r="M129" s="744">
        <v>168.32</v>
      </c>
      <c r="N129" s="743">
        <v>4</v>
      </c>
      <c r="O129" s="828">
        <v>2</v>
      </c>
      <c r="P129" s="744">
        <v>42.08</v>
      </c>
      <c r="Q129" s="761">
        <v>0.25</v>
      </c>
      <c r="R129" s="743">
        <v>1</v>
      </c>
      <c r="S129" s="761">
        <v>0.25</v>
      </c>
      <c r="T129" s="828">
        <v>0.5</v>
      </c>
      <c r="U129" s="784">
        <v>0.25</v>
      </c>
    </row>
    <row r="130" spans="1:21" ht="14.4" customHeight="1" x14ac:dyDescent="0.3">
      <c r="A130" s="742">
        <v>30</v>
      </c>
      <c r="B130" s="743" t="s">
        <v>2303</v>
      </c>
      <c r="C130" s="743" t="s">
        <v>2307</v>
      </c>
      <c r="D130" s="826" t="s">
        <v>3544</v>
      </c>
      <c r="E130" s="827" t="s">
        <v>2317</v>
      </c>
      <c r="F130" s="743" t="s">
        <v>2304</v>
      </c>
      <c r="G130" s="743" t="s">
        <v>2571</v>
      </c>
      <c r="H130" s="743" t="s">
        <v>526</v>
      </c>
      <c r="I130" s="743" t="s">
        <v>2572</v>
      </c>
      <c r="J130" s="743" t="s">
        <v>1500</v>
      </c>
      <c r="K130" s="743" t="s">
        <v>2573</v>
      </c>
      <c r="L130" s="744">
        <v>657.67</v>
      </c>
      <c r="M130" s="744">
        <v>657.67</v>
      </c>
      <c r="N130" s="743">
        <v>1</v>
      </c>
      <c r="O130" s="828">
        <v>0.5</v>
      </c>
      <c r="P130" s="744"/>
      <c r="Q130" s="761">
        <v>0</v>
      </c>
      <c r="R130" s="743"/>
      <c r="S130" s="761">
        <v>0</v>
      </c>
      <c r="T130" s="828"/>
      <c r="U130" s="784">
        <v>0</v>
      </c>
    </row>
    <row r="131" spans="1:21" ht="14.4" customHeight="1" x14ac:dyDescent="0.3">
      <c r="A131" s="742">
        <v>30</v>
      </c>
      <c r="B131" s="743" t="s">
        <v>2303</v>
      </c>
      <c r="C131" s="743" t="s">
        <v>2307</v>
      </c>
      <c r="D131" s="826" t="s">
        <v>3544</v>
      </c>
      <c r="E131" s="827" t="s">
        <v>2317</v>
      </c>
      <c r="F131" s="743" t="s">
        <v>2304</v>
      </c>
      <c r="G131" s="743" t="s">
        <v>2571</v>
      </c>
      <c r="H131" s="743" t="s">
        <v>526</v>
      </c>
      <c r="I131" s="743" t="s">
        <v>2574</v>
      </c>
      <c r="J131" s="743" t="s">
        <v>1500</v>
      </c>
      <c r="K131" s="743" t="s">
        <v>2575</v>
      </c>
      <c r="L131" s="744">
        <v>1578.41</v>
      </c>
      <c r="M131" s="744">
        <v>1578.41</v>
      </c>
      <c r="N131" s="743">
        <v>1</v>
      </c>
      <c r="O131" s="828">
        <v>0.5</v>
      </c>
      <c r="P131" s="744"/>
      <c r="Q131" s="761">
        <v>0</v>
      </c>
      <c r="R131" s="743"/>
      <c r="S131" s="761">
        <v>0</v>
      </c>
      <c r="T131" s="828"/>
      <c r="U131" s="784">
        <v>0</v>
      </c>
    </row>
    <row r="132" spans="1:21" ht="14.4" customHeight="1" x14ac:dyDescent="0.3">
      <c r="A132" s="742">
        <v>30</v>
      </c>
      <c r="B132" s="743" t="s">
        <v>2303</v>
      </c>
      <c r="C132" s="743" t="s">
        <v>2307</v>
      </c>
      <c r="D132" s="826" t="s">
        <v>3544</v>
      </c>
      <c r="E132" s="827" t="s">
        <v>2317</v>
      </c>
      <c r="F132" s="743" t="s">
        <v>2304</v>
      </c>
      <c r="G132" s="743" t="s">
        <v>2576</v>
      </c>
      <c r="H132" s="743" t="s">
        <v>554</v>
      </c>
      <c r="I132" s="743" t="s">
        <v>2577</v>
      </c>
      <c r="J132" s="743" t="s">
        <v>2578</v>
      </c>
      <c r="K132" s="743" t="s">
        <v>2579</v>
      </c>
      <c r="L132" s="744">
        <v>301.26</v>
      </c>
      <c r="M132" s="744">
        <v>602.52</v>
      </c>
      <c r="N132" s="743">
        <v>2</v>
      </c>
      <c r="O132" s="828">
        <v>1</v>
      </c>
      <c r="P132" s="744">
        <v>301.26</v>
      </c>
      <c r="Q132" s="761">
        <v>0.5</v>
      </c>
      <c r="R132" s="743">
        <v>1</v>
      </c>
      <c r="S132" s="761">
        <v>0.5</v>
      </c>
      <c r="T132" s="828">
        <v>0.5</v>
      </c>
      <c r="U132" s="784">
        <v>0.5</v>
      </c>
    </row>
    <row r="133" spans="1:21" ht="14.4" customHeight="1" x14ac:dyDescent="0.3">
      <c r="A133" s="742">
        <v>30</v>
      </c>
      <c r="B133" s="743" t="s">
        <v>2303</v>
      </c>
      <c r="C133" s="743" t="s">
        <v>2307</v>
      </c>
      <c r="D133" s="826" t="s">
        <v>3544</v>
      </c>
      <c r="E133" s="827" t="s">
        <v>2317</v>
      </c>
      <c r="F133" s="743" t="s">
        <v>2304</v>
      </c>
      <c r="G133" s="743" t="s">
        <v>2580</v>
      </c>
      <c r="H133" s="743" t="s">
        <v>526</v>
      </c>
      <c r="I133" s="743" t="s">
        <v>2581</v>
      </c>
      <c r="J133" s="743" t="s">
        <v>871</v>
      </c>
      <c r="K133" s="743" t="s">
        <v>2582</v>
      </c>
      <c r="L133" s="744">
        <v>0</v>
      </c>
      <c r="M133" s="744">
        <v>0</v>
      </c>
      <c r="N133" s="743">
        <v>1</v>
      </c>
      <c r="O133" s="828">
        <v>0.5</v>
      </c>
      <c r="P133" s="744">
        <v>0</v>
      </c>
      <c r="Q133" s="761"/>
      <c r="R133" s="743">
        <v>1</v>
      </c>
      <c r="S133" s="761">
        <v>1</v>
      </c>
      <c r="T133" s="828">
        <v>0.5</v>
      </c>
      <c r="U133" s="784">
        <v>1</v>
      </c>
    </row>
    <row r="134" spans="1:21" ht="14.4" customHeight="1" x14ac:dyDescent="0.3">
      <c r="A134" s="742">
        <v>30</v>
      </c>
      <c r="B134" s="743" t="s">
        <v>2303</v>
      </c>
      <c r="C134" s="743" t="s">
        <v>2307</v>
      </c>
      <c r="D134" s="826" t="s">
        <v>3544</v>
      </c>
      <c r="E134" s="827" t="s">
        <v>2317</v>
      </c>
      <c r="F134" s="743" t="s">
        <v>2304</v>
      </c>
      <c r="G134" s="743" t="s">
        <v>2580</v>
      </c>
      <c r="H134" s="743" t="s">
        <v>526</v>
      </c>
      <c r="I134" s="743" t="s">
        <v>2583</v>
      </c>
      <c r="J134" s="743" t="s">
        <v>871</v>
      </c>
      <c r="K134" s="743" t="s">
        <v>2584</v>
      </c>
      <c r="L134" s="744">
        <v>80.959999999999994</v>
      </c>
      <c r="M134" s="744">
        <v>80.959999999999994</v>
      </c>
      <c r="N134" s="743">
        <v>1</v>
      </c>
      <c r="O134" s="828">
        <v>0.5</v>
      </c>
      <c r="P134" s="744"/>
      <c r="Q134" s="761">
        <v>0</v>
      </c>
      <c r="R134" s="743"/>
      <c r="S134" s="761">
        <v>0</v>
      </c>
      <c r="T134" s="828"/>
      <c r="U134" s="784">
        <v>0</v>
      </c>
    </row>
    <row r="135" spans="1:21" ht="14.4" customHeight="1" x14ac:dyDescent="0.3">
      <c r="A135" s="742">
        <v>30</v>
      </c>
      <c r="B135" s="743" t="s">
        <v>2303</v>
      </c>
      <c r="C135" s="743" t="s">
        <v>2307</v>
      </c>
      <c r="D135" s="826" t="s">
        <v>3544</v>
      </c>
      <c r="E135" s="827" t="s">
        <v>2317</v>
      </c>
      <c r="F135" s="743" t="s">
        <v>2304</v>
      </c>
      <c r="G135" s="743" t="s">
        <v>2585</v>
      </c>
      <c r="H135" s="743" t="s">
        <v>526</v>
      </c>
      <c r="I135" s="743" t="s">
        <v>2586</v>
      </c>
      <c r="J135" s="743" t="s">
        <v>1421</v>
      </c>
      <c r="K135" s="743" t="s">
        <v>2131</v>
      </c>
      <c r="L135" s="744">
        <v>122.73</v>
      </c>
      <c r="M135" s="744">
        <v>490.92</v>
      </c>
      <c r="N135" s="743">
        <v>4</v>
      </c>
      <c r="O135" s="828">
        <v>2.5</v>
      </c>
      <c r="P135" s="744"/>
      <c r="Q135" s="761">
        <v>0</v>
      </c>
      <c r="R135" s="743"/>
      <c r="S135" s="761">
        <v>0</v>
      </c>
      <c r="T135" s="828"/>
      <c r="U135" s="784">
        <v>0</v>
      </c>
    </row>
    <row r="136" spans="1:21" ht="14.4" customHeight="1" x14ac:dyDescent="0.3">
      <c r="A136" s="742">
        <v>30</v>
      </c>
      <c r="B136" s="743" t="s">
        <v>2303</v>
      </c>
      <c r="C136" s="743" t="s">
        <v>2307</v>
      </c>
      <c r="D136" s="826" t="s">
        <v>3544</v>
      </c>
      <c r="E136" s="827" t="s">
        <v>2317</v>
      </c>
      <c r="F136" s="743" t="s">
        <v>2304</v>
      </c>
      <c r="G136" s="743" t="s">
        <v>2587</v>
      </c>
      <c r="H136" s="743" t="s">
        <v>554</v>
      </c>
      <c r="I136" s="743" t="s">
        <v>2588</v>
      </c>
      <c r="J136" s="743" t="s">
        <v>2589</v>
      </c>
      <c r="K136" s="743" t="s">
        <v>2590</v>
      </c>
      <c r="L136" s="744">
        <v>87.23</v>
      </c>
      <c r="M136" s="744">
        <v>87.23</v>
      </c>
      <c r="N136" s="743">
        <v>1</v>
      </c>
      <c r="O136" s="828">
        <v>0.5</v>
      </c>
      <c r="P136" s="744"/>
      <c r="Q136" s="761">
        <v>0</v>
      </c>
      <c r="R136" s="743"/>
      <c r="S136" s="761">
        <v>0</v>
      </c>
      <c r="T136" s="828"/>
      <c r="U136" s="784">
        <v>0</v>
      </c>
    </row>
    <row r="137" spans="1:21" ht="14.4" customHeight="1" x14ac:dyDescent="0.3">
      <c r="A137" s="742">
        <v>30</v>
      </c>
      <c r="B137" s="743" t="s">
        <v>2303</v>
      </c>
      <c r="C137" s="743" t="s">
        <v>2307</v>
      </c>
      <c r="D137" s="826" t="s">
        <v>3544</v>
      </c>
      <c r="E137" s="827" t="s">
        <v>2317</v>
      </c>
      <c r="F137" s="743" t="s">
        <v>2304</v>
      </c>
      <c r="G137" s="743" t="s">
        <v>2591</v>
      </c>
      <c r="H137" s="743" t="s">
        <v>526</v>
      </c>
      <c r="I137" s="743" t="s">
        <v>2592</v>
      </c>
      <c r="J137" s="743" t="s">
        <v>702</v>
      </c>
      <c r="K137" s="743" t="s">
        <v>2593</v>
      </c>
      <c r="L137" s="744">
        <v>0</v>
      </c>
      <c r="M137" s="744">
        <v>0</v>
      </c>
      <c r="N137" s="743">
        <v>1</v>
      </c>
      <c r="O137" s="828">
        <v>0.5</v>
      </c>
      <c r="P137" s="744">
        <v>0</v>
      </c>
      <c r="Q137" s="761"/>
      <c r="R137" s="743">
        <v>1</v>
      </c>
      <c r="S137" s="761">
        <v>1</v>
      </c>
      <c r="T137" s="828">
        <v>0.5</v>
      </c>
      <c r="U137" s="784">
        <v>1</v>
      </c>
    </row>
    <row r="138" spans="1:21" ht="14.4" customHeight="1" x14ac:dyDescent="0.3">
      <c r="A138" s="742">
        <v>30</v>
      </c>
      <c r="B138" s="743" t="s">
        <v>2303</v>
      </c>
      <c r="C138" s="743" t="s">
        <v>2307</v>
      </c>
      <c r="D138" s="826" t="s">
        <v>3544</v>
      </c>
      <c r="E138" s="827" t="s">
        <v>2317</v>
      </c>
      <c r="F138" s="743" t="s">
        <v>2304</v>
      </c>
      <c r="G138" s="743" t="s">
        <v>2591</v>
      </c>
      <c r="H138" s="743" t="s">
        <v>526</v>
      </c>
      <c r="I138" s="743" t="s">
        <v>2594</v>
      </c>
      <c r="J138" s="743" t="s">
        <v>702</v>
      </c>
      <c r="K138" s="743" t="s">
        <v>2595</v>
      </c>
      <c r="L138" s="744">
        <v>271.94</v>
      </c>
      <c r="M138" s="744">
        <v>543.88</v>
      </c>
      <c r="N138" s="743">
        <v>2</v>
      </c>
      <c r="O138" s="828">
        <v>1</v>
      </c>
      <c r="P138" s="744"/>
      <c r="Q138" s="761">
        <v>0</v>
      </c>
      <c r="R138" s="743"/>
      <c r="S138" s="761">
        <v>0</v>
      </c>
      <c r="T138" s="828"/>
      <c r="U138" s="784">
        <v>0</v>
      </c>
    </row>
    <row r="139" spans="1:21" ht="14.4" customHeight="1" x14ac:dyDescent="0.3">
      <c r="A139" s="742">
        <v>30</v>
      </c>
      <c r="B139" s="743" t="s">
        <v>2303</v>
      </c>
      <c r="C139" s="743" t="s">
        <v>2307</v>
      </c>
      <c r="D139" s="826" t="s">
        <v>3544</v>
      </c>
      <c r="E139" s="827" t="s">
        <v>2317</v>
      </c>
      <c r="F139" s="743" t="s">
        <v>2304</v>
      </c>
      <c r="G139" s="743" t="s">
        <v>2591</v>
      </c>
      <c r="H139" s="743" t="s">
        <v>526</v>
      </c>
      <c r="I139" s="743" t="s">
        <v>2596</v>
      </c>
      <c r="J139" s="743" t="s">
        <v>704</v>
      </c>
      <c r="K139" s="743" t="s">
        <v>2597</v>
      </c>
      <c r="L139" s="744">
        <v>0</v>
      </c>
      <c r="M139" s="744">
        <v>0</v>
      </c>
      <c r="N139" s="743">
        <v>2</v>
      </c>
      <c r="O139" s="828">
        <v>1.5</v>
      </c>
      <c r="P139" s="744"/>
      <c r="Q139" s="761"/>
      <c r="R139" s="743"/>
      <c r="S139" s="761">
        <v>0</v>
      </c>
      <c r="T139" s="828"/>
      <c r="U139" s="784">
        <v>0</v>
      </c>
    </row>
    <row r="140" spans="1:21" ht="14.4" customHeight="1" x14ac:dyDescent="0.3">
      <c r="A140" s="742">
        <v>30</v>
      </c>
      <c r="B140" s="743" t="s">
        <v>2303</v>
      </c>
      <c r="C140" s="743" t="s">
        <v>2307</v>
      </c>
      <c r="D140" s="826" t="s">
        <v>3544</v>
      </c>
      <c r="E140" s="827" t="s">
        <v>2317</v>
      </c>
      <c r="F140" s="743" t="s">
        <v>2304</v>
      </c>
      <c r="G140" s="743" t="s">
        <v>2591</v>
      </c>
      <c r="H140" s="743" t="s">
        <v>526</v>
      </c>
      <c r="I140" s="743" t="s">
        <v>2598</v>
      </c>
      <c r="J140" s="743" t="s">
        <v>694</v>
      </c>
      <c r="K140" s="743" t="s">
        <v>2599</v>
      </c>
      <c r="L140" s="744">
        <v>0</v>
      </c>
      <c r="M140" s="744">
        <v>0</v>
      </c>
      <c r="N140" s="743">
        <v>2</v>
      </c>
      <c r="O140" s="828">
        <v>1</v>
      </c>
      <c r="P140" s="744"/>
      <c r="Q140" s="761"/>
      <c r="R140" s="743"/>
      <c r="S140" s="761">
        <v>0</v>
      </c>
      <c r="T140" s="828"/>
      <c r="U140" s="784">
        <v>0</v>
      </c>
    </row>
    <row r="141" spans="1:21" ht="14.4" customHeight="1" x14ac:dyDescent="0.3">
      <c r="A141" s="742">
        <v>30</v>
      </c>
      <c r="B141" s="743" t="s">
        <v>2303</v>
      </c>
      <c r="C141" s="743" t="s">
        <v>2307</v>
      </c>
      <c r="D141" s="826" t="s">
        <v>3544</v>
      </c>
      <c r="E141" s="827" t="s">
        <v>2317</v>
      </c>
      <c r="F141" s="743" t="s">
        <v>2304</v>
      </c>
      <c r="G141" s="743" t="s">
        <v>2600</v>
      </c>
      <c r="H141" s="743" t="s">
        <v>526</v>
      </c>
      <c r="I141" s="743" t="s">
        <v>2601</v>
      </c>
      <c r="J141" s="743" t="s">
        <v>2602</v>
      </c>
      <c r="K141" s="743" t="s">
        <v>2603</v>
      </c>
      <c r="L141" s="744">
        <v>251.52</v>
      </c>
      <c r="M141" s="744">
        <v>503.04</v>
      </c>
      <c r="N141" s="743">
        <v>2</v>
      </c>
      <c r="O141" s="828">
        <v>1</v>
      </c>
      <c r="P141" s="744">
        <v>251.52</v>
      </c>
      <c r="Q141" s="761">
        <v>0.5</v>
      </c>
      <c r="R141" s="743">
        <v>1</v>
      </c>
      <c r="S141" s="761">
        <v>0.5</v>
      </c>
      <c r="T141" s="828">
        <v>0.5</v>
      </c>
      <c r="U141" s="784">
        <v>0.5</v>
      </c>
    </row>
    <row r="142" spans="1:21" ht="14.4" customHeight="1" x14ac:dyDescent="0.3">
      <c r="A142" s="742">
        <v>30</v>
      </c>
      <c r="B142" s="743" t="s">
        <v>2303</v>
      </c>
      <c r="C142" s="743" t="s">
        <v>2307</v>
      </c>
      <c r="D142" s="826" t="s">
        <v>3544</v>
      </c>
      <c r="E142" s="827" t="s">
        <v>2317</v>
      </c>
      <c r="F142" s="743" t="s">
        <v>2304</v>
      </c>
      <c r="G142" s="743" t="s">
        <v>2604</v>
      </c>
      <c r="H142" s="743" t="s">
        <v>554</v>
      </c>
      <c r="I142" s="743" t="s">
        <v>2237</v>
      </c>
      <c r="J142" s="743" t="s">
        <v>718</v>
      </c>
      <c r="K142" s="743" t="s">
        <v>2238</v>
      </c>
      <c r="L142" s="744">
        <v>0</v>
      </c>
      <c r="M142" s="744">
        <v>0</v>
      </c>
      <c r="N142" s="743">
        <v>1</v>
      </c>
      <c r="O142" s="828">
        <v>0.5</v>
      </c>
      <c r="P142" s="744"/>
      <c r="Q142" s="761"/>
      <c r="R142" s="743"/>
      <c r="S142" s="761">
        <v>0</v>
      </c>
      <c r="T142" s="828"/>
      <c r="U142" s="784">
        <v>0</v>
      </c>
    </row>
    <row r="143" spans="1:21" ht="14.4" customHeight="1" x14ac:dyDescent="0.3">
      <c r="A143" s="742">
        <v>30</v>
      </c>
      <c r="B143" s="743" t="s">
        <v>2303</v>
      </c>
      <c r="C143" s="743" t="s">
        <v>2307</v>
      </c>
      <c r="D143" s="826" t="s">
        <v>3544</v>
      </c>
      <c r="E143" s="827" t="s">
        <v>2317</v>
      </c>
      <c r="F143" s="743" t="s">
        <v>2304</v>
      </c>
      <c r="G143" s="743" t="s">
        <v>2605</v>
      </c>
      <c r="H143" s="743" t="s">
        <v>554</v>
      </c>
      <c r="I143" s="743" t="s">
        <v>1899</v>
      </c>
      <c r="J143" s="743" t="s">
        <v>1895</v>
      </c>
      <c r="K143" s="743" t="s">
        <v>1900</v>
      </c>
      <c r="L143" s="744">
        <v>1887.9</v>
      </c>
      <c r="M143" s="744">
        <v>1887.9</v>
      </c>
      <c r="N143" s="743">
        <v>1</v>
      </c>
      <c r="O143" s="828">
        <v>0.5</v>
      </c>
      <c r="P143" s="744"/>
      <c r="Q143" s="761">
        <v>0</v>
      </c>
      <c r="R143" s="743"/>
      <c r="S143" s="761">
        <v>0</v>
      </c>
      <c r="T143" s="828"/>
      <c r="U143" s="784">
        <v>0</v>
      </c>
    </row>
    <row r="144" spans="1:21" ht="14.4" customHeight="1" x14ac:dyDescent="0.3">
      <c r="A144" s="742">
        <v>30</v>
      </c>
      <c r="B144" s="743" t="s">
        <v>2303</v>
      </c>
      <c r="C144" s="743" t="s">
        <v>2307</v>
      </c>
      <c r="D144" s="826" t="s">
        <v>3544</v>
      </c>
      <c r="E144" s="827" t="s">
        <v>2317</v>
      </c>
      <c r="F144" s="743" t="s">
        <v>2304</v>
      </c>
      <c r="G144" s="743" t="s">
        <v>2605</v>
      </c>
      <c r="H144" s="743" t="s">
        <v>554</v>
      </c>
      <c r="I144" s="743" t="s">
        <v>1897</v>
      </c>
      <c r="J144" s="743" t="s">
        <v>1895</v>
      </c>
      <c r="K144" s="743" t="s">
        <v>1898</v>
      </c>
      <c r="L144" s="744">
        <v>1544.99</v>
      </c>
      <c r="M144" s="744">
        <v>3089.98</v>
      </c>
      <c r="N144" s="743">
        <v>2</v>
      </c>
      <c r="O144" s="828">
        <v>1.5</v>
      </c>
      <c r="P144" s="744"/>
      <c r="Q144" s="761">
        <v>0</v>
      </c>
      <c r="R144" s="743"/>
      <c r="S144" s="761">
        <v>0</v>
      </c>
      <c r="T144" s="828"/>
      <c r="U144" s="784">
        <v>0</v>
      </c>
    </row>
    <row r="145" spans="1:21" ht="14.4" customHeight="1" x14ac:dyDescent="0.3">
      <c r="A145" s="742">
        <v>30</v>
      </c>
      <c r="B145" s="743" t="s">
        <v>2303</v>
      </c>
      <c r="C145" s="743" t="s">
        <v>2307</v>
      </c>
      <c r="D145" s="826" t="s">
        <v>3544</v>
      </c>
      <c r="E145" s="827" t="s">
        <v>2317</v>
      </c>
      <c r="F145" s="743" t="s">
        <v>2304</v>
      </c>
      <c r="G145" s="743" t="s">
        <v>2605</v>
      </c>
      <c r="H145" s="743" t="s">
        <v>526</v>
      </c>
      <c r="I145" s="743" t="s">
        <v>2606</v>
      </c>
      <c r="J145" s="743" t="s">
        <v>1895</v>
      </c>
      <c r="K145" s="743" t="s">
        <v>2607</v>
      </c>
      <c r="L145" s="744">
        <v>0</v>
      </c>
      <c r="M145" s="744">
        <v>0</v>
      </c>
      <c r="N145" s="743">
        <v>1</v>
      </c>
      <c r="O145" s="828">
        <v>0.5</v>
      </c>
      <c r="P145" s="744">
        <v>0</v>
      </c>
      <c r="Q145" s="761"/>
      <c r="R145" s="743">
        <v>1</v>
      </c>
      <c r="S145" s="761">
        <v>1</v>
      </c>
      <c r="T145" s="828">
        <v>0.5</v>
      </c>
      <c r="U145" s="784">
        <v>1</v>
      </c>
    </row>
    <row r="146" spans="1:21" ht="14.4" customHeight="1" x14ac:dyDescent="0.3">
      <c r="A146" s="742">
        <v>30</v>
      </c>
      <c r="B146" s="743" t="s">
        <v>2303</v>
      </c>
      <c r="C146" s="743" t="s">
        <v>2307</v>
      </c>
      <c r="D146" s="826" t="s">
        <v>3544</v>
      </c>
      <c r="E146" s="827" t="s">
        <v>2317</v>
      </c>
      <c r="F146" s="743" t="s">
        <v>2304</v>
      </c>
      <c r="G146" s="743" t="s">
        <v>2605</v>
      </c>
      <c r="H146" s="743" t="s">
        <v>554</v>
      </c>
      <c r="I146" s="743" t="s">
        <v>1894</v>
      </c>
      <c r="J146" s="743" t="s">
        <v>1895</v>
      </c>
      <c r="K146" s="743" t="s">
        <v>1896</v>
      </c>
      <c r="L146" s="744">
        <v>515</v>
      </c>
      <c r="M146" s="744">
        <v>1030</v>
      </c>
      <c r="N146" s="743">
        <v>2</v>
      </c>
      <c r="O146" s="828">
        <v>1</v>
      </c>
      <c r="P146" s="744">
        <v>515</v>
      </c>
      <c r="Q146" s="761">
        <v>0.5</v>
      </c>
      <c r="R146" s="743">
        <v>1</v>
      </c>
      <c r="S146" s="761">
        <v>0.5</v>
      </c>
      <c r="T146" s="828">
        <v>0.5</v>
      </c>
      <c r="U146" s="784">
        <v>0.5</v>
      </c>
    </row>
    <row r="147" spans="1:21" ht="14.4" customHeight="1" x14ac:dyDescent="0.3">
      <c r="A147" s="742">
        <v>30</v>
      </c>
      <c r="B147" s="743" t="s">
        <v>2303</v>
      </c>
      <c r="C147" s="743" t="s">
        <v>2307</v>
      </c>
      <c r="D147" s="826" t="s">
        <v>3544</v>
      </c>
      <c r="E147" s="827" t="s">
        <v>2317</v>
      </c>
      <c r="F147" s="743" t="s">
        <v>2304</v>
      </c>
      <c r="G147" s="743" t="s">
        <v>2608</v>
      </c>
      <c r="H147" s="743" t="s">
        <v>554</v>
      </c>
      <c r="I147" s="743" t="s">
        <v>2609</v>
      </c>
      <c r="J147" s="743" t="s">
        <v>1823</v>
      </c>
      <c r="K147" s="743" t="s">
        <v>2610</v>
      </c>
      <c r="L147" s="744">
        <v>53.57</v>
      </c>
      <c r="M147" s="744">
        <v>53.57</v>
      </c>
      <c r="N147" s="743">
        <v>1</v>
      </c>
      <c r="O147" s="828">
        <v>0.5</v>
      </c>
      <c r="P147" s="744"/>
      <c r="Q147" s="761">
        <v>0</v>
      </c>
      <c r="R147" s="743"/>
      <c r="S147" s="761">
        <v>0</v>
      </c>
      <c r="T147" s="828"/>
      <c r="U147" s="784">
        <v>0</v>
      </c>
    </row>
    <row r="148" spans="1:21" ht="14.4" customHeight="1" x14ac:dyDescent="0.3">
      <c r="A148" s="742">
        <v>30</v>
      </c>
      <c r="B148" s="743" t="s">
        <v>2303</v>
      </c>
      <c r="C148" s="743" t="s">
        <v>2307</v>
      </c>
      <c r="D148" s="826" t="s">
        <v>3544</v>
      </c>
      <c r="E148" s="827" t="s">
        <v>2317</v>
      </c>
      <c r="F148" s="743" t="s">
        <v>2304</v>
      </c>
      <c r="G148" s="743" t="s">
        <v>2608</v>
      </c>
      <c r="H148" s="743" t="s">
        <v>554</v>
      </c>
      <c r="I148" s="743" t="s">
        <v>1822</v>
      </c>
      <c r="J148" s="743" t="s">
        <v>1823</v>
      </c>
      <c r="K148" s="743" t="s">
        <v>1824</v>
      </c>
      <c r="L148" s="744">
        <v>133.94</v>
      </c>
      <c r="M148" s="744">
        <v>133.94</v>
      </c>
      <c r="N148" s="743">
        <v>1</v>
      </c>
      <c r="O148" s="828">
        <v>0.5</v>
      </c>
      <c r="P148" s="744">
        <v>133.94</v>
      </c>
      <c r="Q148" s="761">
        <v>1</v>
      </c>
      <c r="R148" s="743">
        <v>1</v>
      </c>
      <c r="S148" s="761">
        <v>1</v>
      </c>
      <c r="T148" s="828">
        <v>0.5</v>
      </c>
      <c r="U148" s="784">
        <v>1</v>
      </c>
    </row>
    <row r="149" spans="1:21" ht="14.4" customHeight="1" x14ac:dyDescent="0.3">
      <c r="A149" s="742">
        <v>30</v>
      </c>
      <c r="B149" s="743" t="s">
        <v>2303</v>
      </c>
      <c r="C149" s="743" t="s">
        <v>2307</v>
      </c>
      <c r="D149" s="826" t="s">
        <v>3544</v>
      </c>
      <c r="E149" s="827" t="s">
        <v>2317</v>
      </c>
      <c r="F149" s="743" t="s">
        <v>2304</v>
      </c>
      <c r="G149" s="743" t="s">
        <v>2611</v>
      </c>
      <c r="H149" s="743" t="s">
        <v>526</v>
      </c>
      <c r="I149" s="743" t="s">
        <v>2612</v>
      </c>
      <c r="J149" s="743" t="s">
        <v>1526</v>
      </c>
      <c r="K149" s="743" t="s">
        <v>2613</v>
      </c>
      <c r="L149" s="744">
        <v>16.77</v>
      </c>
      <c r="M149" s="744">
        <v>16.77</v>
      </c>
      <c r="N149" s="743">
        <v>1</v>
      </c>
      <c r="O149" s="828">
        <v>0.5</v>
      </c>
      <c r="P149" s="744"/>
      <c r="Q149" s="761">
        <v>0</v>
      </c>
      <c r="R149" s="743"/>
      <c r="S149" s="761">
        <v>0</v>
      </c>
      <c r="T149" s="828"/>
      <c r="U149" s="784">
        <v>0</v>
      </c>
    </row>
    <row r="150" spans="1:21" ht="14.4" customHeight="1" x14ac:dyDescent="0.3">
      <c r="A150" s="742">
        <v>30</v>
      </c>
      <c r="B150" s="743" t="s">
        <v>2303</v>
      </c>
      <c r="C150" s="743" t="s">
        <v>2307</v>
      </c>
      <c r="D150" s="826" t="s">
        <v>3544</v>
      </c>
      <c r="E150" s="827" t="s">
        <v>2317</v>
      </c>
      <c r="F150" s="743" t="s">
        <v>2304</v>
      </c>
      <c r="G150" s="743" t="s">
        <v>2611</v>
      </c>
      <c r="H150" s="743" t="s">
        <v>526</v>
      </c>
      <c r="I150" s="743" t="s">
        <v>2614</v>
      </c>
      <c r="J150" s="743" t="s">
        <v>1526</v>
      </c>
      <c r="K150" s="743" t="s">
        <v>2615</v>
      </c>
      <c r="L150" s="744">
        <v>33.549999999999997</v>
      </c>
      <c r="M150" s="744">
        <v>33.549999999999997</v>
      </c>
      <c r="N150" s="743">
        <v>1</v>
      </c>
      <c r="O150" s="828">
        <v>0.5</v>
      </c>
      <c r="P150" s="744"/>
      <c r="Q150" s="761">
        <v>0</v>
      </c>
      <c r="R150" s="743"/>
      <c r="S150" s="761">
        <v>0</v>
      </c>
      <c r="T150" s="828"/>
      <c r="U150" s="784">
        <v>0</v>
      </c>
    </row>
    <row r="151" spans="1:21" ht="14.4" customHeight="1" x14ac:dyDescent="0.3">
      <c r="A151" s="742">
        <v>30</v>
      </c>
      <c r="B151" s="743" t="s">
        <v>2303</v>
      </c>
      <c r="C151" s="743" t="s">
        <v>2307</v>
      </c>
      <c r="D151" s="826" t="s">
        <v>3544</v>
      </c>
      <c r="E151" s="827" t="s">
        <v>2317</v>
      </c>
      <c r="F151" s="743" t="s">
        <v>2304</v>
      </c>
      <c r="G151" s="743" t="s">
        <v>2611</v>
      </c>
      <c r="H151" s="743" t="s">
        <v>554</v>
      </c>
      <c r="I151" s="743" t="s">
        <v>2150</v>
      </c>
      <c r="J151" s="743" t="s">
        <v>2151</v>
      </c>
      <c r="K151" s="743" t="s">
        <v>2152</v>
      </c>
      <c r="L151" s="744">
        <v>50.32</v>
      </c>
      <c r="M151" s="744">
        <v>50.32</v>
      </c>
      <c r="N151" s="743">
        <v>1</v>
      </c>
      <c r="O151" s="828">
        <v>0.5</v>
      </c>
      <c r="P151" s="744"/>
      <c r="Q151" s="761">
        <v>0</v>
      </c>
      <c r="R151" s="743"/>
      <c r="S151" s="761">
        <v>0</v>
      </c>
      <c r="T151" s="828"/>
      <c r="U151" s="784">
        <v>0</v>
      </c>
    </row>
    <row r="152" spans="1:21" ht="14.4" customHeight="1" x14ac:dyDescent="0.3">
      <c r="A152" s="742">
        <v>30</v>
      </c>
      <c r="B152" s="743" t="s">
        <v>2303</v>
      </c>
      <c r="C152" s="743" t="s">
        <v>2307</v>
      </c>
      <c r="D152" s="826" t="s">
        <v>3544</v>
      </c>
      <c r="E152" s="827" t="s">
        <v>2317</v>
      </c>
      <c r="F152" s="743" t="s">
        <v>2304</v>
      </c>
      <c r="G152" s="743" t="s">
        <v>2616</v>
      </c>
      <c r="H152" s="743" t="s">
        <v>526</v>
      </c>
      <c r="I152" s="743" t="s">
        <v>2617</v>
      </c>
      <c r="J152" s="743" t="s">
        <v>2618</v>
      </c>
      <c r="K152" s="743" t="s">
        <v>2619</v>
      </c>
      <c r="L152" s="744">
        <v>1008.91</v>
      </c>
      <c r="M152" s="744">
        <v>1008.91</v>
      </c>
      <c r="N152" s="743">
        <v>1</v>
      </c>
      <c r="O152" s="828">
        <v>0.5</v>
      </c>
      <c r="P152" s="744"/>
      <c r="Q152" s="761">
        <v>0</v>
      </c>
      <c r="R152" s="743"/>
      <c r="S152" s="761">
        <v>0</v>
      </c>
      <c r="T152" s="828"/>
      <c r="U152" s="784">
        <v>0</v>
      </c>
    </row>
    <row r="153" spans="1:21" ht="14.4" customHeight="1" x14ac:dyDescent="0.3">
      <c r="A153" s="742">
        <v>30</v>
      </c>
      <c r="B153" s="743" t="s">
        <v>2303</v>
      </c>
      <c r="C153" s="743" t="s">
        <v>2307</v>
      </c>
      <c r="D153" s="826" t="s">
        <v>3544</v>
      </c>
      <c r="E153" s="827" t="s">
        <v>2317</v>
      </c>
      <c r="F153" s="743" t="s">
        <v>2305</v>
      </c>
      <c r="G153" s="743" t="s">
        <v>2620</v>
      </c>
      <c r="H153" s="743" t="s">
        <v>526</v>
      </c>
      <c r="I153" s="743" t="s">
        <v>2621</v>
      </c>
      <c r="J153" s="743" t="s">
        <v>2622</v>
      </c>
      <c r="K153" s="743"/>
      <c r="L153" s="744">
        <v>0</v>
      </c>
      <c r="M153" s="744">
        <v>0</v>
      </c>
      <c r="N153" s="743">
        <v>1</v>
      </c>
      <c r="O153" s="828">
        <v>1</v>
      </c>
      <c r="P153" s="744"/>
      <c r="Q153" s="761"/>
      <c r="R153" s="743"/>
      <c r="S153" s="761">
        <v>0</v>
      </c>
      <c r="T153" s="828"/>
      <c r="U153" s="784">
        <v>0</v>
      </c>
    </row>
    <row r="154" spans="1:21" ht="14.4" customHeight="1" x14ac:dyDescent="0.3">
      <c r="A154" s="742">
        <v>30</v>
      </c>
      <c r="B154" s="743" t="s">
        <v>2303</v>
      </c>
      <c r="C154" s="743" t="s">
        <v>2307</v>
      </c>
      <c r="D154" s="826" t="s">
        <v>3544</v>
      </c>
      <c r="E154" s="827" t="s">
        <v>2317</v>
      </c>
      <c r="F154" s="743" t="s">
        <v>2305</v>
      </c>
      <c r="G154" s="743" t="s">
        <v>2620</v>
      </c>
      <c r="H154" s="743" t="s">
        <v>526</v>
      </c>
      <c r="I154" s="743" t="s">
        <v>2623</v>
      </c>
      <c r="J154" s="743" t="s">
        <v>2622</v>
      </c>
      <c r="K154" s="743"/>
      <c r="L154" s="744">
        <v>0</v>
      </c>
      <c r="M154" s="744">
        <v>0</v>
      </c>
      <c r="N154" s="743">
        <v>1</v>
      </c>
      <c r="O154" s="828">
        <v>1</v>
      </c>
      <c r="P154" s="744">
        <v>0</v>
      </c>
      <c r="Q154" s="761"/>
      <c r="R154" s="743">
        <v>1</v>
      </c>
      <c r="S154" s="761">
        <v>1</v>
      </c>
      <c r="T154" s="828">
        <v>1</v>
      </c>
      <c r="U154" s="784">
        <v>1</v>
      </c>
    </row>
    <row r="155" spans="1:21" ht="14.4" customHeight="1" x14ac:dyDescent="0.3">
      <c r="A155" s="742">
        <v>30</v>
      </c>
      <c r="B155" s="743" t="s">
        <v>2303</v>
      </c>
      <c r="C155" s="743" t="s">
        <v>2307</v>
      </c>
      <c r="D155" s="826" t="s">
        <v>3544</v>
      </c>
      <c r="E155" s="827" t="s">
        <v>2317</v>
      </c>
      <c r="F155" s="743" t="s">
        <v>2306</v>
      </c>
      <c r="G155" s="743" t="s">
        <v>2624</v>
      </c>
      <c r="H155" s="743" t="s">
        <v>526</v>
      </c>
      <c r="I155" s="743" t="s">
        <v>2625</v>
      </c>
      <c r="J155" s="743" t="s">
        <v>2626</v>
      </c>
      <c r="K155" s="743" t="s">
        <v>2627</v>
      </c>
      <c r="L155" s="744">
        <v>4000</v>
      </c>
      <c r="M155" s="744">
        <v>12000</v>
      </c>
      <c r="N155" s="743">
        <v>3</v>
      </c>
      <c r="O155" s="828">
        <v>3</v>
      </c>
      <c r="P155" s="744"/>
      <c r="Q155" s="761">
        <v>0</v>
      </c>
      <c r="R155" s="743"/>
      <c r="S155" s="761">
        <v>0</v>
      </c>
      <c r="T155" s="828"/>
      <c r="U155" s="784">
        <v>0</v>
      </c>
    </row>
    <row r="156" spans="1:21" ht="14.4" customHeight="1" x14ac:dyDescent="0.3">
      <c r="A156" s="742">
        <v>30</v>
      </c>
      <c r="B156" s="743" t="s">
        <v>2303</v>
      </c>
      <c r="C156" s="743" t="s">
        <v>2307</v>
      </c>
      <c r="D156" s="826" t="s">
        <v>3544</v>
      </c>
      <c r="E156" s="827" t="s">
        <v>2317</v>
      </c>
      <c r="F156" s="743" t="s">
        <v>2306</v>
      </c>
      <c r="G156" s="743" t="s">
        <v>2624</v>
      </c>
      <c r="H156" s="743" t="s">
        <v>526</v>
      </c>
      <c r="I156" s="743" t="s">
        <v>2628</v>
      </c>
      <c r="J156" s="743" t="s">
        <v>2629</v>
      </c>
      <c r="K156" s="743" t="s">
        <v>2630</v>
      </c>
      <c r="L156" s="744">
        <v>2700</v>
      </c>
      <c r="M156" s="744">
        <v>2700</v>
      </c>
      <c r="N156" s="743">
        <v>1</v>
      </c>
      <c r="O156" s="828">
        <v>1</v>
      </c>
      <c r="P156" s="744"/>
      <c r="Q156" s="761">
        <v>0</v>
      </c>
      <c r="R156" s="743"/>
      <c r="S156" s="761">
        <v>0</v>
      </c>
      <c r="T156" s="828"/>
      <c r="U156" s="784">
        <v>0</v>
      </c>
    </row>
    <row r="157" spans="1:21" ht="14.4" customHeight="1" x14ac:dyDescent="0.3">
      <c r="A157" s="742">
        <v>30</v>
      </c>
      <c r="B157" s="743" t="s">
        <v>2303</v>
      </c>
      <c r="C157" s="743" t="s">
        <v>2307</v>
      </c>
      <c r="D157" s="826" t="s">
        <v>3544</v>
      </c>
      <c r="E157" s="827" t="s">
        <v>2319</v>
      </c>
      <c r="F157" s="743" t="s">
        <v>2304</v>
      </c>
      <c r="G157" s="743" t="s">
        <v>2631</v>
      </c>
      <c r="H157" s="743" t="s">
        <v>526</v>
      </c>
      <c r="I157" s="743" t="s">
        <v>2632</v>
      </c>
      <c r="J157" s="743" t="s">
        <v>2633</v>
      </c>
      <c r="K157" s="743" t="s">
        <v>2634</v>
      </c>
      <c r="L157" s="744">
        <v>35.11</v>
      </c>
      <c r="M157" s="744">
        <v>35.11</v>
      </c>
      <c r="N157" s="743">
        <v>1</v>
      </c>
      <c r="O157" s="828">
        <v>0.5</v>
      </c>
      <c r="P157" s="744"/>
      <c r="Q157" s="761">
        <v>0</v>
      </c>
      <c r="R157" s="743"/>
      <c r="S157" s="761">
        <v>0</v>
      </c>
      <c r="T157" s="828"/>
      <c r="U157" s="784">
        <v>0</v>
      </c>
    </row>
    <row r="158" spans="1:21" ht="14.4" customHeight="1" x14ac:dyDescent="0.3">
      <c r="A158" s="742">
        <v>30</v>
      </c>
      <c r="B158" s="743" t="s">
        <v>2303</v>
      </c>
      <c r="C158" s="743" t="s">
        <v>2307</v>
      </c>
      <c r="D158" s="826" t="s">
        <v>3544</v>
      </c>
      <c r="E158" s="827" t="s">
        <v>2319</v>
      </c>
      <c r="F158" s="743" t="s">
        <v>2304</v>
      </c>
      <c r="G158" s="743" t="s">
        <v>2635</v>
      </c>
      <c r="H158" s="743" t="s">
        <v>526</v>
      </c>
      <c r="I158" s="743" t="s">
        <v>2636</v>
      </c>
      <c r="J158" s="743" t="s">
        <v>2637</v>
      </c>
      <c r="K158" s="743" t="s">
        <v>2638</v>
      </c>
      <c r="L158" s="744">
        <v>254.83</v>
      </c>
      <c r="M158" s="744">
        <v>254.83</v>
      </c>
      <c r="N158" s="743">
        <v>1</v>
      </c>
      <c r="O158" s="828">
        <v>0.5</v>
      </c>
      <c r="P158" s="744">
        <v>254.83</v>
      </c>
      <c r="Q158" s="761">
        <v>1</v>
      </c>
      <c r="R158" s="743">
        <v>1</v>
      </c>
      <c r="S158" s="761">
        <v>1</v>
      </c>
      <c r="T158" s="828">
        <v>0.5</v>
      </c>
      <c r="U158" s="784">
        <v>1</v>
      </c>
    </row>
    <row r="159" spans="1:21" ht="14.4" customHeight="1" x14ac:dyDescent="0.3">
      <c r="A159" s="742">
        <v>30</v>
      </c>
      <c r="B159" s="743" t="s">
        <v>2303</v>
      </c>
      <c r="C159" s="743" t="s">
        <v>2307</v>
      </c>
      <c r="D159" s="826" t="s">
        <v>3544</v>
      </c>
      <c r="E159" s="827" t="s">
        <v>2319</v>
      </c>
      <c r="F159" s="743" t="s">
        <v>2304</v>
      </c>
      <c r="G159" s="743" t="s">
        <v>2325</v>
      </c>
      <c r="H159" s="743" t="s">
        <v>526</v>
      </c>
      <c r="I159" s="743" t="s">
        <v>2132</v>
      </c>
      <c r="J159" s="743" t="s">
        <v>1186</v>
      </c>
      <c r="K159" s="743" t="s">
        <v>2133</v>
      </c>
      <c r="L159" s="744">
        <v>65.28</v>
      </c>
      <c r="M159" s="744">
        <v>65.28</v>
      </c>
      <c r="N159" s="743">
        <v>1</v>
      </c>
      <c r="O159" s="828">
        <v>0.5</v>
      </c>
      <c r="P159" s="744"/>
      <c r="Q159" s="761">
        <v>0</v>
      </c>
      <c r="R159" s="743"/>
      <c r="S159" s="761">
        <v>0</v>
      </c>
      <c r="T159" s="828"/>
      <c r="U159" s="784">
        <v>0</v>
      </c>
    </row>
    <row r="160" spans="1:21" ht="14.4" customHeight="1" x14ac:dyDescent="0.3">
      <c r="A160" s="742">
        <v>30</v>
      </c>
      <c r="B160" s="743" t="s">
        <v>2303</v>
      </c>
      <c r="C160" s="743" t="s">
        <v>2307</v>
      </c>
      <c r="D160" s="826" t="s">
        <v>3544</v>
      </c>
      <c r="E160" s="827" t="s">
        <v>2319</v>
      </c>
      <c r="F160" s="743" t="s">
        <v>2304</v>
      </c>
      <c r="G160" s="743" t="s">
        <v>2325</v>
      </c>
      <c r="H160" s="743" t="s">
        <v>526</v>
      </c>
      <c r="I160" s="743" t="s">
        <v>2134</v>
      </c>
      <c r="J160" s="743" t="s">
        <v>1184</v>
      </c>
      <c r="K160" s="743" t="s">
        <v>2131</v>
      </c>
      <c r="L160" s="744">
        <v>36.270000000000003</v>
      </c>
      <c r="M160" s="744">
        <v>145.08000000000001</v>
      </c>
      <c r="N160" s="743">
        <v>4</v>
      </c>
      <c r="O160" s="828">
        <v>2.5</v>
      </c>
      <c r="P160" s="744">
        <v>72.540000000000006</v>
      </c>
      <c r="Q160" s="761">
        <v>0.5</v>
      </c>
      <c r="R160" s="743">
        <v>2</v>
      </c>
      <c r="S160" s="761">
        <v>0.5</v>
      </c>
      <c r="T160" s="828">
        <v>1.5</v>
      </c>
      <c r="U160" s="784">
        <v>0.6</v>
      </c>
    </row>
    <row r="161" spans="1:21" ht="14.4" customHeight="1" x14ac:dyDescent="0.3">
      <c r="A161" s="742">
        <v>30</v>
      </c>
      <c r="B161" s="743" t="s">
        <v>2303</v>
      </c>
      <c r="C161" s="743" t="s">
        <v>2307</v>
      </c>
      <c r="D161" s="826" t="s">
        <v>3544</v>
      </c>
      <c r="E161" s="827" t="s">
        <v>2319</v>
      </c>
      <c r="F161" s="743" t="s">
        <v>2304</v>
      </c>
      <c r="G161" s="743" t="s">
        <v>2325</v>
      </c>
      <c r="H161" s="743" t="s">
        <v>554</v>
      </c>
      <c r="I161" s="743" t="s">
        <v>2639</v>
      </c>
      <c r="J161" s="743" t="s">
        <v>581</v>
      </c>
      <c r="K161" s="743" t="s">
        <v>2133</v>
      </c>
      <c r="L161" s="744">
        <v>40.58</v>
      </c>
      <c r="M161" s="744">
        <v>40.58</v>
      </c>
      <c r="N161" s="743">
        <v>1</v>
      </c>
      <c r="O161" s="828">
        <v>0.5</v>
      </c>
      <c r="P161" s="744"/>
      <c r="Q161" s="761">
        <v>0</v>
      </c>
      <c r="R161" s="743"/>
      <c r="S161" s="761">
        <v>0</v>
      </c>
      <c r="T161" s="828"/>
      <c r="U161" s="784">
        <v>0</v>
      </c>
    </row>
    <row r="162" spans="1:21" ht="14.4" customHeight="1" x14ac:dyDescent="0.3">
      <c r="A162" s="742">
        <v>30</v>
      </c>
      <c r="B162" s="743" t="s">
        <v>2303</v>
      </c>
      <c r="C162" s="743" t="s">
        <v>2307</v>
      </c>
      <c r="D162" s="826" t="s">
        <v>3544</v>
      </c>
      <c r="E162" s="827" t="s">
        <v>2319</v>
      </c>
      <c r="F162" s="743" t="s">
        <v>2304</v>
      </c>
      <c r="G162" s="743" t="s">
        <v>2327</v>
      </c>
      <c r="H162" s="743" t="s">
        <v>526</v>
      </c>
      <c r="I162" s="743" t="s">
        <v>2328</v>
      </c>
      <c r="J162" s="743" t="s">
        <v>610</v>
      </c>
      <c r="K162" s="743" t="s">
        <v>2238</v>
      </c>
      <c r="L162" s="744">
        <v>62.18</v>
      </c>
      <c r="M162" s="744">
        <v>124.36</v>
      </c>
      <c r="N162" s="743">
        <v>2</v>
      </c>
      <c r="O162" s="828">
        <v>1</v>
      </c>
      <c r="P162" s="744"/>
      <c r="Q162" s="761">
        <v>0</v>
      </c>
      <c r="R162" s="743"/>
      <c r="S162" s="761">
        <v>0</v>
      </c>
      <c r="T162" s="828"/>
      <c r="U162" s="784">
        <v>0</v>
      </c>
    </row>
    <row r="163" spans="1:21" ht="14.4" customHeight="1" x14ac:dyDescent="0.3">
      <c r="A163" s="742">
        <v>30</v>
      </c>
      <c r="B163" s="743" t="s">
        <v>2303</v>
      </c>
      <c r="C163" s="743" t="s">
        <v>2307</v>
      </c>
      <c r="D163" s="826" t="s">
        <v>3544</v>
      </c>
      <c r="E163" s="827" t="s">
        <v>2319</v>
      </c>
      <c r="F163" s="743" t="s">
        <v>2304</v>
      </c>
      <c r="G163" s="743" t="s">
        <v>2327</v>
      </c>
      <c r="H163" s="743" t="s">
        <v>526</v>
      </c>
      <c r="I163" s="743" t="s">
        <v>2329</v>
      </c>
      <c r="J163" s="743" t="s">
        <v>613</v>
      </c>
      <c r="K163" s="743" t="s">
        <v>1961</v>
      </c>
      <c r="L163" s="744">
        <v>31.09</v>
      </c>
      <c r="M163" s="744">
        <v>31.09</v>
      </c>
      <c r="N163" s="743">
        <v>1</v>
      </c>
      <c r="O163" s="828">
        <v>0.5</v>
      </c>
      <c r="P163" s="744">
        <v>31.09</v>
      </c>
      <c r="Q163" s="761">
        <v>1</v>
      </c>
      <c r="R163" s="743">
        <v>1</v>
      </c>
      <c r="S163" s="761">
        <v>1</v>
      </c>
      <c r="T163" s="828">
        <v>0.5</v>
      </c>
      <c r="U163" s="784">
        <v>1</v>
      </c>
    </row>
    <row r="164" spans="1:21" ht="14.4" customHeight="1" x14ac:dyDescent="0.3">
      <c r="A164" s="742">
        <v>30</v>
      </c>
      <c r="B164" s="743" t="s">
        <v>2303</v>
      </c>
      <c r="C164" s="743" t="s">
        <v>2307</v>
      </c>
      <c r="D164" s="826" t="s">
        <v>3544</v>
      </c>
      <c r="E164" s="827" t="s">
        <v>2319</v>
      </c>
      <c r="F164" s="743" t="s">
        <v>2304</v>
      </c>
      <c r="G164" s="743" t="s">
        <v>2327</v>
      </c>
      <c r="H164" s="743" t="s">
        <v>526</v>
      </c>
      <c r="I164" s="743" t="s">
        <v>2329</v>
      </c>
      <c r="J164" s="743" t="s">
        <v>613</v>
      </c>
      <c r="K164" s="743" t="s">
        <v>1961</v>
      </c>
      <c r="L164" s="744">
        <v>36.86</v>
      </c>
      <c r="M164" s="744">
        <v>73.72</v>
      </c>
      <c r="N164" s="743">
        <v>2</v>
      </c>
      <c r="O164" s="828">
        <v>1</v>
      </c>
      <c r="P164" s="744">
        <v>73.72</v>
      </c>
      <c r="Q164" s="761">
        <v>1</v>
      </c>
      <c r="R164" s="743">
        <v>2</v>
      </c>
      <c r="S164" s="761">
        <v>1</v>
      </c>
      <c r="T164" s="828">
        <v>1</v>
      </c>
      <c r="U164" s="784">
        <v>1</v>
      </c>
    </row>
    <row r="165" spans="1:21" ht="14.4" customHeight="1" x14ac:dyDescent="0.3">
      <c r="A165" s="742">
        <v>30</v>
      </c>
      <c r="B165" s="743" t="s">
        <v>2303</v>
      </c>
      <c r="C165" s="743" t="s">
        <v>2307</v>
      </c>
      <c r="D165" s="826" t="s">
        <v>3544</v>
      </c>
      <c r="E165" s="827" t="s">
        <v>2319</v>
      </c>
      <c r="F165" s="743" t="s">
        <v>2304</v>
      </c>
      <c r="G165" s="743" t="s">
        <v>2327</v>
      </c>
      <c r="H165" s="743" t="s">
        <v>554</v>
      </c>
      <c r="I165" s="743" t="s">
        <v>2640</v>
      </c>
      <c r="J165" s="743" t="s">
        <v>2641</v>
      </c>
      <c r="K165" s="743" t="s">
        <v>2238</v>
      </c>
      <c r="L165" s="744">
        <v>73.73</v>
      </c>
      <c r="M165" s="744">
        <v>73.73</v>
      </c>
      <c r="N165" s="743">
        <v>1</v>
      </c>
      <c r="O165" s="828">
        <v>0.5</v>
      </c>
      <c r="P165" s="744"/>
      <c r="Q165" s="761">
        <v>0</v>
      </c>
      <c r="R165" s="743"/>
      <c r="S165" s="761">
        <v>0</v>
      </c>
      <c r="T165" s="828"/>
      <c r="U165" s="784">
        <v>0</v>
      </c>
    </row>
    <row r="166" spans="1:21" ht="14.4" customHeight="1" x14ac:dyDescent="0.3">
      <c r="A166" s="742">
        <v>30</v>
      </c>
      <c r="B166" s="743" t="s">
        <v>2303</v>
      </c>
      <c r="C166" s="743" t="s">
        <v>2307</v>
      </c>
      <c r="D166" s="826" t="s">
        <v>3544</v>
      </c>
      <c r="E166" s="827" t="s">
        <v>2319</v>
      </c>
      <c r="F166" s="743" t="s">
        <v>2304</v>
      </c>
      <c r="G166" s="743" t="s">
        <v>2331</v>
      </c>
      <c r="H166" s="743" t="s">
        <v>526</v>
      </c>
      <c r="I166" s="743" t="s">
        <v>2642</v>
      </c>
      <c r="J166" s="743" t="s">
        <v>2643</v>
      </c>
      <c r="K166" s="743" t="s">
        <v>2644</v>
      </c>
      <c r="L166" s="744">
        <v>181.13</v>
      </c>
      <c r="M166" s="744">
        <v>181.13</v>
      </c>
      <c r="N166" s="743">
        <v>1</v>
      </c>
      <c r="O166" s="828">
        <v>0.5</v>
      </c>
      <c r="P166" s="744"/>
      <c r="Q166" s="761">
        <v>0</v>
      </c>
      <c r="R166" s="743"/>
      <c r="S166" s="761">
        <v>0</v>
      </c>
      <c r="T166" s="828"/>
      <c r="U166" s="784">
        <v>0</v>
      </c>
    </row>
    <row r="167" spans="1:21" ht="14.4" customHeight="1" x14ac:dyDescent="0.3">
      <c r="A167" s="742">
        <v>30</v>
      </c>
      <c r="B167" s="743" t="s">
        <v>2303</v>
      </c>
      <c r="C167" s="743" t="s">
        <v>2307</v>
      </c>
      <c r="D167" s="826" t="s">
        <v>3544</v>
      </c>
      <c r="E167" s="827" t="s">
        <v>2319</v>
      </c>
      <c r="F167" s="743" t="s">
        <v>2304</v>
      </c>
      <c r="G167" s="743" t="s">
        <v>2331</v>
      </c>
      <c r="H167" s="743" t="s">
        <v>526</v>
      </c>
      <c r="I167" s="743" t="s">
        <v>2006</v>
      </c>
      <c r="J167" s="743" t="s">
        <v>2004</v>
      </c>
      <c r="K167" s="743" t="s">
        <v>1931</v>
      </c>
      <c r="L167" s="744">
        <v>58.86</v>
      </c>
      <c r="M167" s="744">
        <v>58.86</v>
      </c>
      <c r="N167" s="743">
        <v>1</v>
      </c>
      <c r="O167" s="828">
        <v>0.5</v>
      </c>
      <c r="P167" s="744"/>
      <c r="Q167" s="761">
        <v>0</v>
      </c>
      <c r="R167" s="743"/>
      <c r="S167" s="761">
        <v>0</v>
      </c>
      <c r="T167" s="828"/>
      <c r="U167" s="784">
        <v>0</v>
      </c>
    </row>
    <row r="168" spans="1:21" ht="14.4" customHeight="1" x14ac:dyDescent="0.3">
      <c r="A168" s="742">
        <v>30</v>
      </c>
      <c r="B168" s="743" t="s">
        <v>2303</v>
      </c>
      <c r="C168" s="743" t="s">
        <v>2307</v>
      </c>
      <c r="D168" s="826" t="s">
        <v>3544</v>
      </c>
      <c r="E168" s="827" t="s">
        <v>2319</v>
      </c>
      <c r="F168" s="743" t="s">
        <v>2304</v>
      </c>
      <c r="G168" s="743" t="s">
        <v>2331</v>
      </c>
      <c r="H168" s="743" t="s">
        <v>526</v>
      </c>
      <c r="I168" s="743" t="s">
        <v>2006</v>
      </c>
      <c r="J168" s="743" t="s">
        <v>2004</v>
      </c>
      <c r="K168" s="743" t="s">
        <v>1931</v>
      </c>
      <c r="L168" s="744">
        <v>46.6</v>
      </c>
      <c r="M168" s="744">
        <v>46.6</v>
      </c>
      <c r="N168" s="743">
        <v>1</v>
      </c>
      <c r="O168" s="828">
        <v>0.5</v>
      </c>
      <c r="P168" s="744"/>
      <c r="Q168" s="761">
        <v>0</v>
      </c>
      <c r="R168" s="743"/>
      <c r="S168" s="761">
        <v>0</v>
      </c>
      <c r="T168" s="828"/>
      <c r="U168" s="784">
        <v>0</v>
      </c>
    </row>
    <row r="169" spans="1:21" ht="14.4" customHeight="1" x14ac:dyDescent="0.3">
      <c r="A169" s="742">
        <v>30</v>
      </c>
      <c r="B169" s="743" t="s">
        <v>2303</v>
      </c>
      <c r="C169" s="743" t="s">
        <v>2307</v>
      </c>
      <c r="D169" s="826" t="s">
        <v>3544</v>
      </c>
      <c r="E169" s="827" t="s">
        <v>2319</v>
      </c>
      <c r="F169" s="743" t="s">
        <v>2304</v>
      </c>
      <c r="G169" s="743" t="s">
        <v>2331</v>
      </c>
      <c r="H169" s="743" t="s">
        <v>526</v>
      </c>
      <c r="I169" s="743" t="s">
        <v>2009</v>
      </c>
      <c r="J169" s="743" t="s">
        <v>2004</v>
      </c>
      <c r="K169" s="743" t="s">
        <v>2010</v>
      </c>
      <c r="L169" s="744">
        <v>93.18</v>
      </c>
      <c r="M169" s="744">
        <v>93.18</v>
      </c>
      <c r="N169" s="743">
        <v>1</v>
      </c>
      <c r="O169" s="828">
        <v>0.5</v>
      </c>
      <c r="P169" s="744"/>
      <c r="Q169" s="761">
        <v>0</v>
      </c>
      <c r="R169" s="743"/>
      <c r="S169" s="761">
        <v>0</v>
      </c>
      <c r="T169" s="828"/>
      <c r="U169" s="784">
        <v>0</v>
      </c>
    </row>
    <row r="170" spans="1:21" ht="14.4" customHeight="1" x14ac:dyDescent="0.3">
      <c r="A170" s="742">
        <v>30</v>
      </c>
      <c r="B170" s="743" t="s">
        <v>2303</v>
      </c>
      <c r="C170" s="743" t="s">
        <v>2307</v>
      </c>
      <c r="D170" s="826" t="s">
        <v>3544</v>
      </c>
      <c r="E170" s="827" t="s">
        <v>2319</v>
      </c>
      <c r="F170" s="743" t="s">
        <v>2304</v>
      </c>
      <c r="G170" s="743" t="s">
        <v>2331</v>
      </c>
      <c r="H170" s="743" t="s">
        <v>526</v>
      </c>
      <c r="I170" s="743" t="s">
        <v>2009</v>
      </c>
      <c r="J170" s="743" t="s">
        <v>2004</v>
      </c>
      <c r="K170" s="743" t="s">
        <v>2010</v>
      </c>
      <c r="L170" s="744">
        <v>117.73</v>
      </c>
      <c r="M170" s="744">
        <v>117.73</v>
      </c>
      <c r="N170" s="743">
        <v>1</v>
      </c>
      <c r="O170" s="828">
        <v>1</v>
      </c>
      <c r="P170" s="744"/>
      <c r="Q170" s="761">
        <v>0</v>
      </c>
      <c r="R170" s="743"/>
      <c r="S170" s="761">
        <v>0</v>
      </c>
      <c r="T170" s="828"/>
      <c r="U170" s="784">
        <v>0</v>
      </c>
    </row>
    <row r="171" spans="1:21" ht="14.4" customHeight="1" x14ac:dyDescent="0.3">
      <c r="A171" s="742">
        <v>30</v>
      </c>
      <c r="B171" s="743" t="s">
        <v>2303</v>
      </c>
      <c r="C171" s="743" t="s">
        <v>2307</v>
      </c>
      <c r="D171" s="826" t="s">
        <v>3544</v>
      </c>
      <c r="E171" s="827" t="s">
        <v>2319</v>
      </c>
      <c r="F171" s="743" t="s">
        <v>2304</v>
      </c>
      <c r="G171" s="743" t="s">
        <v>2337</v>
      </c>
      <c r="H171" s="743" t="s">
        <v>554</v>
      </c>
      <c r="I171" s="743" t="s">
        <v>1924</v>
      </c>
      <c r="J171" s="743" t="s">
        <v>1925</v>
      </c>
      <c r="K171" s="743" t="s">
        <v>1926</v>
      </c>
      <c r="L171" s="744">
        <v>65.540000000000006</v>
      </c>
      <c r="M171" s="744">
        <v>65.540000000000006</v>
      </c>
      <c r="N171" s="743">
        <v>1</v>
      </c>
      <c r="O171" s="828">
        <v>0.5</v>
      </c>
      <c r="P171" s="744"/>
      <c r="Q171" s="761">
        <v>0</v>
      </c>
      <c r="R171" s="743"/>
      <c r="S171" s="761">
        <v>0</v>
      </c>
      <c r="T171" s="828"/>
      <c r="U171" s="784">
        <v>0</v>
      </c>
    </row>
    <row r="172" spans="1:21" ht="14.4" customHeight="1" x14ac:dyDescent="0.3">
      <c r="A172" s="742">
        <v>30</v>
      </c>
      <c r="B172" s="743" t="s">
        <v>2303</v>
      </c>
      <c r="C172" s="743" t="s">
        <v>2307</v>
      </c>
      <c r="D172" s="826" t="s">
        <v>3544</v>
      </c>
      <c r="E172" s="827" t="s">
        <v>2319</v>
      </c>
      <c r="F172" s="743" t="s">
        <v>2304</v>
      </c>
      <c r="G172" s="743" t="s">
        <v>2338</v>
      </c>
      <c r="H172" s="743" t="s">
        <v>526</v>
      </c>
      <c r="I172" s="743" t="s">
        <v>2645</v>
      </c>
      <c r="J172" s="743" t="s">
        <v>2646</v>
      </c>
      <c r="K172" s="743" t="s">
        <v>2647</v>
      </c>
      <c r="L172" s="744">
        <v>16.38</v>
      </c>
      <c r="M172" s="744">
        <v>16.38</v>
      </c>
      <c r="N172" s="743">
        <v>1</v>
      </c>
      <c r="O172" s="828">
        <v>0.5</v>
      </c>
      <c r="P172" s="744"/>
      <c r="Q172" s="761">
        <v>0</v>
      </c>
      <c r="R172" s="743"/>
      <c r="S172" s="761">
        <v>0</v>
      </c>
      <c r="T172" s="828"/>
      <c r="U172" s="784">
        <v>0</v>
      </c>
    </row>
    <row r="173" spans="1:21" ht="14.4" customHeight="1" x14ac:dyDescent="0.3">
      <c r="A173" s="742">
        <v>30</v>
      </c>
      <c r="B173" s="743" t="s">
        <v>2303</v>
      </c>
      <c r="C173" s="743" t="s">
        <v>2307</v>
      </c>
      <c r="D173" s="826" t="s">
        <v>3544</v>
      </c>
      <c r="E173" s="827" t="s">
        <v>2319</v>
      </c>
      <c r="F173" s="743" t="s">
        <v>2304</v>
      </c>
      <c r="G173" s="743" t="s">
        <v>2338</v>
      </c>
      <c r="H173" s="743" t="s">
        <v>526</v>
      </c>
      <c r="I173" s="743" t="s">
        <v>1928</v>
      </c>
      <c r="J173" s="743" t="s">
        <v>1324</v>
      </c>
      <c r="K173" s="743" t="s">
        <v>1929</v>
      </c>
      <c r="L173" s="744">
        <v>35.11</v>
      </c>
      <c r="M173" s="744">
        <v>105.33</v>
      </c>
      <c r="N173" s="743">
        <v>3</v>
      </c>
      <c r="O173" s="828">
        <v>1.5</v>
      </c>
      <c r="P173" s="744"/>
      <c r="Q173" s="761">
        <v>0</v>
      </c>
      <c r="R173" s="743"/>
      <c r="S173" s="761">
        <v>0</v>
      </c>
      <c r="T173" s="828"/>
      <c r="U173" s="784">
        <v>0</v>
      </c>
    </row>
    <row r="174" spans="1:21" ht="14.4" customHeight="1" x14ac:dyDescent="0.3">
      <c r="A174" s="742">
        <v>30</v>
      </c>
      <c r="B174" s="743" t="s">
        <v>2303</v>
      </c>
      <c r="C174" s="743" t="s">
        <v>2307</v>
      </c>
      <c r="D174" s="826" t="s">
        <v>3544</v>
      </c>
      <c r="E174" s="827" t="s">
        <v>2319</v>
      </c>
      <c r="F174" s="743" t="s">
        <v>2304</v>
      </c>
      <c r="G174" s="743" t="s">
        <v>2342</v>
      </c>
      <c r="H174" s="743" t="s">
        <v>554</v>
      </c>
      <c r="I174" s="743" t="s">
        <v>2343</v>
      </c>
      <c r="J174" s="743" t="s">
        <v>726</v>
      </c>
      <c r="K174" s="743" t="s">
        <v>2010</v>
      </c>
      <c r="L174" s="744">
        <v>85.16</v>
      </c>
      <c r="M174" s="744">
        <v>85.16</v>
      </c>
      <c r="N174" s="743">
        <v>1</v>
      </c>
      <c r="O174" s="828">
        <v>0.5</v>
      </c>
      <c r="P174" s="744">
        <v>85.16</v>
      </c>
      <c r="Q174" s="761">
        <v>1</v>
      </c>
      <c r="R174" s="743">
        <v>1</v>
      </c>
      <c r="S174" s="761">
        <v>1</v>
      </c>
      <c r="T174" s="828">
        <v>0.5</v>
      </c>
      <c r="U174" s="784">
        <v>1</v>
      </c>
    </row>
    <row r="175" spans="1:21" ht="14.4" customHeight="1" x14ac:dyDescent="0.3">
      <c r="A175" s="742">
        <v>30</v>
      </c>
      <c r="B175" s="743" t="s">
        <v>2303</v>
      </c>
      <c r="C175" s="743" t="s">
        <v>2307</v>
      </c>
      <c r="D175" s="826" t="s">
        <v>3544</v>
      </c>
      <c r="E175" s="827" t="s">
        <v>2319</v>
      </c>
      <c r="F175" s="743" t="s">
        <v>2304</v>
      </c>
      <c r="G175" s="743" t="s">
        <v>2342</v>
      </c>
      <c r="H175" s="743" t="s">
        <v>554</v>
      </c>
      <c r="I175" s="743" t="s">
        <v>2210</v>
      </c>
      <c r="J175" s="743" t="s">
        <v>726</v>
      </c>
      <c r="K175" s="743" t="s">
        <v>2010</v>
      </c>
      <c r="L175" s="744">
        <v>85.16</v>
      </c>
      <c r="M175" s="744">
        <v>85.16</v>
      </c>
      <c r="N175" s="743">
        <v>1</v>
      </c>
      <c r="O175" s="828">
        <v>0.5</v>
      </c>
      <c r="P175" s="744"/>
      <c r="Q175" s="761">
        <v>0</v>
      </c>
      <c r="R175" s="743"/>
      <c r="S175" s="761">
        <v>0</v>
      </c>
      <c r="T175" s="828"/>
      <c r="U175" s="784">
        <v>0</v>
      </c>
    </row>
    <row r="176" spans="1:21" ht="14.4" customHeight="1" x14ac:dyDescent="0.3">
      <c r="A176" s="742">
        <v>30</v>
      </c>
      <c r="B176" s="743" t="s">
        <v>2303</v>
      </c>
      <c r="C176" s="743" t="s">
        <v>2307</v>
      </c>
      <c r="D176" s="826" t="s">
        <v>3544</v>
      </c>
      <c r="E176" s="827" t="s">
        <v>2319</v>
      </c>
      <c r="F176" s="743" t="s">
        <v>2304</v>
      </c>
      <c r="G176" s="743" t="s">
        <v>2648</v>
      </c>
      <c r="H176" s="743" t="s">
        <v>526</v>
      </c>
      <c r="I176" s="743" t="s">
        <v>2649</v>
      </c>
      <c r="J176" s="743" t="s">
        <v>2650</v>
      </c>
      <c r="K176" s="743" t="s">
        <v>2651</v>
      </c>
      <c r="L176" s="744">
        <v>772.5</v>
      </c>
      <c r="M176" s="744">
        <v>1545</v>
      </c>
      <c r="N176" s="743">
        <v>2</v>
      </c>
      <c r="O176" s="828">
        <v>1</v>
      </c>
      <c r="P176" s="744">
        <v>1545</v>
      </c>
      <c r="Q176" s="761">
        <v>1</v>
      </c>
      <c r="R176" s="743">
        <v>2</v>
      </c>
      <c r="S176" s="761">
        <v>1</v>
      </c>
      <c r="T176" s="828">
        <v>1</v>
      </c>
      <c r="U176" s="784">
        <v>1</v>
      </c>
    </row>
    <row r="177" spans="1:21" ht="14.4" customHeight="1" x14ac:dyDescent="0.3">
      <c r="A177" s="742">
        <v>30</v>
      </c>
      <c r="B177" s="743" t="s">
        <v>2303</v>
      </c>
      <c r="C177" s="743" t="s">
        <v>2307</v>
      </c>
      <c r="D177" s="826" t="s">
        <v>3544</v>
      </c>
      <c r="E177" s="827" t="s">
        <v>2319</v>
      </c>
      <c r="F177" s="743" t="s">
        <v>2304</v>
      </c>
      <c r="G177" s="743" t="s">
        <v>2344</v>
      </c>
      <c r="H177" s="743" t="s">
        <v>526</v>
      </c>
      <c r="I177" s="743" t="s">
        <v>2345</v>
      </c>
      <c r="J177" s="743" t="s">
        <v>2346</v>
      </c>
      <c r="K177" s="743" t="s">
        <v>2347</v>
      </c>
      <c r="L177" s="744">
        <v>23.72</v>
      </c>
      <c r="M177" s="744">
        <v>47.44</v>
      </c>
      <c r="N177" s="743">
        <v>2</v>
      </c>
      <c r="O177" s="828">
        <v>1</v>
      </c>
      <c r="P177" s="744"/>
      <c r="Q177" s="761">
        <v>0</v>
      </c>
      <c r="R177" s="743"/>
      <c r="S177" s="761">
        <v>0</v>
      </c>
      <c r="T177" s="828"/>
      <c r="U177" s="784">
        <v>0</v>
      </c>
    </row>
    <row r="178" spans="1:21" ht="14.4" customHeight="1" x14ac:dyDescent="0.3">
      <c r="A178" s="742">
        <v>30</v>
      </c>
      <c r="B178" s="743" t="s">
        <v>2303</v>
      </c>
      <c r="C178" s="743" t="s">
        <v>2307</v>
      </c>
      <c r="D178" s="826" t="s">
        <v>3544</v>
      </c>
      <c r="E178" s="827" t="s">
        <v>2319</v>
      </c>
      <c r="F178" s="743" t="s">
        <v>2304</v>
      </c>
      <c r="G178" s="743" t="s">
        <v>2348</v>
      </c>
      <c r="H178" s="743" t="s">
        <v>526</v>
      </c>
      <c r="I178" s="743" t="s">
        <v>2652</v>
      </c>
      <c r="J178" s="743" t="s">
        <v>771</v>
      </c>
      <c r="K178" s="743" t="s">
        <v>2352</v>
      </c>
      <c r="L178" s="744">
        <v>91.11</v>
      </c>
      <c r="M178" s="744">
        <v>91.11</v>
      </c>
      <c r="N178" s="743">
        <v>1</v>
      </c>
      <c r="O178" s="828">
        <v>0.5</v>
      </c>
      <c r="P178" s="744">
        <v>91.11</v>
      </c>
      <c r="Q178" s="761">
        <v>1</v>
      </c>
      <c r="R178" s="743">
        <v>1</v>
      </c>
      <c r="S178" s="761">
        <v>1</v>
      </c>
      <c r="T178" s="828">
        <v>0.5</v>
      </c>
      <c r="U178" s="784">
        <v>1</v>
      </c>
    </row>
    <row r="179" spans="1:21" ht="14.4" customHeight="1" x14ac:dyDescent="0.3">
      <c r="A179" s="742">
        <v>30</v>
      </c>
      <c r="B179" s="743" t="s">
        <v>2303</v>
      </c>
      <c r="C179" s="743" t="s">
        <v>2307</v>
      </c>
      <c r="D179" s="826" t="s">
        <v>3544</v>
      </c>
      <c r="E179" s="827" t="s">
        <v>2319</v>
      </c>
      <c r="F179" s="743" t="s">
        <v>2304</v>
      </c>
      <c r="G179" s="743" t="s">
        <v>2653</v>
      </c>
      <c r="H179" s="743" t="s">
        <v>526</v>
      </c>
      <c r="I179" s="743" t="s">
        <v>2654</v>
      </c>
      <c r="J179" s="743" t="s">
        <v>1476</v>
      </c>
      <c r="K179" s="743" t="s">
        <v>2538</v>
      </c>
      <c r="L179" s="744">
        <v>83.35</v>
      </c>
      <c r="M179" s="744">
        <v>83.35</v>
      </c>
      <c r="N179" s="743">
        <v>1</v>
      </c>
      <c r="O179" s="828">
        <v>1</v>
      </c>
      <c r="P179" s="744">
        <v>83.35</v>
      </c>
      <c r="Q179" s="761">
        <v>1</v>
      </c>
      <c r="R179" s="743">
        <v>1</v>
      </c>
      <c r="S179" s="761">
        <v>1</v>
      </c>
      <c r="T179" s="828">
        <v>1</v>
      </c>
      <c r="U179" s="784">
        <v>1</v>
      </c>
    </row>
    <row r="180" spans="1:21" ht="14.4" customHeight="1" x14ac:dyDescent="0.3">
      <c r="A180" s="742">
        <v>30</v>
      </c>
      <c r="B180" s="743" t="s">
        <v>2303</v>
      </c>
      <c r="C180" s="743" t="s">
        <v>2307</v>
      </c>
      <c r="D180" s="826" t="s">
        <v>3544</v>
      </c>
      <c r="E180" s="827" t="s">
        <v>2319</v>
      </c>
      <c r="F180" s="743" t="s">
        <v>2304</v>
      </c>
      <c r="G180" s="743" t="s">
        <v>2655</v>
      </c>
      <c r="H180" s="743" t="s">
        <v>526</v>
      </c>
      <c r="I180" s="743" t="s">
        <v>2656</v>
      </c>
      <c r="J180" s="743" t="s">
        <v>1647</v>
      </c>
      <c r="K180" s="743" t="s">
        <v>2657</v>
      </c>
      <c r="L180" s="744">
        <v>46.75</v>
      </c>
      <c r="M180" s="744">
        <v>46.75</v>
      </c>
      <c r="N180" s="743">
        <v>1</v>
      </c>
      <c r="O180" s="828">
        <v>0.5</v>
      </c>
      <c r="P180" s="744">
        <v>46.75</v>
      </c>
      <c r="Q180" s="761">
        <v>1</v>
      </c>
      <c r="R180" s="743">
        <v>1</v>
      </c>
      <c r="S180" s="761">
        <v>1</v>
      </c>
      <c r="T180" s="828">
        <v>0.5</v>
      </c>
      <c r="U180" s="784">
        <v>1</v>
      </c>
    </row>
    <row r="181" spans="1:21" ht="14.4" customHeight="1" x14ac:dyDescent="0.3">
      <c r="A181" s="742">
        <v>30</v>
      </c>
      <c r="B181" s="743" t="s">
        <v>2303</v>
      </c>
      <c r="C181" s="743" t="s">
        <v>2307</v>
      </c>
      <c r="D181" s="826" t="s">
        <v>3544</v>
      </c>
      <c r="E181" s="827" t="s">
        <v>2319</v>
      </c>
      <c r="F181" s="743" t="s">
        <v>2304</v>
      </c>
      <c r="G181" s="743" t="s">
        <v>2658</v>
      </c>
      <c r="H181" s="743" t="s">
        <v>526</v>
      </c>
      <c r="I181" s="743" t="s">
        <v>2659</v>
      </c>
      <c r="J181" s="743" t="s">
        <v>2660</v>
      </c>
      <c r="K181" s="743" t="s">
        <v>2131</v>
      </c>
      <c r="L181" s="744">
        <v>0</v>
      </c>
      <c r="M181" s="744">
        <v>0</v>
      </c>
      <c r="N181" s="743">
        <v>1</v>
      </c>
      <c r="O181" s="828">
        <v>0.5</v>
      </c>
      <c r="P181" s="744">
        <v>0</v>
      </c>
      <c r="Q181" s="761"/>
      <c r="R181" s="743">
        <v>1</v>
      </c>
      <c r="S181" s="761">
        <v>1</v>
      </c>
      <c r="T181" s="828">
        <v>0.5</v>
      </c>
      <c r="U181" s="784">
        <v>1</v>
      </c>
    </row>
    <row r="182" spans="1:21" ht="14.4" customHeight="1" x14ac:dyDescent="0.3">
      <c r="A182" s="742">
        <v>30</v>
      </c>
      <c r="B182" s="743" t="s">
        <v>2303</v>
      </c>
      <c r="C182" s="743" t="s">
        <v>2307</v>
      </c>
      <c r="D182" s="826" t="s">
        <v>3544</v>
      </c>
      <c r="E182" s="827" t="s">
        <v>2319</v>
      </c>
      <c r="F182" s="743" t="s">
        <v>2304</v>
      </c>
      <c r="G182" s="743" t="s">
        <v>2661</v>
      </c>
      <c r="H182" s="743" t="s">
        <v>526</v>
      </c>
      <c r="I182" s="743" t="s">
        <v>2662</v>
      </c>
      <c r="J182" s="743" t="s">
        <v>2663</v>
      </c>
      <c r="K182" s="743" t="s">
        <v>1946</v>
      </c>
      <c r="L182" s="744">
        <v>48.27</v>
      </c>
      <c r="M182" s="744">
        <v>48.27</v>
      </c>
      <c r="N182" s="743">
        <v>1</v>
      </c>
      <c r="O182" s="828">
        <v>0.5</v>
      </c>
      <c r="P182" s="744"/>
      <c r="Q182" s="761">
        <v>0</v>
      </c>
      <c r="R182" s="743"/>
      <c r="S182" s="761">
        <v>0</v>
      </c>
      <c r="T182" s="828"/>
      <c r="U182" s="784">
        <v>0</v>
      </c>
    </row>
    <row r="183" spans="1:21" ht="14.4" customHeight="1" x14ac:dyDescent="0.3">
      <c r="A183" s="742">
        <v>30</v>
      </c>
      <c r="B183" s="743" t="s">
        <v>2303</v>
      </c>
      <c r="C183" s="743" t="s">
        <v>2307</v>
      </c>
      <c r="D183" s="826" t="s">
        <v>3544</v>
      </c>
      <c r="E183" s="827" t="s">
        <v>2319</v>
      </c>
      <c r="F183" s="743" t="s">
        <v>2304</v>
      </c>
      <c r="G183" s="743" t="s">
        <v>2364</v>
      </c>
      <c r="H183" s="743" t="s">
        <v>554</v>
      </c>
      <c r="I183" s="743" t="s">
        <v>2365</v>
      </c>
      <c r="J183" s="743" t="s">
        <v>922</v>
      </c>
      <c r="K183" s="743" t="s">
        <v>2366</v>
      </c>
      <c r="L183" s="744">
        <v>58.97</v>
      </c>
      <c r="M183" s="744">
        <v>58.97</v>
      </c>
      <c r="N183" s="743">
        <v>1</v>
      </c>
      <c r="O183" s="828">
        <v>0.5</v>
      </c>
      <c r="P183" s="744"/>
      <c r="Q183" s="761">
        <v>0</v>
      </c>
      <c r="R183" s="743"/>
      <c r="S183" s="761">
        <v>0</v>
      </c>
      <c r="T183" s="828"/>
      <c r="U183" s="784">
        <v>0</v>
      </c>
    </row>
    <row r="184" spans="1:21" ht="14.4" customHeight="1" x14ac:dyDescent="0.3">
      <c r="A184" s="742">
        <v>30</v>
      </c>
      <c r="B184" s="743" t="s">
        <v>2303</v>
      </c>
      <c r="C184" s="743" t="s">
        <v>2307</v>
      </c>
      <c r="D184" s="826" t="s">
        <v>3544</v>
      </c>
      <c r="E184" s="827" t="s">
        <v>2319</v>
      </c>
      <c r="F184" s="743" t="s">
        <v>2304</v>
      </c>
      <c r="G184" s="743" t="s">
        <v>2364</v>
      </c>
      <c r="H184" s="743" t="s">
        <v>526</v>
      </c>
      <c r="I184" s="743" t="s">
        <v>2367</v>
      </c>
      <c r="J184" s="743" t="s">
        <v>920</v>
      </c>
      <c r="K184" s="743" t="s">
        <v>2368</v>
      </c>
      <c r="L184" s="744">
        <v>0</v>
      </c>
      <c r="M184" s="744">
        <v>0</v>
      </c>
      <c r="N184" s="743">
        <v>1</v>
      </c>
      <c r="O184" s="828">
        <v>0.5</v>
      </c>
      <c r="P184" s="744"/>
      <c r="Q184" s="761"/>
      <c r="R184" s="743"/>
      <c r="S184" s="761">
        <v>0</v>
      </c>
      <c r="T184" s="828"/>
      <c r="U184" s="784">
        <v>0</v>
      </c>
    </row>
    <row r="185" spans="1:21" ht="14.4" customHeight="1" x14ac:dyDescent="0.3">
      <c r="A185" s="742">
        <v>30</v>
      </c>
      <c r="B185" s="743" t="s">
        <v>2303</v>
      </c>
      <c r="C185" s="743" t="s">
        <v>2307</v>
      </c>
      <c r="D185" s="826" t="s">
        <v>3544</v>
      </c>
      <c r="E185" s="827" t="s">
        <v>2319</v>
      </c>
      <c r="F185" s="743" t="s">
        <v>2304</v>
      </c>
      <c r="G185" s="743" t="s">
        <v>2364</v>
      </c>
      <c r="H185" s="743" t="s">
        <v>526</v>
      </c>
      <c r="I185" s="743" t="s">
        <v>2369</v>
      </c>
      <c r="J185" s="743" t="s">
        <v>920</v>
      </c>
      <c r="K185" s="743" t="s">
        <v>2370</v>
      </c>
      <c r="L185" s="744">
        <v>42.51</v>
      </c>
      <c r="M185" s="744">
        <v>212.55</v>
      </c>
      <c r="N185" s="743">
        <v>5</v>
      </c>
      <c r="O185" s="828">
        <v>2.5</v>
      </c>
      <c r="P185" s="744">
        <v>85.02</v>
      </c>
      <c r="Q185" s="761">
        <v>0.39999999999999997</v>
      </c>
      <c r="R185" s="743">
        <v>2</v>
      </c>
      <c r="S185" s="761">
        <v>0.4</v>
      </c>
      <c r="T185" s="828">
        <v>1</v>
      </c>
      <c r="U185" s="784">
        <v>0.4</v>
      </c>
    </row>
    <row r="186" spans="1:21" ht="14.4" customHeight="1" x14ac:dyDescent="0.3">
      <c r="A186" s="742">
        <v>30</v>
      </c>
      <c r="B186" s="743" t="s">
        <v>2303</v>
      </c>
      <c r="C186" s="743" t="s">
        <v>2307</v>
      </c>
      <c r="D186" s="826" t="s">
        <v>3544</v>
      </c>
      <c r="E186" s="827" t="s">
        <v>2319</v>
      </c>
      <c r="F186" s="743" t="s">
        <v>2304</v>
      </c>
      <c r="G186" s="743" t="s">
        <v>2377</v>
      </c>
      <c r="H186" s="743" t="s">
        <v>526</v>
      </c>
      <c r="I186" s="743" t="s">
        <v>2664</v>
      </c>
      <c r="J186" s="743" t="s">
        <v>2379</v>
      </c>
      <c r="K186" s="743" t="s">
        <v>2383</v>
      </c>
      <c r="L186" s="744">
        <v>46.25</v>
      </c>
      <c r="M186" s="744">
        <v>46.25</v>
      </c>
      <c r="N186" s="743">
        <v>1</v>
      </c>
      <c r="O186" s="828">
        <v>0.5</v>
      </c>
      <c r="P186" s="744"/>
      <c r="Q186" s="761">
        <v>0</v>
      </c>
      <c r="R186" s="743"/>
      <c r="S186" s="761">
        <v>0</v>
      </c>
      <c r="T186" s="828"/>
      <c r="U186" s="784">
        <v>0</v>
      </c>
    </row>
    <row r="187" spans="1:21" ht="14.4" customHeight="1" x14ac:dyDescent="0.3">
      <c r="A187" s="742">
        <v>30</v>
      </c>
      <c r="B187" s="743" t="s">
        <v>2303</v>
      </c>
      <c r="C187" s="743" t="s">
        <v>2307</v>
      </c>
      <c r="D187" s="826" t="s">
        <v>3544</v>
      </c>
      <c r="E187" s="827" t="s">
        <v>2319</v>
      </c>
      <c r="F187" s="743" t="s">
        <v>2304</v>
      </c>
      <c r="G187" s="743" t="s">
        <v>2391</v>
      </c>
      <c r="H187" s="743" t="s">
        <v>526</v>
      </c>
      <c r="I187" s="743" t="s">
        <v>2665</v>
      </c>
      <c r="J187" s="743" t="s">
        <v>1192</v>
      </c>
      <c r="K187" s="743" t="s">
        <v>2666</v>
      </c>
      <c r="L187" s="744">
        <v>50.64</v>
      </c>
      <c r="M187" s="744">
        <v>50.64</v>
      </c>
      <c r="N187" s="743">
        <v>1</v>
      </c>
      <c r="O187" s="828">
        <v>0.5</v>
      </c>
      <c r="P187" s="744"/>
      <c r="Q187" s="761">
        <v>0</v>
      </c>
      <c r="R187" s="743"/>
      <c r="S187" s="761">
        <v>0</v>
      </c>
      <c r="T187" s="828"/>
      <c r="U187" s="784">
        <v>0</v>
      </c>
    </row>
    <row r="188" spans="1:21" ht="14.4" customHeight="1" x14ac:dyDescent="0.3">
      <c r="A188" s="742">
        <v>30</v>
      </c>
      <c r="B188" s="743" t="s">
        <v>2303</v>
      </c>
      <c r="C188" s="743" t="s">
        <v>2307</v>
      </c>
      <c r="D188" s="826" t="s">
        <v>3544</v>
      </c>
      <c r="E188" s="827" t="s">
        <v>2319</v>
      </c>
      <c r="F188" s="743" t="s">
        <v>2304</v>
      </c>
      <c r="G188" s="743" t="s">
        <v>2398</v>
      </c>
      <c r="H188" s="743" t="s">
        <v>526</v>
      </c>
      <c r="I188" s="743" t="s">
        <v>2399</v>
      </c>
      <c r="J188" s="743" t="s">
        <v>1058</v>
      </c>
      <c r="K188" s="743" t="s">
        <v>2400</v>
      </c>
      <c r="L188" s="744">
        <v>33</v>
      </c>
      <c r="M188" s="744">
        <v>99</v>
      </c>
      <c r="N188" s="743">
        <v>3</v>
      </c>
      <c r="O188" s="828">
        <v>1.5</v>
      </c>
      <c r="P188" s="744">
        <v>33</v>
      </c>
      <c r="Q188" s="761">
        <v>0.33333333333333331</v>
      </c>
      <c r="R188" s="743">
        <v>1</v>
      </c>
      <c r="S188" s="761">
        <v>0.33333333333333331</v>
      </c>
      <c r="T188" s="828">
        <v>0.5</v>
      </c>
      <c r="U188" s="784">
        <v>0.33333333333333331</v>
      </c>
    </row>
    <row r="189" spans="1:21" ht="14.4" customHeight="1" x14ac:dyDescent="0.3">
      <c r="A189" s="742">
        <v>30</v>
      </c>
      <c r="B189" s="743" t="s">
        <v>2303</v>
      </c>
      <c r="C189" s="743" t="s">
        <v>2307</v>
      </c>
      <c r="D189" s="826" t="s">
        <v>3544</v>
      </c>
      <c r="E189" s="827" t="s">
        <v>2319</v>
      </c>
      <c r="F189" s="743" t="s">
        <v>2304</v>
      </c>
      <c r="G189" s="743" t="s">
        <v>2398</v>
      </c>
      <c r="H189" s="743" t="s">
        <v>526</v>
      </c>
      <c r="I189" s="743" t="s">
        <v>2403</v>
      </c>
      <c r="J189" s="743" t="s">
        <v>1054</v>
      </c>
      <c r="K189" s="743" t="s">
        <v>2404</v>
      </c>
      <c r="L189" s="744">
        <v>55.01</v>
      </c>
      <c r="M189" s="744">
        <v>110.02</v>
      </c>
      <c r="N189" s="743">
        <v>2</v>
      </c>
      <c r="O189" s="828">
        <v>1</v>
      </c>
      <c r="P189" s="744">
        <v>55.01</v>
      </c>
      <c r="Q189" s="761">
        <v>0.5</v>
      </c>
      <c r="R189" s="743">
        <v>1</v>
      </c>
      <c r="S189" s="761">
        <v>0.5</v>
      </c>
      <c r="T189" s="828">
        <v>0.5</v>
      </c>
      <c r="U189" s="784">
        <v>0.5</v>
      </c>
    </row>
    <row r="190" spans="1:21" ht="14.4" customHeight="1" x14ac:dyDescent="0.3">
      <c r="A190" s="742">
        <v>30</v>
      </c>
      <c r="B190" s="743" t="s">
        <v>2303</v>
      </c>
      <c r="C190" s="743" t="s">
        <v>2307</v>
      </c>
      <c r="D190" s="826" t="s">
        <v>3544</v>
      </c>
      <c r="E190" s="827" t="s">
        <v>2319</v>
      </c>
      <c r="F190" s="743" t="s">
        <v>2304</v>
      </c>
      <c r="G190" s="743" t="s">
        <v>2398</v>
      </c>
      <c r="H190" s="743" t="s">
        <v>526</v>
      </c>
      <c r="I190" s="743" t="s">
        <v>2405</v>
      </c>
      <c r="J190" s="743" t="s">
        <v>1058</v>
      </c>
      <c r="K190" s="743" t="s">
        <v>2400</v>
      </c>
      <c r="L190" s="744">
        <v>33</v>
      </c>
      <c r="M190" s="744">
        <v>33</v>
      </c>
      <c r="N190" s="743">
        <v>1</v>
      </c>
      <c r="O190" s="828">
        <v>0.5</v>
      </c>
      <c r="P190" s="744"/>
      <c r="Q190" s="761">
        <v>0</v>
      </c>
      <c r="R190" s="743"/>
      <c r="S190" s="761">
        <v>0</v>
      </c>
      <c r="T190" s="828"/>
      <c r="U190" s="784">
        <v>0</v>
      </c>
    </row>
    <row r="191" spans="1:21" ht="14.4" customHeight="1" x14ac:dyDescent="0.3">
      <c r="A191" s="742">
        <v>30</v>
      </c>
      <c r="B191" s="743" t="s">
        <v>2303</v>
      </c>
      <c r="C191" s="743" t="s">
        <v>2307</v>
      </c>
      <c r="D191" s="826" t="s">
        <v>3544</v>
      </c>
      <c r="E191" s="827" t="s">
        <v>2319</v>
      </c>
      <c r="F191" s="743" t="s">
        <v>2304</v>
      </c>
      <c r="G191" s="743" t="s">
        <v>2406</v>
      </c>
      <c r="H191" s="743" t="s">
        <v>526</v>
      </c>
      <c r="I191" s="743" t="s">
        <v>2667</v>
      </c>
      <c r="J191" s="743" t="s">
        <v>1506</v>
      </c>
      <c r="K191" s="743" t="s">
        <v>2408</v>
      </c>
      <c r="L191" s="744">
        <v>34.15</v>
      </c>
      <c r="M191" s="744">
        <v>204.89999999999998</v>
      </c>
      <c r="N191" s="743">
        <v>6</v>
      </c>
      <c r="O191" s="828">
        <v>3</v>
      </c>
      <c r="P191" s="744">
        <v>68.3</v>
      </c>
      <c r="Q191" s="761">
        <v>0.33333333333333337</v>
      </c>
      <c r="R191" s="743">
        <v>2</v>
      </c>
      <c r="S191" s="761">
        <v>0.33333333333333331</v>
      </c>
      <c r="T191" s="828">
        <v>1</v>
      </c>
      <c r="U191" s="784">
        <v>0.33333333333333331</v>
      </c>
    </row>
    <row r="192" spans="1:21" ht="14.4" customHeight="1" x14ac:dyDescent="0.3">
      <c r="A192" s="742">
        <v>30</v>
      </c>
      <c r="B192" s="743" t="s">
        <v>2303</v>
      </c>
      <c r="C192" s="743" t="s">
        <v>2307</v>
      </c>
      <c r="D192" s="826" t="s">
        <v>3544</v>
      </c>
      <c r="E192" s="827" t="s">
        <v>2319</v>
      </c>
      <c r="F192" s="743" t="s">
        <v>2304</v>
      </c>
      <c r="G192" s="743" t="s">
        <v>2409</v>
      </c>
      <c r="H192" s="743" t="s">
        <v>526</v>
      </c>
      <c r="I192" s="743" t="s">
        <v>2410</v>
      </c>
      <c r="J192" s="743" t="s">
        <v>2411</v>
      </c>
      <c r="K192" s="743" t="s">
        <v>2412</v>
      </c>
      <c r="L192" s="744">
        <v>49.2</v>
      </c>
      <c r="M192" s="744">
        <v>49.2</v>
      </c>
      <c r="N192" s="743">
        <v>1</v>
      </c>
      <c r="O192" s="828">
        <v>0.5</v>
      </c>
      <c r="P192" s="744">
        <v>49.2</v>
      </c>
      <c r="Q192" s="761">
        <v>1</v>
      </c>
      <c r="R192" s="743">
        <v>1</v>
      </c>
      <c r="S192" s="761">
        <v>1</v>
      </c>
      <c r="T192" s="828">
        <v>0.5</v>
      </c>
      <c r="U192" s="784">
        <v>1</v>
      </c>
    </row>
    <row r="193" spans="1:21" ht="14.4" customHeight="1" x14ac:dyDescent="0.3">
      <c r="A193" s="742">
        <v>30</v>
      </c>
      <c r="B193" s="743" t="s">
        <v>2303</v>
      </c>
      <c r="C193" s="743" t="s">
        <v>2307</v>
      </c>
      <c r="D193" s="826" t="s">
        <v>3544</v>
      </c>
      <c r="E193" s="827" t="s">
        <v>2319</v>
      </c>
      <c r="F193" s="743" t="s">
        <v>2304</v>
      </c>
      <c r="G193" s="743" t="s">
        <v>2668</v>
      </c>
      <c r="H193" s="743" t="s">
        <v>526</v>
      </c>
      <c r="I193" s="743" t="s">
        <v>2669</v>
      </c>
      <c r="J193" s="743" t="s">
        <v>2670</v>
      </c>
      <c r="K193" s="743" t="s">
        <v>2671</v>
      </c>
      <c r="L193" s="744">
        <v>22.79</v>
      </c>
      <c r="M193" s="744">
        <v>22.79</v>
      </c>
      <c r="N193" s="743">
        <v>1</v>
      </c>
      <c r="O193" s="828">
        <v>0.5</v>
      </c>
      <c r="P193" s="744"/>
      <c r="Q193" s="761">
        <v>0</v>
      </c>
      <c r="R193" s="743"/>
      <c r="S193" s="761">
        <v>0</v>
      </c>
      <c r="T193" s="828"/>
      <c r="U193" s="784">
        <v>0</v>
      </c>
    </row>
    <row r="194" spans="1:21" ht="14.4" customHeight="1" x14ac:dyDescent="0.3">
      <c r="A194" s="742">
        <v>30</v>
      </c>
      <c r="B194" s="743" t="s">
        <v>2303</v>
      </c>
      <c r="C194" s="743" t="s">
        <v>2307</v>
      </c>
      <c r="D194" s="826" t="s">
        <v>3544</v>
      </c>
      <c r="E194" s="827" t="s">
        <v>2319</v>
      </c>
      <c r="F194" s="743" t="s">
        <v>2304</v>
      </c>
      <c r="G194" s="743" t="s">
        <v>2428</v>
      </c>
      <c r="H194" s="743" t="s">
        <v>554</v>
      </c>
      <c r="I194" s="743" t="s">
        <v>1885</v>
      </c>
      <c r="J194" s="743" t="s">
        <v>1886</v>
      </c>
      <c r="K194" s="743" t="s">
        <v>1887</v>
      </c>
      <c r="L194" s="744">
        <v>93.43</v>
      </c>
      <c r="M194" s="744">
        <v>186.86</v>
      </c>
      <c r="N194" s="743">
        <v>2</v>
      </c>
      <c r="O194" s="828">
        <v>1.5</v>
      </c>
      <c r="P194" s="744">
        <v>93.43</v>
      </c>
      <c r="Q194" s="761">
        <v>0.5</v>
      </c>
      <c r="R194" s="743">
        <v>1</v>
      </c>
      <c r="S194" s="761">
        <v>0.5</v>
      </c>
      <c r="T194" s="828">
        <v>0.5</v>
      </c>
      <c r="U194" s="784">
        <v>0.33333333333333331</v>
      </c>
    </row>
    <row r="195" spans="1:21" ht="14.4" customHeight="1" x14ac:dyDescent="0.3">
      <c r="A195" s="742">
        <v>30</v>
      </c>
      <c r="B195" s="743" t="s">
        <v>2303</v>
      </c>
      <c r="C195" s="743" t="s">
        <v>2307</v>
      </c>
      <c r="D195" s="826" t="s">
        <v>3544</v>
      </c>
      <c r="E195" s="827" t="s">
        <v>2319</v>
      </c>
      <c r="F195" s="743" t="s">
        <v>2304</v>
      </c>
      <c r="G195" s="743" t="s">
        <v>2429</v>
      </c>
      <c r="H195" s="743" t="s">
        <v>526</v>
      </c>
      <c r="I195" s="743" t="s">
        <v>2672</v>
      </c>
      <c r="J195" s="743" t="s">
        <v>948</v>
      </c>
      <c r="K195" s="743" t="s">
        <v>2673</v>
      </c>
      <c r="L195" s="744">
        <v>29.31</v>
      </c>
      <c r="M195" s="744">
        <v>58.62</v>
      </c>
      <c r="N195" s="743">
        <v>2</v>
      </c>
      <c r="O195" s="828">
        <v>1</v>
      </c>
      <c r="P195" s="744"/>
      <c r="Q195" s="761">
        <v>0</v>
      </c>
      <c r="R195" s="743"/>
      <c r="S195" s="761">
        <v>0</v>
      </c>
      <c r="T195" s="828"/>
      <c r="U195" s="784">
        <v>0</v>
      </c>
    </row>
    <row r="196" spans="1:21" ht="14.4" customHeight="1" x14ac:dyDescent="0.3">
      <c r="A196" s="742">
        <v>30</v>
      </c>
      <c r="B196" s="743" t="s">
        <v>2303</v>
      </c>
      <c r="C196" s="743" t="s">
        <v>2307</v>
      </c>
      <c r="D196" s="826" t="s">
        <v>3544</v>
      </c>
      <c r="E196" s="827" t="s">
        <v>2319</v>
      </c>
      <c r="F196" s="743" t="s">
        <v>2304</v>
      </c>
      <c r="G196" s="743" t="s">
        <v>2429</v>
      </c>
      <c r="H196" s="743" t="s">
        <v>526</v>
      </c>
      <c r="I196" s="743" t="s">
        <v>2434</v>
      </c>
      <c r="J196" s="743" t="s">
        <v>637</v>
      </c>
      <c r="K196" s="743" t="s">
        <v>2435</v>
      </c>
      <c r="L196" s="744">
        <v>0</v>
      </c>
      <c r="M196" s="744">
        <v>0</v>
      </c>
      <c r="N196" s="743">
        <v>2</v>
      </c>
      <c r="O196" s="828">
        <v>1</v>
      </c>
      <c r="P196" s="744"/>
      <c r="Q196" s="761"/>
      <c r="R196" s="743"/>
      <c r="S196" s="761">
        <v>0</v>
      </c>
      <c r="T196" s="828"/>
      <c r="U196" s="784">
        <v>0</v>
      </c>
    </row>
    <row r="197" spans="1:21" ht="14.4" customHeight="1" x14ac:dyDescent="0.3">
      <c r="A197" s="742">
        <v>30</v>
      </c>
      <c r="B197" s="743" t="s">
        <v>2303</v>
      </c>
      <c r="C197" s="743" t="s">
        <v>2307</v>
      </c>
      <c r="D197" s="826" t="s">
        <v>3544</v>
      </c>
      <c r="E197" s="827" t="s">
        <v>2319</v>
      </c>
      <c r="F197" s="743" t="s">
        <v>2304</v>
      </c>
      <c r="G197" s="743" t="s">
        <v>2429</v>
      </c>
      <c r="H197" s="743" t="s">
        <v>526</v>
      </c>
      <c r="I197" s="743" t="s">
        <v>2674</v>
      </c>
      <c r="J197" s="743" t="s">
        <v>948</v>
      </c>
      <c r="K197" s="743" t="s">
        <v>2675</v>
      </c>
      <c r="L197" s="744">
        <v>11.73</v>
      </c>
      <c r="M197" s="744">
        <v>11.73</v>
      </c>
      <c r="N197" s="743">
        <v>1</v>
      </c>
      <c r="O197" s="828">
        <v>0.5</v>
      </c>
      <c r="P197" s="744"/>
      <c r="Q197" s="761">
        <v>0</v>
      </c>
      <c r="R197" s="743"/>
      <c r="S197" s="761">
        <v>0</v>
      </c>
      <c r="T197" s="828"/>
      <c r="U197" s="784">
        <v>0</v>
      </c>
    </row>
    <row r="198" spans="1:21" ht="14.4" customHeight="1" x14ac:dyDescent="0.3">
      <c r="A198" s="742">
        <v>30</v>
      </c>
      <c r="B198" s="743" t="s">
        <v>2303</v>
      </c>
      <c r="C198" s="743" t="s">
        <v>2307</v>
      </c>
      <c r="D198" s="826" t="s">
        <v>3544</v>
      </c>
      <c r="E198" s="827" t="s">
        <v>2319</v>
      </c>
      <c r="F198" s="743" t="s">
        <v>2304</v>
      </c>
      <c r="G198" s="743" t="s">
        <v>2429</v>
      </c>
      <c r="H198" s="743" t="s">
        <v>526</v>
      </c>
      <c r="I198" s="743" t="s">
        <v>2438</v>
      </c>
      <c r="J198" s="743" t="s">
        <v>2439</v>
      </c>
      <c r="K198" s="743" t="s">
        <v>2440</v>
      </c>
      <c r="L198" s="744">
        <v>35.17</v>
      </c>
      <c r="M198" s="744">
        <v>35.17</v>
      </c>
      <c r="N198" s="743">
        <v>1</v>
      </c>
      <c r="O198" s="828">
        <v>0.5</v>
      </c>
      <c r="P198" s="744">
        <v>35.17</v>
      </c>
      <c r="Q198" s="761">
        <v>1</v>
      </c>
      <c r="R198" s="743">
        <v>1</v>
      </c>
      <c r="S198" s="761">
        <v>1</v>
      </c>
      <c r="T198" s="828">
        <v>0.5</v>
      </c>
      <c r="U198" s="784">
        <v>1</v>
      </c>
    </row>
    <row r="199" spans="1:21" ht="14.4" customHeight="1" x14ac:dyDescent="0.3">
      <c r="A199" s="742">
        <v>30</v>
      </c>
      <c r="B199" s="743" t="s">
        <v>2303</v>
      </c>
      <c r="C199" s="743" t="s">
        <v>2307</v>
      </c>
      <c r="D199" s="826" t="s">
        <v>3544</v>
      </c>
      <c r="E199" s="827" t="s">
        <v>2319</v>
      </c>
      <c r="F199" s="743" t="s">
        <v>2304</v>
      </c>
      <c r="G199" s="743" t="s">
        <v>2447</v>
      </c>
      <c r="H199" s="743" t="s">
        <v>526</v>
      </c>
      <c r="I199" s="743" t="s">
        <v>2676</v>
      </c>
      <c r="J199" s="743" t="s">
        <v>1477</v>
      </c>
      <c r="K199" s="743" t="s">
        <v>2677</v>
      </c>
      <c r="L199" s="744">
        <v>760.22</v>
      </c>
      <c r="M199" s="744">
        <v>760.22</v>
      </c>
      <c r="N199" s="743">
        <v>1</v>
      </c>
      <c r="O199" s="828">
        <v>1</v>
      </c>
      <c r="P199" s="744"/>
      <c r="Q199" s="761">
        <v>0</v>
      </c>
      <c r="R199" s="743"/>
      <c r="S199" s="761">
        <v>0</v>
      </c>
      <c r="T199" s="828"/>
      <c r="U199" s="784">
        <v>0</v>
      </c>
    </row>
    <row r="200" spans="1:21" ht="14.4" customHeight="1" x14ac:dyDescent="0.3">
      <c r="A200" s="742">
        <v>30</v>
      </c>
      <c r="B200" s="743" t="s">
        <v>2303</v>
      </c>
      <c r="C200" s="743" t="s">
        <v>2307</v>
      </c>
      <c r="D200" s="826" t="s">
        <v>3544</v>
      </c>
      <c r="E200" s="827" t="s">
        <v>2319</v>
      </c>
      <c r="F200" s="743" t="s">
        <v>2304</v>
      </c>
      <c r="G200" s="743" t="s">
        <v>2678</v>
      </c>
      <c r="H200" s="743" t="s">
        <v>526</v>
      </c>
      <c r="I200" s="743" t="s">
        <v>2679</v>
      </c>
      <c r="J200" s="743" t="s">
        <v>2680</v>
      </c>
      <c r="K200" s="743" t="s">
        <v>2681</v>
      </c>
      <c r="L200" s="744">
        <v>0</v>
      </c>
      <c r="M200" s="744">
        <v>0</v>
      </c>
      <c r="N200" s="743">
        <v>1</v>
      </c>
      <c r="O200" s="828">
        <v>0.5</v>
      </c>
      <c r="P200" s="744">
        <v>0</v>
      </c>
      <c r="Q200" s="761"/>
      <c r="R200" s="743">
        <v>1</v>
      </c>
      <c r="S200" s="761">
        <v>1</v>
      </c>
      <c r="T200" s="828">
        <v>0.5</v>
      </c>
      <c r="U200" s="784">
        <v>1</v>
      </c>
    </row>
    <row r="201" spans="1:21" ht="14.4" customHeight="1" x14ac:dyDescent="0.3">
      <c r="A201" s="742">
        <v>30</v>
      </c>
      <c r="B201" s="743" t="s">
        <v>2303</v>
      </c>
      <c r="C201" s="743" t="s">
        <v>2307</v>
      </c>
      <c r="D201" s="826" t="s">
        <v>3544</v>
      </c>
      <c r="E201" s="827" t="s">
        <v>2319</v>
      </c>
      <c r="F201" s="743" t="s">
        <v>2304</v>
      </c>
      <c r="G201" s="743" t="s">
        <v>2682</v>
      </c>
      <c r="H201" s="743" t="s">
        <v>526</v>
      </c>
      <c r="I201" s="743" t="s">
        <v>2683</v>
      </c>
      <c r="J201" s="743" t="s">
        <v>2684</v>
      </c>
      <c r="K201" s="743" t="s">
        <v>2376</v>
      </c>
      <c r="L201" s="744">
        <v>0</v>
      </c>
      <c r="M201" s="744">
        <v>0</v>
      </c>
      <c r="N201" s="743">
        <v>1</v>
      </c>
      <c r="O201" s="828">
        <v>0.5</v>
      </c>
      <c r="P201" s="744"/>
      <c r="Q201" s="761"/>
      <c r="R201" s="743"/>
      <c r="S201" s="761">
        <v>0</v>
      </c>
      <c r="T201" s="828"/>
      <c r="U201" s="784">
        <v>0</v>
      </c>
    </row>
    <row r="202" spans="1:21" ht="14.4" customHeight="1" x14ac:dyDescent="0.3">
      <c r="A202" s="742">
        <v>30</v>
      </c>
      <c r="B202" s="743" t="s">
        <v>2303</v>
      </c>
      <c r="C202" s="743" t="s">
        <v>2307</v>
      </c>
      <c r="D202" s="826" t="s">
        <v>3544</v>
      </c>
      <c r="E202" s="827" t="s">
        <v>2319</v>
      </c>
      <c r="F202" s="743" t="s">
        <v>2304</v>
      </c>
      <c r="G202" s="743" t="s">
        <v>2682</v>
      </c>
      <c r="H202" s="743" t="s">
        <v>526</v>
      </c>
      <c r="I202" s="743" t="s">
        <v>2685</v>
      </c>
      <c r="J202" s="743" t="s">
        <v>2684</v>
      </c>
      <c r="K202" s="743" t="s">
        <v>2686</v>
      </c>
      <c r="L202" s="744">
        <v>0</v>
      </c>
      <c r="M202" s="744">
        <v>0</v>
      </c>
      <c r="N202" s="743">
        <v>1</v>
      </c>
      <c r="O202" s="828">
        <v>0.5</v>
      </c>
      <c r="P202" s="744"/>
      <c r="Q202" s="761"/>
      <c r="R202" s="743"/>
      <c r="S202" s="761">
        <v>0</v>
      </c>
      <c r="T202" s="828"/>
      <c r="U202" s="784">
        <v>0</v>
      </c>
    </row>
    <row r="203" spans="1:21" ht="14.4" customHeight="1" x14ac:dyDescent="0.3">
      <c r="A203" s="742">
        <v>30</v>
      </c>
      <c r="B203" s="743" t="s">
        <v>2303</v>
      </c>
      <c r="C203" s="743" t="s">
        <v>2307</v>
      </c>
      <c r="D203" s="826" t="s">
        <v>3544</v>
      </c>
      <c r="E203" s="827" t="s">
        <v>2319</v>
      </c>
      <c r="F203" s="743" t="s">
        <v>2304</v>
      </c>
      <c r="G203" s="743" t="s">
        <v>2687</v>
      </c>
      <c r="H203" s="743" t="s">
        <v>554</v>
      </c>
      <c r="I203" s="743" t="s">
        <v>2688</v>
      </c>
      <c r="J203" s="743" t="s">
        <v>2689</v>
      </c>
      <c r="K203" s="743" t="s">
        <v>2690</v>
      </c>
      <c r="L203" s="744">
        <v>36.86</v>
      </c>
      <c r="M203" s="744">
        <v>36.86</v>
      </c>
      <c r="N203" s="743">
        <v>1</v>
      </c>
      <c r="O203" s="828">
        <v>0.5</v>
      </c>
      <c r="P203" s="744"/>
      <c r="Q203" s="761">
        <v>0</v>
      </c>
      <c r="R203" s="743"/>
      <c r="S203" s="761">
        <v>0</v>
      </c>
      <c r="T203" s="828"/>
      <c r="U203" s="784">
        <v>0</v>
      </c>
    </row>
    <row r="204" spans="1:21" ht="14.4" customHeight="1" x14ac:dyDescent="0.3">
      <c r="A204" s="742">
        <v>30</v>
      </c>
      <c r="B204" s="743" t="s">
        <v>2303</v>
      </c>
      <c r="C204" s="743" t="s">
        <v>2307</v>
      </c>
      <c r="D204" s="826" t="s">
        <v>3544</v>
      </c>
      <c r="E204" s="827" t="s">
        <v>2319</v>
      </c>
      <c r="F204" s="743" t="s">
        <v>2304</v>
      </c>
      <c r="G204" s="743" t="s">
        <v>2456</v>
      </c>
      <c r="H204" s="743" t="s">
        <v>554</v>
      </c>
      <c r="I204" s="743" t="s">
        <v>2041</v>
      </c>
      <c r="J204" s="743" t="s">
        <v>1121</v>
      </c>
      <c r="K204" s="743" t="s">
        <v>2042</v>
      </c>
      <c r="L204" s="744">
        <v>118.54</v>
      </c>
      <c r="M204" s="744">
        <v>118.54</v>
      </c>
      <c r="N204" s="743">
        <v>1</v>
      </c>
      <c r="O204" s="828">
        <v>0.5</v>
      </c>
      <c r="P204" s="744"/>
      <c r="Q204" s="761">
        <v>0</v>
      </c>
      <c r="R204" s="743"/>
      <c r="S204" s="761">
        <v>0</v>
      </c>
      <c r="T204" s="828"/>
      <c r="U204" s="784">
        <v>0</v>
      </c>
    </row>
    <row r="205" spans="1:21" ht="14.4" customHeight="1" x14ac:dyDescent="0.3">
      <c r="A205" s="742">
        <v>30</v>
      </c>
      <c r="B205" s="743" t="s">
        <v>2303</v>
      </c>
      <c r="C205" s="743" t="s">
        <v>2307</v>
      </c>
      <c r="D205" s="826" t="s">
        <v>3544</v>
      </c>
      <c r="E205" s="827" t="s">
        <v>2319</v>
      </c>
      <c r="F205" s="743" t="s">
        <v>2304</v>
      </c>
      <c r="G205" s="743" t="s">
        <v>2456</v>
      </c>
      <c r="H205" s="743" t="s">
        <v>554</v>
      </c>
      <c r="I205" s="743" t="s">
        <v>2049</v>
      </c>
      <c r="J205" s="743" t="s">
        <v>2033</v>
      </c>
      <c r="K205" s="743" t="s">
        <v>2050</v>
      </c>
      <c r="L205" s="744">
        <v>46.07</v>
      </c>
      <c r="M205" s="744">
        <v>46.07</v>
      </c>
      <c r="N205" s="743">
        <v>1</v>
      </c>
      <c r="O205" s="828">
        <v>0.5</v>
      </c>
      <c r="P205" s="744">
        <v>46.07</v>
      </c>
      <c r="Q205" s="761">
        <v>1</v>
      </c>
      <c r="R205" s="743">
        <v>1</v>
      </c>
      <c r="S205" s="761">
        <v>1</v>
      </c>
      <c r="T205" s="828">
        <v>0.5</v>
      </c>
      <c r="U205" s="784">
        <v>1</v>
      </c>
    </row>
    <row r="206" spans="1:21" ht="14.4" customHeight="1" x14ac:dyDescent="0.3">
      <c r="A206" s="742">
        <v>30</v>
      </c>
      <c r="B206" s="743" t="s">
        <v>2303</v>
      </c>
      <c r="C206" s="743" t="s">
        <v>2307</v>
      </c>
      <c r="D206" s="826" t="s">
        <v>3544</v>
      </c>
      <c r="E206" s="827" t="s">
        <v>2319</v>
      </c>
      <c r="F206" s="743" t="s">
        <v>2304</v>
      </c>
      <c r="G206" s="743" t="s">
        <v>2466</v>
      </c>
      <c r="H206" s="743" t="s">
        <v>526</v>
      </c>
      <c r="I206" s="743" t="s">
        <v>2467</v>
      </c>
      <c r="J206" s="743" t="s">
        <v>2468</v>
      </c>
      <c r="K206" s="743" t="s">
        <v>2469</v>
      </c>
      <c r="L206" s="744">
        <v>0</v>
      </c>
      <c r="M206" s="744">
        <v>0</v>
      </c>
      <c r="N206" s="743">
        <v>7</v>
      </c>
      <c r="O206" s="828">
        <v>3.5</v>
      </c>
      <c r="P206" s="744">
        <v>0</v>
      </c>
      <c r="Q206" s="761"/>
      <c r="R206" s="743">
        <v>1</v>
      </c>
      <c r="S206" s="761">
        <v>0.14285714285714285</v>
      </c>
      <c r="T206" s="828">
        <v>0.5</v>
      </c>
      <c r="U206" s="784">
        <v>0.14285714285714285</v>
      </c>
    </row>
    <row r="207" spans="1:21" ht="14.4" customHeight="1" x14ac:dyDescent="0.3">
      <c r="A207" s="742">
        <v>30</v>
      </c>
      <c r="B207" s="743" t="s">
        <v>2303</v>
      </c>
      <c r="C207" s="743" t="s">
        <v>2307</v>
      </c>
      <c r="D207" s="826" t="s">
        <v>3544</v>
      </c>
      <c r="E207" s="827" t="s">
        <v>2319</v>
      </c>
      <c r="F207" s="743" t="s">
        <v>2304</v>
      </c>
      <c r="G207" s="743" t="s">
        <v>2478</v>
      </c>
      <c r="H207" s="743" t="s">
        <v>526</v>
      </c>
      <c r="I207" s="743" t="s">
        <v>2691</v>
      </c>
      <c r="J207" s="743" t="s">
        <v>2692</v>
      </c>
      <c r="K207" s="743" t="s">
        <v>2404</v>
      </c>
      <c r="L207" s="744">
        <v>729.38</v>
      </c>
      <c r="M207" s="744">
        <v>729.38</v>
      </c>
      <c r="N207" s="743">
        <v>1</v>
      </c>
      <c r="O207" s="828">
        <v>1</v>
      </c>
      <c r="P207" s="744">
        <v>729.38</v>
      </c>
      <c r="Q207" s="761">
        <v>1</v>
      </c>
      <c r="R207" s="743">
        <v>1</v>
      </c>
      <c r="S207" s="761">
        <v>1</v>
      </c>
      <c r="T207" s="828">
        <v>1</v>
      </c>
      <c r="U207" s="784">
        <v>1</v>
      </c>
    </row>
    <row r="208" spans="1:21" ht="14.4" customHeight="1" x14ac:dyDescent="0.3">
      <c r="A208" s="742">
        <v>30</v>
      </c>
      <c r="B208" s="743" t="s">
        <v>2303</v>
      </c>
      <c r="C208" s="743" t="s">
        <v>2307</v>
      </c>
      <c r="D208" s="826" t="s">
        <v>3544</v>
      </c>
      <c r="E208" s="827" t="s">
        <v>2319</v>
      </c>
      <c r="F208" s="743" t="s">
        <v>2304</v>
      </c>
      <c r="G208" s="743" t="s">
        <v>2481</v>
      </c>
      <c r="H208" s="743" t="s">
        <v>554</v>
      </c>
      <c r="I208" s="743" t="s">
        <v>1856</v>
      </c>
      <c r="J208" s="743" t="s">
        <v>1353</v>
      </c>
      <c r="K208" s="743" t="s">
        <v>1857</v>
      </c>
      <c r="L208" s="744">
        <v>43.21</v>
      </c>
      <c r="M208" s="744">
        <v>43.21</v>
      </c>
      <c r="N208" s="743">
        <v>1</v>
      </c>
      <c r="O208" s="828">
        <v>0.5</v>
      </c>
      <c r="P208" s="744">
        <v>43.21</v>
      </c>
      <c r="Q208" s="761">
        <v>1</v>
      </c>
      <c r="R208" s="743">
        <v>1</v>
      </c>
      <c r="S208" s="761">
        <v>1</v>
      </c>
      <c r="T208" s="828">
        <v>0.5</v>
      </c>
      <c r="U208" s="784">
        <v>1</v>
      </c>
    </row>
    <row r="209" spans="1:21" ht="14.4" customHeight="1" x14ac:dyDescent="0.3">
      <c r="A209" s="742">
        <v>30</v>
      </c>
      <c r="B209" s="743" t="s">
        <v>2303</v>
      </c>
      <c r="C209" s="743" t="s">
        <v>2307</v>
      </c>
      <c r="D209" s="826" t="s">
        <v>3544</v>
      </c>
      <c r="E209" s="827" t="s">
        <v>2319</v>
      </c>
      <c r="F209" s="743" t="s">
        <v>2304</v>
      </c>
      <c r="G209" s="743" t="s">
        <v>2482</v>
      </c>
      <c r="H209" s="743" t="s">
        <v>554</v>
      </c>
      <c r="I209" s="743" t="s">
        <v>2693</v>
      </c>
      <c r="J209" s="743" t="s">
        <v>2027</v>
      </c>
      <c r="K209" s="743" t="s">
        <v>2694</v>
      </c>
      <c r="L209" s="744">
        <v>247.78</v>
      </c>
      <c r="M209" s="744">
        <v>247.78</v>
      </c>
      <c r="N209" s="743">
        <v>1</v>
      </c>
      <c r="O209" s="828">
        <v>0.5</v>
      </c>
      <c r="P209" s="744">
        <v>247.78</v>
      </c>
      <c r="Q209" s="761">
        <v>1</v>
      </c>
      <c r="R209" s="743">
        <v>1</v>
      </c>
      <c r="S209" s="761">
        <v>1</v>
      </c>
      <c r="T209" s="828">
        <v>0.5</v>
      </c>
      <c r="U209" s="784">
        <v>1</v>
      </c>
    </row>
    <row r="210" spans="1:21" ht="14.4" customHeight="1" x14ac:dyDescent="0.3">
      <c r="A210" s="742">
        <v>30</v>
      </c>
      <c r="B210" s="743" t="s">
        <v>2303</v>
      </c>
      <c r="C210" s="743" t="s">
        <v>2307</v>
      </c>
      <c r="D210" s="826" t="s">
        <v>3544</v>
      </c>
      <c r="E210" s="827" t="s">
        <v>2319</v>
      </c>
      <c r="F210" s="743" t="s">
        <v>2304</v>
      </c>
      <c r="G210" s="743" t="s">
        <v>2483</v>
      </c>
      <c r="H210" s="743" t="s">
        <v>554</v>
      </c>
      <c r="I210" s="743" t="s">
        <v>2489</v>
      </c>
      <c r="J210" s="743" t="s">
        <v>2485</v>
      </c>
      <c r="K210" s="743" t="s">
        <v>2490</v>
      </c>
      <c r="L210" s="744">
        <v>35.11</v>
      </c>
      <c r="M210" s="744">
        <v>35.11</v>
      </c>
      <c r="N210" s="743">
        <v>1</v>
      </c>
      <c r="O210" s="828">
        <v>0.5</v>
      </c>
      <c r="P210" s="744"/>
      <c r="Q210" s="761">
        <v>0</v>
      </c>
      <c r="R210" s="743"/>
      <c r="S210" s="761">
        <v>0</v>
      </c>
      <c r="T210" s="828"/>
      <c r="U210" s="784">
        <v>0</v>
      </c>
    </row>
    <row r="211" spans="1:21" ht="14.4" customHeight="1" x14ac:dyDescent="0.3">
      <c r="A211" s="742">
        <v>30</v>
      </c>
      <c r="B211" s="743" t="s">
        <v>2303</v>
      </c>
      <c r="C211" s="743" t="s">
        <v>2307</v>
      </c>
      <c r="D211" s="826" t="s">
        <v>3544</v>
      </c>
      <c r="E211" s="827" t="s">
        <v>2319</v>
      </c>
      <c r="F211" s="743" t="s">
        <v>2304</v>
      </c>
      <c r="G211" s="743" t="s">
        <v>2483</v>
      </c>
      <c r="H211" s="743" t="s">
        <v>526</v>
      </c>
      <c r="I211" s="743" t="s">
        <v>2494</v>
      </c>
      <c r="J211" s="743" t="s">
        <v>2495</v>
      </c>
      <c r="K211" s="743" t="s">
        <v>2496</v>
      </c>
      <c r="L211" s="744">
        <v>16.5</v>
      </c>
      <c r="M211" s="744">
        <v>16.5</v>
      </c>
      <c r="N211" s="743">
        <v>1</v>
      </c>
      <c r="O211" s="828">
        <v>0.5</v>
      </c>
      <c r="P211" s="744">
        <v>16.5</v>
      </c>
      <c r="Q211" s="761">
        <v>1</v>
      </c>
      <c r="R211" s="743">
        <v>1</v>
      </c>
      <c r="S211" s="761">
        <v>1</v>
      </c>
      <c r="T211" s="828">
        <v>0.5</v>
      </c>
      <c r="U211" s="784">
        <v>1</v>
      </c>
    </row>
    <row r="212" spans="1:21" ht="14.4" customHeight="1" x14ac:dyDescent="0.3">
      <c r="A212" s="742">
        <v>30</v>
      </c>
      <c r="B212" s="743" t="s">
        <v>2303</v>
      </c>
      <c r="C212" s="743" t="s">
        <v>2307</v>
      </c>
      <c r="D212" s="826" t="s">
        <v>3544</v>
      </c>
      <c r="E212" s="827" t="s">
        <v>2319</v>
      </c>
      <c r="F212" s="743" t="s">
        <v>2304</v>
      </c>
      <c r="G212" s="743" t="s">
        <v>2483</v>
      </c>
      <c r="H212" s="743" t="s">
        <v>554</v>
      </c>
      <c r="I212" s="743" t="s">
        <v>2499</v>
      </c>
      <c r="J212" s="743" t="s">
        <v>2485</v>
      </c>
      <c r="K212" s="743" t="s">
        <v>2493</v>
      </c>
      <c r="L212" s="744">
        <v>70.23</v>
      </c>
      <c r="M212" s="744">
        <v>70.23</v>
      </c>
      <c r="N212" s="743">
        <v>1</v>
      </c>
      <c r="O212" s="828">
        <v>0.5</v>
      </c>
      <c r="P212" s="744"/>
      <c r="Q212" s="761">
        <v>0</v>
      </c>
      <c r="R212" s="743"/>
      <c r="S212" s="761">
        <v>0</v>
      </c>
      <c r="T212" s="828"/>
      <c r="U212" s="784">
        <v>0</v>
      </c>
    </row>
    <row r="213" spans="1:21" ht="14.4" customHeight="1" x14ac:dyDescent="0.3">
      <c r="A213" s="742">
        <v>30</v>
      </c>
      <c r="B213" s="743" t="s">
        <v>2303</v>
      </c>
      <c r="C213" s="743" t="s">
        <v>2307</v>
      </c>
      <c r="D213" s="826" t="s">
        <v>3544</v>
      </c>
      <c r="E213" s="827" t="s">
        <v>2319</v>
      </c>
      <c r="F213" s="743" t="s">
        <v>2304</v>
      </c>
      <c r="G213" s="743" t="s">
        <v>2695</v>
      </c>
      <c r="H213" s="743" t="s">
        <v>526</v>
      </c>
      <c r="I213" s="743" t="s">
        <v>2696</v>
      </c>
      <c r="J213" s="743" t="s">
        <v>1650</v>
      </c>
      <c r="K213" s="743" t="s">
        <v>2697</v>
      </c>
      <c r="L213" s="744">
        <v>34.19</v>
      </c>
      <c r="M213" s="744">
        <v>68.38</v>
      </c>
      <c r="N213" s="743">
        <v>2</v>
      </c>
      <c r="O213" s="828">
        <v>0.5</v>
      </c>
      <c r="P213" s="744"/>
      <c r="Q213" s="761">
        <v>0</v>
      </c>
      <c r="R213" s="743"/>
      <c r="S213" s="761">
        <v>0</v>
      </c>
      <c r="T213" s="828"/>
      <c r="U213" s="784">
        <v>0</v>
      </c>
    </row>
    <row r="214" spans="1:21" ht="14.4" customHeight="1" x14ac:dyDescent="0.3">
      <c r="A214" s="742">
        <v>30</v>
      </c>
      <c r="B214" s="743" t="s">
        <v>2303</v>
      </c>
      <c r="C214" s="743" t="s">
        <v>2307</v>
      </c>
      <c r="D214" s="826" t="s">
        <v>3544</v>
      </c>
      <c r="E214" s="827" t="s">
        <v>2319</v>
      </c>
      <c r="F214" s="743" t="s">
        <v>2304</v>
      </c>
      <c r="G214" s="743" t="s">
        <v>2698</v>
      </c>
      <c r="H214" s="743" t="s">
        <v>526</v>
      </c>
      <c r="I214" s="743" t="s">
        <v>2699</v>
      </c>
      <c r="J214" s="743" t="s">
        <v>1104</v>
      </c>
      <c r="K214" s="743" t="s">
        <v>2700</v>
      </c>
      <c r="L214" s="744">
        <v>374.79</v>
      </c>
      <c r="M214" s="744">
        <v>374.79</v>
      </c>
      <c r="N214" s="743">
        <v>1</v>
      </c>
      <c r="O214" s="828">
        <v>0.5</v>
      </c>
      <c r="P214" s="744">
        <v>374.79</v>
      </c>
      <c r="Q214" s="761">
        <v>1</v>
      </c>
      <c r="R214" s="743">
        <v>1</v>
      </c>
      <c r="S214" s="761">
        <v>1</v>
      </c>
      <c r="T214" s="828">
        <v>0.5</v>
      </c>
      <c r="U214" s="784">
        <v>1</v>
      </c>
    </row>
    <row r="215" spans="1:21" ht="14.4" customHeight="1" x14ac:dyDescent="0.3">
      <c r="A215" s="742">
        <v>30</v>
      </c>
      <c r="B215" s="743" t="s">
        <v>2303</v>
      </c>
      <c r="C215" s="743" t="s">
        <v>2307</v>
      </c>
      <c r="D215" s="826" t="s">
        <v>3544</v>
      </c>
      <c r="E215" s="827" t="s">
        <v>2319</v>
      </c>
      <c r="F215" s="743" t="s">
        <v>2304</v>
      </c>
      <c r="G215" s="743" t="s">
        <v>2510</v>
      </c>
      <c r="H215" s="743" t="s">
        <v>554</v>
      </c>
      <c r="I215" s="743" t="s">
        <v>2513</v>
      </c>
      <c r="J215" s="743" t="s">
        <v>913</v>
      </c>
      <c r="K215" s="743" t="s">
        <v>1877</v>
      </c>
      <c r="L215" s="744">
        <v>736.33</v>
      </c>
      <c r="M215" s="744">
        <v>1472.66</v>
      </c>
      <c r="N215" s="743">
        <v>2</v>
      </c>
      <c r="O215" s="828">
        <v>1</v>
      </c>
      <c r="P215" s="744">
        <v>1472.66</v>
      </c>
      <c r="Q215" s="761">
        <v>1</v>
      </c>
      <c r="R215" s="743">
        <v>2</v>
      </c>
      <c r="S215" s="761">
        <v>1</v>
      </c>
      <c r="T215" s="828">
        <v>1</v>
      </c>
      <c r="U215" s="784">
        <v>1</v>
      </c>
    </row>
    <row r="216" spans="1:21" ht="14.4" customHeight="1" x14ac:dyDescent="0.3">
      <c r="A216" s="742">
        <v>30</v>
      </c>
      <c r="B216" s="743" t="s">
        <v>2303</v>
      </c>
      <c r="C216" s="743" t="s">
        <v>2307</v>
      </c>
      <c r="D216" s="826" t="s">
        <v>3544</v>
      </c>
      <c r="E216" s="827" t="s">
        <v>2319</v>
      </c>
      <c r="F216" s="743" t="s">
        <v>2304</v>
      </c>
      <c r="G216" s="743" t="s">
        <v>2510</v>
      </c>
      <c r="H216" s="743" t="s">
        <v>554</v>
      </c>
      <c r="I216" s="743" t="s">
        <v>2701</v>
      </c>
      <c r="J216" s="743" t="s">
        <v>919</v>
      </c>
      <c r="K216" s="743" t="s">
        <v>2702</v>
      </c>
      <c r="L216" s="744">
        <v>1385.62</v>
      </c>
      <c r="M216" s="744">
        <v>8313.7199999999993</v>
      </c>
      <c r="N216" s="743">
        <v>6</v>
      </c>
      <c r="O216" s="828">
        <v>1.5</v>
      </c>
      <c r="P216" s="744"/>
      <c r="Q216" s="761">
        <v>0</v>
      </c>
      <c r="R216" s="743"/>
      <c r="S216" s="761">
        <v>0</v>
      </c>
      <c r="T216" s="828"/>
      <c r="U216" s="784">
        <v>0</v>
      </c>
    </row>
    <row r="217" spans="1:21" ht="14.4" customHeight="1" x14ac:dyDescent="0.3">
      <c r="A217" s="742">
        <v>30</v>
      </c>
      <c r="B217" s="743" t="s">
        <v>2303</v>
      </c>
      <c r="C217" s="743" t="s">
        <v>2307</v>
      </c>
      <c r="D217" s="826" t="s">
        <v>3544</v>
      </c>
      <c r="E217" s="827" t="s">
        <v>2319</v>
      </c>
      <c r="F217" s="743" t="s">
        <v>2304</v>
      </c>
      <c r="G217" s="743" t="s">
        <v>2510</v>
      </c>
      <c r="H217" s="743" t="s">
        <v>554</v>
      </c>
      <c r="I217" s="743" t="s">
        <v>1876</v>
      </c>
      <c r="J217" s="743" t="s">
        <v>913</v>
      </c>
      <c r="K217" s="743" t="s">
        <v>1877</v>
      </c>
      <c r="L217" s="744">
        <v>736.33</v>
      </c>
      <c r="M217" s="744">
        <v>2945.32</v>
      </c>
      <c r="N217" s="743">
        <v>4</v>
      </c>
      <c r="O217" s="828">
        <v>1</v>
      </c>
      <c r="P217" s="744"/>
      <c r="Q217" s="761">
        <v>0</v>
      </c>
      <c r="R217" s="743"/>
      <c r="S217" s="761">
        <v>0</v>
      </c>
      <c r="T217" s="828"/>
      <c r="U217" s="784">
        <v>0</v>
      </c>
    </row>
    <row r="218" spans="1:21" ht="14.4" customHeight="1" x14ac:dyDescent="0.3">
      <c r="A218" s="742">
        <v>30</v>
      </c>
      <c r="B218" s="743" t="s">
        <v>2303</v>
      </c>
      <c r="C218" s="743" t="s">
        <v>2307</v>
      </c>
      <c r="D218" s="826" t="s">
        <v>3544</v>
      </c>
      <c r="E218" s="827" t="s">
        <v>2319</v>
      </c>
      <c r="F218" s="743" t="s">
        <v>2304</v>
      </c>
      <c r="G218" s="743" t="s">
        <v>2703</v>
      </c>
      <c r="H218" s="743" t="s">
        <v>554</v>
      </c>
      <c r="I218" s="743" t="s">
        <v>2704</v>
      </c>
      <c r="J218" s="743" t="s">
        <v>1945</v>
      </c>
      <c r="K218" s="743" t="s">
        <v>2238</v>
      </c>
      <c r="L218" s="744">
        <v>18.43</v>
      </c>
      <c r="M218" s="744">
        <v>18.43</v>
      </c>
      <c r="N218" s="743">
        <v>1</v>
      </c>
      <c r="O218" s="828">
        <v>0.5</v>
      </c>
      <c r="P218" s="744"/>
      <c r="Q218" s="761">
        <v>0</v>
      </c>
      <c r="R218" s="743"/>
      <c r="S218" s="761">
        <v>0</v>
      </c>
      <c r="T218" s="828"/>
      <c r="U218" s="784">
        <v>0</v>
      </c>
    </row>
    <row r="219" spans="1:21" ht="14.4" customHeight="1" x14ac:dyDescent="0.3">
      <c r="A219" s="742">
        <v>30</v>
      </c>
      <c r="B219" s="743" t="s">
        <v>2303</v>
      </c>
      <c r="C219" s="743" t="s">
        <v>2307</v>
      </c>
      <c r="D219" s="826" t="s">
        <v>3544</v>
      </c>
      <c r="E219" s="827" t="s">
        <v>2319</v>
      </c>
      <c r="F219" s="743" t="s">
        <v>2304</v>
      </c>
      <c r="G219" s="743" t="s">
        <v>2703</v>
      </c>
      <c r="H219" s="743" t="s">
        <v>554</v>
      </c>
      <c r="I219" s="743" t="s">
        <v>1944</v>
      </c>
      <c r="J219" s="743" t="s">
        <v>1945</v>
      </c>
      <c r="K219" s="743" t="s">
        <v>1946</v>
      </c>
      <c r="L219" s="744">
        <v>31.09</v>
      </c>
      <c r="M219" s="744">
        <v>31.09</v>
      </c>
      <c r="N219" s="743">
        <v>1</v>
      </c>
      <c r="O219" s="828">
        <v>0.5</v>
      </c>
      <c r="P219" s="744"/>
      <c r="Q219" s="761">
        <v>0</v>
      </c>
      <c r="R219" s="743"/>
      <c r="S219" s="761">
        <v>0</v>
      </c>
      <c r="T219" s="828"/>
      <c r="U219" s="784">
        <v>0</v>
      </c>
    </row>
    <row r="220" spans="1:21" ht="14.4" customHeight="1" x14ac:dyDescent="0.3">
      <c r="A220" s="742">
        <v>30</v>
      </c>
      <c r="B220" s="743" t="s">
        <v>2303</v>
      </c>
      <c r="C220" s="743" t="s">
        <v>2307</v>
      </c>
      <c r="D220" s="826" t="s">
        <v>3544</v>
      </c>
      <c r="E220" s="827" t="s">
        <v>2319</v>
      </c>
      <c r="F220" s="743" t="s">
        <v>2304</v>
      </c>
      <c r="G220" s="743" t="s">
        <v>2523</v>
      </c>
      <c r="H220" s="743" t="s">
        <v>526</v>
      </c>
      <c r="I220" s="743" t="s">
        <v>2705</v>
      </c>
      <c r="J220" s="743" t="s">
        <v>958</v>
      </c>
      <c r="K220" s="743" t="s">
        <v>2525</v>
      </c>
      <c r="L220" s="744">
        <v>57.64</v>
      </c>
      <c r="M220" s="744">
        <v>115.28</v>
      </c>
      <c r="N220" s="743">
        <v>2</v>
      </c>
      <c r="O220" s="828">
        <v>1</v>
      </c>
      <c r="P220" s="744">
        <v>57.64</v>
      </c>
      <c r="Q220" s="761">
        <v>0.5</v>
      </c>
      <c r="R220" s="743">
        <v>1</v>
      </c>
      <c r="S220" s="761">
        <v>0.5</v>
      </c>
      <c r="T220" s="828">
        <v>0.5</v>
      </c>
      <c r="U220" s="784">
        <v>0.5</v>
      </c>
    </row>
    <row r="221" spans="1:21" ht="14.4" customHeight="1" x14ac:dyDescent="0.3">
      <c r="A221" s="742">
        <v>30</v>
      </c>
      <c r="B221" s="743" t="s">
        <v>2303</v>
      </c>
      <c r="C221" s="743" t="s">
        <v>2307</v>
      </c>
      <c r="D221" s="826" t="s">
        <v>3544</v>
      </c>
      <c r="E221" s="827" t="s">
        <v>2319</v>
      </c>
      <c r="F221" s="743" t="s">
        <v>2304</v>
      </c>
      <c r="G221" s="743" t="s">
        <v>2523</v>
      </c>
      <c r="H221" s="743" t="s">
        <v>526</v>
      </c>
      <c r="I221" s="743" t="s">
        <v>2705</v>
      </c>
      <c r="J221" s="743" t="s">
        <v>958</v>
      </c>
      <c r="K221" s="743" t="s">
        <v>2525</v>
      </c>
      <c r="L221" s="744">
        <v>32.25</v>
      </c>
      <c r="M221" s="744">
        <v>96.75</v>
      </c>
      <c r="N221" s="743">
        <v>3</v>
      </c>
      <c r="O221" s="828">
        <v>1</v>
      </c>
      <c r="P221" s="744">
        <v>32.25</v>
      </c>
      <c r="Q221" s="761">
        <v>0.33333333333333331</v>
      </c>
      <c r="R221" s="743">
        <v>1</v>
      </c>
      <c r="S221" s="761">
        <v>0.33333333333333331</v>
      </c>
      <c r="T221" s="828">
        <v>0.5</v>
      </c>
      <c r="U221" s="784">
        <v>0.5</v>
      </c>
    </row>
    <row r="222" spans="1:21" ht="14.4" customHeight="1" x14ac:dyDescent="0.3">
      <c r="A222" s="742">
        <v>30</v>
      </c>
      <c r="B222" s="743" t="s">
        <v>2303</v>
      </c>
      <c r="C222" s="743" t="s">
        <v>2307</v>
      </c>
      <c r="D222" s="826" t="s">
        <v>3544</v>
      </c>
      <c r="E222" s="827" t="s">
        <v>2319</v>
      </c>
      <c r="F222" s="743" t="s">
        <v>2304</v>
      </c>
      <c r="G222" s="743" t="s">
        <v>2706</v>
      </c>
      <c r="H222" s="743" t="s">
        <v>526</v>
      </c>
      <c r="I222" s="743" t="s">
        <v>2707</v>
      </c>
      <c r="J222" s="743" t="s">
        <v>2708</v>
      </c>
      <c r="K222" s="743" t="s">
        <v>2709</v>
      </c>
      <c r="L222" s="744">
        <v>0</v>
      </c>
      <c r="M222" s="744">
        <v>0</v>
      </c>
      <c r="N222" s="743">
        <v>1</v>
      </c>
      <c r="O222" s="828">
        <v>0.5</v>
      </c>
      <c r="P222" s="744"/>
      <c r="Q222" s="761"/>
      <c r="R222" s="743"/>
      <c r="S222" s="761">
        <v>0</v>
      </c>
      <c r="T222" s="828"/>
      <c r="U222" s="784">
        <v>0</v>
      </c>
    </row>
    <row r="223" spans="1:21" ht="14.4" customHeight="1" x14ac:dyDescent="0.3">
      <c r="A223" s="742">
        <v>30</v>
      </c>
      <c r="B223" s="743" t="s">
        <v>2303</v>
      </c>
      <c r="C223" s="743" t="s">
        <v>2307</v>
      </c>
      <c r="D223" s="826" t="s">
        <v>3544</v>
      </c>
      <c r="E223" s="827" t="s">
        <v>2319</v>
      </c>
      <c r="F223" s="743" t="s">
        <v>2304</v>
      </c>
      <c r="G223" s="743" t="s">
        <v>2710</v>
      </c>
      <c r="H223" s="743" t="s">
        <v>526</v>
      </c>
      <c r="I223" s="743" t="s">
        <v>2711</v>
      </c>
      <c r="J223" s="743" t="s">
        <v>2712</v>
      </c>
      <c r="K223" s="743" t="s">
        <v>2713</v>
      </c>
      <c r="L223" s="744">
        <v>18.809999999999999</v>
      </c>
      <c r="M223" s="744">
        <v>18.809999999999999</v>
      </c>
      <c r="N223" s="743">
        <v>1</v>
      </c>
      <c r="O223" s="828">
        <v>0.5</v>
      </c>
      <c r="P223" s="744"/>
      <c r="Q223" s="761">
        <v>0</v>
      </c>
      <c r="R223" s="743"/>
      <c r="S223" s="761">
        <v>0</v>
      </c>
      <c r="T223" s="828"/>
      <c r="U223" s="784">
        <v>0</v>
      </c>
    </row>
    <row r="224" spans="1:21" ht="14.4" customHeight="1" x14ac:dyDescent="0.3">
      <c r="A224" s="742">
        <v>30</v>
      </c>
      <c r="B224" s="743" t="s">
        <v>2303</v>
      </c>
      <c r="C224" s="743" t="s">
        <v>2307</v>
      </c>
      <c r="D224" s="826" t="s">
        <v>3544</v>
      </c>
      <c r="E224" s="827" t="s">
        <v>2319</v>
      </c>
      <c r="F224" s="743" t="s">
        <v>2304</v>
      </c>
      <c r="G224" s="743" t="s">
        <v>2529</v>
      </c>
      <c r="H224" s="743" t="s">
        <v>554</v>
      </c>
      <c r="I224" s="743" t="s">
        <v>2530</v>
      </c>
      <c r="J224" s="743" t="s">
        <v>1810</v>
      </c>
      <c r="K224" s="743" t="s">
        <v>1811</v>
      </c>
      <c r="L224" s="744">
        <v>28.81</v>
      </c>
      <c r="M224" s="744">
        <v>115.24</v>
      </c>
      <c r="N224" s="743">
        <v>4</v>
      </c>
      <c r="O224" s="828">
        <v>1.5</v>
      </c>
      <c r="P224" s="744">
        <v>28.81</v>
      </c>
      <c r="Q224" s="761">
        <v>0.25</v>
      </c>
      <c r="R224" s="743">
        <v>1</v>
      </c>
      <c r="S224" s="761">
        <v>0.25</v>
      </c>
      <c r="T224" s="828">
        <v>0.5</v>
      </c>
      <c r="U224" s="784">
        <v>0.33333333333333331</v>
      </c>
    </row>
    <row r="225" spans="1:21" ht="14.4" customHeight="1" x14ac:dyDescent="0.3">
      <c r="A225" s="742">
        <v>30</v>
      </c>
      <c r="B225" s="743" t="s">
        <v>2303</v>
      </c>
      <c r="C225" s="743" t="s">
        <v>2307</v>
      </c>
      <c r="D225" s="826" t="s">
        <v>3544</v>
      </c>
      <c r="E225" s="827" t="s">
        <v>2319</v>
      </c>
      <c r="F225" s="743" t="s">
        <v>2304</v>
      </c>
      <c r="G225" s="743" t="s">
        <v>2529</v>
      </c>
      <c r="H225" s="743" t="s">
        <v>554</v>
      </c>
      <c r="I225" s="743" t="s">
        <v>2530</v>
      </c>
      <c r="J225" s="743" t="s">
        <v>1810</v>
      </c>
      <c r="K225" s="743" t="s">
        <v>1811</v>
      </c>
      <c r="L225" s="744">
        <v>16.12</v>
      </c>
      <c r="M225" s="744">
        <v>48.36</v>
      </c>
      <c r="N225" s="743">
        <v>3</v>
      </c>
      <c r="O225" s="828">
        <v>1</v>
      </c>
      <c r="P225" s="744">
        <v>16.12</v>
      </c>
      <c r="Q225" s="761">
        <v>0.33333333333333337</v>
      </c>
      <c r="R225" s="743">
        <v>1</v>
      </c>
      <c r="S225" s="761">
        <v>0.33333333333333331</v>
      </c>
      <c r="T225" s="828">
        <v>0.5</v>
      </c>
      <c r="U225" s="784">
        <v>0.5</v>
      </c>
    </row>
    <row r="226" spans="1:21" ht="14.4" customHeight="1" x14ac:dyDescent="0.3">
      <c r="A226" s="742">
        <v>30</v>
      </c>
      <c r="B226" s="743" t="s">
        <v>2303</v>
      </c>
      <c r="C226" s="743" t="s">
        <v>2307</v>
      </c>
      <c r="D226" s="826" t="s">
        <v>3544</v>
      </c>
      <c r="E226" s="827" t="s">
        <v>2319</v>
      </c>
      <c r="F226" s="743" t="s">
        <v>2304</v>
      </c>
      <c r="G226" s="743" t="s">
        <v>2529</v>
      </c>
      <c r="H226" s="743" t="s">
        <v>554</v>
      </c>
      <c r="I226" s="743" t="s">
        <v>1809</v>
      </c>
      <c r="J226" s="743" t="s">
        <v>1810</v>
      </c>
      <c r="K226" s="743" t="s">
        <v>1811</v>
      </c>
      <c r="L226" s="744">
        <v>28.81</v>
      </c>
      <c r="M226" s="744">
        <v>57.62</v>
      </c>
      <c r="N226" s="743">
        <v>2</v>
      </c>
      <c r="O226" s="828">
        <v>1</v>
      </c>
      <c r="P226" s="744">
        <v>28.81</v>
      </c>
      <c r="Q226" s="761">
        <v>0.5</v>
      </c>
      <c r="R226" s="743">
        <v>1</v>
      </c>
      <c r="S226" s="761">
        <v>0.5</v>
      </c>
      <c r="T226" s="828">
        <v>0.5</v>
      </c>
      <c r="U226" s="784">
        <v>0.5</v>
      </c>
    </row>
    <row r="227" spans="1:21" ht="14.4" customHeight="1" x14ac:dyDescent="0.3">
      <c r="A227" s="742">
        <v>30</v>
      </c>
      <c r="B227" s="743" t="s">
        <v>2303</v>
      </c>
      <c r="C227" s="743" t="s">
        <v>2307</v>
      </c>
      <c r="D227" s="826" t="s">
        <v>3544</v>
      </c>
      <c r="E227" s="827" t="s">
        <v>2319</v>
      </c>
      <c r="F227" s="743" t="s">
        <v>2304</v>
      </c>
      <c r="G227" s="743" t="s">
        <v>2531</v>
      </c>
      <c r="H227" s="743" t="s">
        <v>554</v>
      </c>
      <c r="I227" s="743" t="s">
        <v>1948</v>
      </c>
      <c r="J227" s="743" t="s">
        <v>1292</v>
      </c>
      <c r="K227" s="743" t="s">
        <v>1929</v>
      </c>
      <c r="L227" s="744">
        <v>48.27</v>
      </c>
      <c r="M227" s="744">
        <v>193.08</v>
      </c>
      <c r="N227" s="743">
        <v>4</v>
      </c>
      <c r="O227" s="828">
        <v>2</v>
      </c>
      <c r="P227" s="744">
        <v>48.27</v>
      </c>
      <c r="Q227" s="761">
        <v>0.25</v>
      </c>
      <c r="R227" s="743">
        <v>1</v>
      </c>
      <c r="S227" s="761">
        <v>0.25</v>
      </c>
      <c r="T227" s="828">
        <v>0.5</v>
      </c>
      <c r="U227" s="784">
        <v>0.25</v>
      </c>
    </row>
    <row r="228" spans="1:21" ht="14.4" customHeight="1" x14ac:dyDescent="0.3">
      <c r="A228" s="742">
        <v>30</v>
      </c>
      <c r="B228" s="743" t="s">
        <v>2303</v>
      </c>
      <c r="C228" s="743" t="s">
        <v>2307</v>
      </c>
      <c r="D228" s="826" t="s">
        <v>3544</v>
      </c>
      <c r="E228" s="827" t="s">
        <v>2319</v>
      </c>
      <c r="F228" s="743" t="s">
        <v>2304</v>
      </c>
      <c r="G228" s="743" t="s">
        <v>2531</v>
      </c>
      <c r="H228" s="743" t="s">
        <v>554</v>
      </c>
      <c r="I228" s="743" t="s">
        <v>1951</v>
      </c>
      <c r="J228" s="743" t="s">
        <v>1296</v>
      </c>
      <c r="K228" s="743" t="s">
        <v>1931</v>
      </c>
      <c r="L228" s="744">
        <v>96.53</v>
      </c>
      <c r="M228" s="744">
        <v>193.06</v>
      </c>
      <c r="N228" s="743">
        <v>2</v>
      </c>
      <c r="O228" s="828">
        <v>1</v>
      </c>
      <c r="P228" s="744">
        <v>96.53</v>
      </c>
      <c r="Q228" s="761">
        <v>0.5</v>
      </c>
      <c r="R228" s="743">
        <v>1</v>
      </c>
      <c r="S228" s="761">
        <v>0.5</v>
      </c>
      <c r="T228" s="828">
        <v>0.5</v>
      </c>
      <c r="U228" s="784">
        <v>0.5</v>
      </c>
    </row>
    <row r="229" spans="1:21" ht="14.4" customHeight="1" x14ac:dyDescent="0.3">
      <c r="A229" s="742">
        <v>30</v>
      </c>
      <c r="B229" s="743" t="s">
        <v>2303</v>
      </c>
      <c r="C229" s="743" t="s">
        <v>2307</v>
      </c>
      <c r="D229" s="826" t="s">
        <v>3544</v>
      </c>
      <c r="E229" s="827" t="s">
        <v>2319</v>
      </c>
      <c r="F229" s="743" t="s">
        <v>2304</v>
      </c>
      <c r="G229" s="743" t="s">
        <v>2532</v>
      </c>
      <c r="H229" s="743" t="s">
        <v>554</v>
      </c>
      <c r="I229" s="743" t="s">
        <v>1963</v>
      </c>
      <c r="J229" s="743" t="s">
        <v>1964</v>
      </c>
      <c r="K229" s="743" t="s">
        <v>1965</v>
      </c>
      <c r="L229" s="744">
        <v>72.88</v>
      </c>
      <c r="M229" s="744">
        <v>72.88</v>
      </c>
      <c r="N229" s="743">
        <v>1</v>
      </c>
      <c r="O229" s="828">
        <v>0.5</v>
      </c>
      <c r="P229" s="744">
        <v>72.88</v>
      </c>
      <c r="Q229" s="761">
        <v>1</v>
      </c>
      <c r="R229" s="743">
        <v>1</v>
      </c>
      <c r="S229" s="761">
        <v>1</v>
      </c>
      <c r="T229" s="828">
        <v>0.5</v>
      </c>
      <c r="U229" s="784">
        <v>1</v>
      </c>
    </row>
    <row r="230" spans="1:21" ht="14.4" customHeight="1" x14ac:dyDescent="0.3">
      <c r="A230" s="742">
        <v>30</v>
      </c>
      <c r="B230" s="743" t="s">
        <v>2303</v>
      </c>
      <c r="C230" s="743" t="s">
        <v>2307</v>
      </c>
      <c r="D230" s="826" t="s">
        <v>3544</v>
      </c>
      <c r="E230" s="827" t="s">
        <v>2319</v>
      </c>
      <c r="F230" s="743" t="s">
        <v>2304</v>
      </c>
      <c r="G230" s="743" t="s">
        <v>2532</v>
      </c>
      <c r="H230" s="743" t="s">
        <v>554</v>
      </c>
      <c r="I230" s="743" t="s">
        <v>2714</v>
      </c>
      <c r="J230" s="743" t="s">
        <v>1969</v>
      </c>
      <c r="K230" s="743" t="s">
        <v>2715</v>
      </c>
      <c r="L230" s="744">
        <v>87.41</v>
      </c>
      <c r="M230" s="744">
        <v>87.41</v>
      </c>
      <c r="N230" s="743">
        <v>1</v>
      </c>
      <c r="O230" s="828">
        <v>0.5</v>
      </c>
      <c r="P230" s="744"/>
      <c r="Q230" s="761">
        <v>0</v>
      </c>
      <c r="R230" s="743"/>
      <c r="S230" s="761">
        <v>0</v>
      </c>
      <c r="T230" s="828"/>
      <c r="U230" s="784">
        <v>0</v>
      </c>
    </row>
    <row r="231" spans="1:21" ht="14.4" customHeight="1" x14ac:dyDescent="0.3">
      <c r="A231" s="742">
        <v>30</v>
      </c>
      <c r="B231" s="743" t="s">
        <v>2303</v>
      </c>
      <c r="C231" s="743" t="s">
        <v>2307</v>
      </c>
      <c r="D231" s="826" t="s">
        <v>3544</v>
      </c>
      <c r="E231" s="827" t="s">
        <v>2319</v>
      </c>
      <c r="F231" s="743" t="s">
        <v>2304</v>
      </c>
      <c r="G231" s="743" t="s">
        <v>2532</v>
      </c>
      <c r="H231" s="743" t="s">
        <v>554</v>
      </c>
      <c r="I231" s="743" t="s">
        <v>1971</v>
      </c>
      <c r="J231" s="743" t="s">
        <v>1964</v>
      </c>
      <c r="K231" s="743" t="s">
        <v>1972</v>
      </c>
      <c r="L231" s="744">
        <v>145.72999999999999</v>
      </c>
      <c r="M231" s="744">
        <v>291.45999999999998</v>
      </c>
      <c r="N231" s="743">
        <v>2</v>
      </c>
      <c r="O231" s="828">
        <v>1</v>
      </c>
      <c r="P231" s="744"/>
      <c r="Q231" s="761">
        <v>0</v>
      </c>
      <c r="R231" s="743"/>
      <c r="S231" s="761">
        <v>0</v>
      </c>
      <c r="T231" s="828"/>
      <c r="U231" s="784">
        <v>0</v>
      </c>
    </row>
    <row r="232" spans="1:21" ht="14.4" customHeight="1" x14ac:dyDescent="0.3">
      <c r="A232" s="742">
        <v>30</v>
      </c>
      <c r="B232" s="743" t="s">
        <v>2303</v>
      </c>
      <c r="C232" s="743" t="s">
        <v>2307</v>
      </c>
      <c r="D232" s="826" t="s">
        <v>3544</v>
      </c>
      <c r="E232" s="827" t="s">
        <v>2319</v>
      </c>
      <c r="F232" s="743" t="s">
        <v>2304</v>
      </c>
      <c r="G232" s="743" t="s">
        <v>2716</v>
      </c>
      <c r="H232" s="743" t="s">
        <v>526</v>
      </c>
      <c r="I232" s="743" t="s">
        <v>2717</v>
      </c>
      <c r="J232" s="743" t="s">
        <v>577</v>
      </c>
      <c r="K232" s="743" t="s">
        <v>2718</v>
      </c>
      <c r="L232" s="744">
        <v>52.61</v>
      </c>
      <c r="M232" s="744">
        <v>52.61</v>
      </c>
      <c r="N232" s="743">
        <v>1</v>
      </c>
      <c r="O232" s="828">
        <v>0.5</v>
      </c>
      <c r="P232" s="744"/>
      <c r="Q232" s="761">
        <v>0</v>
      </c>
      <c r="R232" s="743"/>
      <c r="S232" s="761">
        <v>0</v>
      </c>
      <c r="T232" s="828"/>
      <c r="U232" s="784">
        <v>0</v>
      </c>
    </row>
    <row r="233" spans="1:21" ht="14.4" customHeight="1" x14ac:dyDescent="0.3">
      <c r="A233" s="742">
        <v>30</v>
      </c>
      <c r="B233" s="743" t="s">
        <v>2303</v>
      </c>
      <c r="C233" s="743" t="s">
        <v>2307</v>
      </c>
      <c r="D233" s="826" t="s">
        <v>3544</v>
      </c>
      <c r="E233" s="827" t="s">
        <v>2319</v>
      </c>
      <c r="F233" s="743" t="s">
        <v>2304</v>
      </c>
      <c r="G233" s="743" t="s">
        <v>2533</v>
      </c>
      <c r="H233" s="743" t="s">
        <v>554</v>
      </c>
      <c r="I233" s="743" t="s">
        <v>2278</v>
      </c>
      <c r="J233" s="743" t="s">
        <v>2279</v>
      </c>
      <c r="K233" s="743" t="s">
        <v>2280</v>
      </c>
      <c r="L233" s="744">
        <v>79.17</v>
      </c>
      <c r="M233" s="744">
        <v>2375.1</v>
      </c>
      <c r="N233" s="743">
        <v>30</v>
      </c>
      <c r="O233" s="828">
        <v>1</v>
      </c>
      <c r="P233" s="744"/>
      <c r="Q233" s="761">
        <v>0</v>
      </c>
      <c r="R233" s="743"/>
      <c r="S233" s="761">
        <v>0</v>
      </c>
      <c r="T233" s="828"/>
      <c r="U233" s="784">
        <v>0</v>
      </c>
    </row>
    <row r="234" spans="1:21" ht="14.4" customHeight="1" x14ac:dyDescent="0.3">
      <c r="A234" s="742">
        <v>30</v>
      </c>
      <c r="B234" s="743" t="s">
        <v>2303</v>
      </c>
      <c r="C234" s="743" t="s">
        <v>2307</v>
      </c>
      <c r="D234" s="826" t="s">
        <v>3544</v>
      </c>
      <c r="E234" s="827" t="s">
        <v>2319</v>
      </c>
      <c r="F234" s="743" t="s">
        <v>2304</v>
      </c>
      <c r="G234" s="743" t="s">
        <v>2533</v>
      </c>
      <c r="H234" s="743" t="s">
        <v>554</v>
      </c>
      <c r="I234" s="743" t="s">
        <v>2719</v>
      </c>
      <c r="J234" s="743" t="s">
        <v>1583</v>
      </c>
      <c r="K234" s="743" t="s">
        <v>1556</v>
      </c>
      <c r="L234" s="744">
        <v>129.51</v>
      </c>
      <c r="M234" s="744">
        <v>647.54999999999995</v>
      </c>
      <c r="N234" s="743">
        <v>5</v>
      </c>
      <c r="O234" s="828">
        <v>1</v>
      </c>
      <c r="P234" s="744">
        <v>647.54999999999995</v>
      </c>
      <c r="Q234" s="761">
        <v>1</v>
      </c>
      <c r="R234" s="743">
        <v>5</v>
      </c>
      <c r="S234" s="761">
        <v>1</v>
      </c>
      <c r="T234" s="828">
        <v>1</v>
      </c>
      <c r="U234" s="784">
        <v>1</v>
      </c>
    </row>
    <row r="235" spans="1:21" ht="14.4" customHeight="1" x14ac:dyDescent="0.3">
      <c r="A235" s="742">
        <v>30</v>
      </c>
      <c r="B235" s="743" t="s">
        <v>2303</v>
      </c>
      <c r="C235" s="743" t="s">
        <v>2307</v>
      </c>
      <c r="D235" s="826" t="s">
        <v>3544</v>
      </c>
      <c r="E235" s="827" t="s">
        <v>2319</v>
      </c>
      <c r="F235" s="743" t="s">
        <v>2304</v>
      </c>
      <c r="G235" s="743" t="s">
        <v>2720</v>
      </c>
      <c r="H235" s="743" t="s">
        <v>526</v>
      </c>
      <c r="I235" s="743" t="s">
        <v>1907</v>
      </c>
      <c r="J235" s="743" t="s">
        <v>1298</v>
      </c>
      <c r="K235" s="743" t="s">
        <v>1904</v>
      </c>
      <c r="L235" s="744">
        <v>160.1</v>
      </c>
      <c r="M235" s="744">
        <v>160.1</v>
      </c>
      <c r="N235" s="743">
        <v>1</v>
      </c>
      <c r="O235" s="828">
        <v>0.5</v>
      </c>
      <c r="P235" s="744">
        <v>160.1</v>
      </c>
      <c r="Q235" s="761">
        <v>1</v>
      </c>
      <c r="R235" s="743">
        <v>1</v>
      </c>
      <c r="S235" s="761">
        <v>1</v>
      </c>
      <c r="T235" s="828">
        <v>0.5</v>
      </c>
      <c r="U235" s="784">
        <v>1</v>
      </c>
    </row>
    <row r="236" spans="1:21" ht="14.4" customHeight="1" x14ac:dyDescent="0.3">
      <c r="A236" s="742">
        <v>30</v>
      </c>
      <c r="B236" s="743" t="s">
        <v>2303</v>
      </c>
      <c r="C236" s="743" t="s">
        <v>2307</v>
      </c>
      <c r="D236" s="826" t="s">
        <v>3544</v>
      </c>
      <c r="E236" s="827" t="s">
        <v>2319</v>
      </c>
      <c r="F236" s="743" t="s">
        <v>2304</v>
      </c>
      <c r="G236" s="743" t="s">
        <v>2542</v>
      </c>
      <c r="H236" s="743" t="s">
        <v>554</v>
      </c>
      <c r="I236" s="743" t="s">
        <v>2721</v>
      </c>
      <c r="J236" s="743" t="s">
        <v>1956</v>
      </c>
      <c r="K236" s="743" t="s">
        <v>2238</v>
      </c>
      <c r="L236" s="744">
        <v>95.39</v>
      </c>
      <c r="M236" s="744">
        <v>95.39</v>
      </c>
      <c r="N236" s="743">
        <v>1</v>
      </c>
      <c r="O236" s="828">
        <v>0.5</v>
      </c>
      <c r="P236" s="744">
        <v>95.39</v>
      </c>
      <c r="Q236" s="761">
        <v>1</v>
      </c>
      <c r="R236" s="743">
        <v>1</v>
      </c>
      <c r="S236" s="761">
        <v>1</v>
      </c>
      <c r="T236" s="828">
        <v>0.5</v>
      </c>
      <c r="U236" s="784">
        <v>1</v>
      </c>
    </row>
    <row r="237" spans="1:21" ht="14.4" customHeight="1" x14ac:dyDescent="0.3">
      <c r="A237" s="742">
        <v>30</v>
      </c>
      <c r="B237" s="743" t="s">
        <v>2303</v>
      </c>
      <c r="C237" s="743" t="s">
        <v>2307</v>
      </c>
      <c r="D237" s="826" t="s">
        <v>3544</v>
      </c>
      <c r="E237" s="827" t="s">
        <v>2319</v>
      </c>
      <c r="F237" s="743" t="s">
        <v>2304</v>
      </c>
      <c r="G237" s="743" t="s">
        <v>2542</v>
      </c>
      <c r="H237" s="743" t="s">
        <v>554</v>
      </c>
      <c r="I237" s="743" t="s">
        <v>1958</v>
      </c>
      <c r="J237" s="743" t="s">
        <v>1956</v>
      </c>
      <c r="K237" s="743" t="s">
        <v>1959</v>
      </c>
      <c r="L237" s="744">
        <v>16.09</v>
      </c>
      <c r="M237" s="744">
        <v>16.09</v>
      </c>
      <c r="N237" s="743">
        <v>1</v>
      </c>
      <c r="O237" s="828">
        <v>0.5</v>
      </c>
      <c r="P237" s="744"/>
      <c r="Q237" s="761">
        <v>0</v>
      </c>
      <c r="R237" s="743"/>
      <c r="S237" s="761">
        <v>0</v>
      </c>
      <c r="T237" s="828"/>
      <c r="U237" s="784">
        <v>0</v>
      </c>
    </row>
    <row r="238" spans="1:21" ht="14.4" customHeight="1" x14ac:dyDescent="0.3">
      <c r="A238" s="742">
        <v>30</v>
      </c>
      <c r="B238" s="743" t="s">
        <v>2303</v>
      </c>
      <c r="C238" s="743" t="s">
        <v>2307</v>
      </c>
      <c r="D238" s="826" t="s">
        <v>3544</v>
      </c>
      <c r="E238" s="827" t="s">
        <v>2319</v>
      </c>
      <c r="F238" s="743" t="s">
        <v>2304</v>
      </c>
      <c r="G238" s="743" t="s">
        <v>2542</v>
      </c>
      <c r="H238" s="743" t="s">
        <v>554</v>
      </c>
      <c r="I238" s="743" t="s">
        <v>1960</v>
      </c>
      <c r="J238" s="743" t="s">
        <v>1956</v>
      </c>
      <c r="K238" s="743" t="s">
        <v>1961</v>
      </c>
      <c r="L238" s="744">
        <v>48.27</v>
      </c>
      <c r="M238" s="744">
        <v>48.27</v>
      </c>
      <c r="N238" s="743">
        <v>1</v>
      </c>
      <c r="O238" s="828">
        <v>0.5</v>
      </c>
      <c r="P238" s="744"/>
      <c r="Q238" s="761">
        <v>0</v>
      </c>
      <c r="R238" s="743"/>
      <c r="S238" s="761">
        <v>0</v>
      </c>
      <c r="T238" s="828"/>
      <c r="U238" s="784">
        <v>0</v>
      </c>
    </row>
    <row r="239" spans="1:21" ht="14.4" customHeight="1" x14ac:dyDescent="0.3">
      <c r="A239" s="742">
        <v>30</v>
      </c>
      <c r="B239" s="743" t="s">
        <v>2303</v>
      </c>
      <c r="C239" s="743" t="s">
        <v>2307</v>
      </c>
      <c r="D239" s="826" t="s">
        <v>3544</v>
      </c>
      <c r="E239" s="827" t="s">
        <v>2319</v>
      </c>
      <c r="F239" s="743" t="s">
        <v>2304</v>
      </c>
      <c r="G239" s="743" t="s">
        <v>2543</v>
      </c>
      <c r="H239" s="743" t="s">
        <v>526</v>
      </c>
      <c r="I239" s="743" t="s">
        <v>2544</v>
      </c>
      <c r="J239" s="743" t="s">
        <v>1459</v>
      </c>
      <c r="K239" s="743" t="s">
        <v>2545</v>
      </c>
      <c r="L239" s="744">
        <v>117.46</v>
      </c>
      <c r="M239" s="744">
        <v>117.46</v>
      </c>
      <c r="N239" s="743">
        <v>1</v>
      </c>
      <c r="O239" s="828">
        <v>0.5</v>
      </c>
      <c r="P239" s="744"/>
      <c r="Q239" s="761">
        <v>0</v>
      </c>
      <c r="R239" s="743"/>
      <c r="S239" s="761">
        <v>0</v>
      </c>
      <c r="T239" s="828"/>
      <c r="U239" s="784">
        <v>0</v>
      </c>
    </row>
    <row r="240" spans="1:21" ht="14.4" customHeight="1" x14ac:dyDescent="0.3">
      <c r="A240" s="742">
        <v>30</v>
      </c>
      <c r="B240" s="743" t="s">
        <v>2303</v>
      </c>
      <c r="C240" s="743" t="s">
        <v>2307</v>
      </c>
      <c r="D240" s="826" t="s">
        <v>3544</v>
      </c>
      <c r="E240" s="827" t="s">
        <v>2319</v>
      </c>
      <c r="F240" s="743" t="s">
        <v>2304</v>
      </c>
      <c r="G240" s="743" t="s">
        <v>2546</v>
      </c>
      <c r="H240" s="743" t="s">
        <v>526</v>
      </c>
      <c r="I240" s="743" t="s">
        <v>2722</v>
      </c>
      <c r="J240" s="743" t="s">
        <v>2723</v>
      </c>
      <c r="K240" s="743" t="s">
        <v>2724</v>
      </c>
      <c r="L240" s="744">
        <v>316.36</v>
      </c>
      <c r="M240" s="744">
        <v>316.36</v>
      </c>
      <c r="N240" s="743">
        <v>1</v>
      </c>
      <c r="O240" s="828">
        <v>0.5</v>
      </c>
      <c r="P240" s="744">
        <v>316.36</v>
      </c>
      <c r="Q240" s="761">
        <v>1</v>
      </c>
      <c r="R240" s="743">
        <v>1</v>
      </c>
      <c r="S240" s="761">
        <v>1</v>
      </c>
      <c r="T240" s="828">
        <v>0.5</v>
      </c>
      <c r="U240" s="784">
        <v>1</v>
      </c>
    </row>
    <row r="241" spans="1:21" ht="14.4" customHeight="1" x14ac:dyDescent="0.3">
      <c r="A241" s="742">
        <v>30</v>
      </c>
      <c r="B241" s="743" t="s">
        <v>2303</v>
      </c>
      <c r="C241" s="743" t="s">
        <v>2307</v>
      </c>
      <c r="D241" s="826" t="s">
        <v>3544</v>
      </c>
      <c r="E241" s="827" t="s">
        <v>2319</v>
      </c>
      <c r="F241" s="743" t="s">
        <v>2304</v>
      </c>
      <c r="G241" s="743" t="s">
        <v>2725</v>
      </c>
      <c r="H241" s="743" t="s">
        <v>526</v>
      </c>
      <c r="I241" s="743" t="s">
        <v>2726</v>
      </c>
      <c r="J241" s="743" t="s">
        <v>1362</v>
      </c>
      <c r="K241" s="743" t="s">
        <v>2727</v>
      </c>
      <c r="L241" s="744">
        <v>0</v>
      </c>
      <c r="M241" s="744">
        <v>0</v>
      </c>
      <c r="N241" s="743">
        <v>1</v>
      </c>
      <c r="O241" s="828">
        <v>0.5</v>
      </c>
      <c r="P241" s="744"/>
      <c r="Q241" s="761"/>
      <c r="R241" s="743"/>
      <c r="S241" s="761">
        <v>0</v>
      </c>
      <c r="T241" s="828"/>
      <c r="U241" s="784">
        <v>0</v>
      </c>
    </row>
    <row r="242" spans="1:21" ht="14.4" customHeight="1" x14ac:dyDescent="0.3">
      <c r="A242" s="742">
        <v>30</v>
      </c>
      <c r="B242" s="743" t="s">
        <v>2303</v>
      </c>
      <c r="C242" s="743" t="s">
        <v>2307</v>
      </c>
      <c r="D242" s="826" t="s">
        <v>3544</v>
      </c>
      <c r="E242" s="827" t="s">
        <v>2319</v>
      </c>
      <c r="F242" s="743" t="s">
        <v>2304</v>
      </c>
      <c r="G242" s="743" t="s">
        <v>2728</v>
      </c>
      <c r="H242" s="743" t="s">
        <v>526</v>
      </c>
      <c r="I242" s="743" t="s">
        <v>2729</v>
      </c>
      <c r="J242" s="743" t="s">
        <v>851</v>
      </c>
      <c r="K242" s="743" t="s">
        <v>2449</v>
      </c>
      <c r="L242" s="744">
        <v>0</v>
      </c>
      <c r="M242" s="744">
        <v>0</v>
      </c>
      <c r="N242" s="743">
        <v>1</v>
      </c>
      <c r="O242" s="828">
        <v>0.5</v>
      </c>
      <c r="P242" s="744"/>
      <c r="Q242" s="761"/>
      <c r="R242" s="743"/>
      <c r="S242" s="761">
        <v>0</v>
      </c>
      <c r="T242" s="828"/>
      <c r="U242" s="784">
        <v>0</v>
      </c>
    </row>
    <row r="243" spans="1:21" ht="14.4" customHeight="1" x14ac:dyDescent="0.3">
      <c r="A243" s="742">
        <v>30</v>
      </c>
      <c r="B243" s="743" t="s">
        <v>2303</v>
      </c>
      <c r="C243" s="743" t="s">
        <v>2307</v>
      </c>
      <c r="D243" s="826" t="s">
        <v>3544</v>
      </c>
      <c r="E243" s="827" t="s">
        <v>2319</v>
      </c>
      <c r="F243" s="743" t="s">
        <v>2304</v>
      </c>
      <c r="G243" s="743" t="s">
        <v>2557</v>
      </c>
      <c r="H243" s="743" t="s">
        <v>526</v>
      </c>
      <c r="I243" s="743" t="s">
        <v>2730</v>
      </c>
      <c r="J243" s="743" t="s">
        <v>2559</v>
      </c>
      <c r="K243" s="743" t="s">
        <v>2731</v>
      </c>
      <c r="L243" s="744">
        <v>0</v>
      </c>
      <c r="M243" s="744">
        <v>0</v>
      </c>
      <c r="N243" s="743">
        <v>1</v>
      </c>
      <c r="O243" s="828">
        <v>0.5</v>
      </c>
      <c r="P243" s="744"/>
      <c r="Q243" s="761"/>
      <c r="R243" s="743"/>
      <c r="S243" s="761">
        <v>0</v>
      </c>
      <c r="T243" s="828"/>
      <c r="U243" s="784">
        <v>0</v>
      </c>
    </row>
    <row r="244" spans="1:21" ht="14.4" customHeight="1" x14ac:dyDescent="0.3">
      <c r="A244" s="742">
        <v>30</v>
      </c>
      <c r="B244" s="743" t="s">
        <v>2303</v>
      </c>
      <c r="C244" s="743" t="s">
        <v>2307</v>
      </c>
      <c r="D244" s="826" t="s">
        <v>3544</v>
      </c>
      <c r="E244" s="827" t="s">
        <v>2319</v>
      </c>
      <c r="F244" s="743" t="s">
        <v>2304</v>
      </c>
      <c r="G244" s="743" t="s">
        <v>2557</v>
      </c>
      <c r="H244" s="743" t="s">
        <v>526</v>
      </c>
      <c r="I244" s="743" t="s">
        <v>2732</v>
      </c>
      <c r="J244" s="743" t="s">
        <v>2733</v>
      </c>
      <c r="K244" s="743" t="s">
        <v>2734</v>
      </c>
      <c r="L244" s="744">
        <v>0</v>
      </c>
      <c r="M244" s="744">
        <v>0</v>
      </c>
      <c r="N244" s="743">
        <v>1</v>
      </c>
      <c r="O244" s="828">
        <v>0.5</v>
      </c>
      <c r="P244" s="744">
        <v>0</v>
      </c>
      <c r="Q244" s="761"/>
      <c r="R244" s="743">
        <v>1</v>
      </c>
      <c r="S244" s="761">
        <v>1</v>
      </c>
      <c r="T244" s="828">
        <v>0.5</v>
      </c>
      <c r="U244" s="784">
        <v>1</v>
      </c>
    </row>
    <row r="245" spans="1:21" ht="14.4" customHeight="1" x14ac:dyDescent="0.3">
      <c r="A245" s="742">
        <v>30</v>
      </c>
      <c r="B245" s="743" t="s">
        <v>2303</v>
      </c>
      <c r="C245" s="743" t="s">
        <v>2307</v>
      </c>
      <c r="D245" s="826" t="s">
        <v>3544</v>
      </c>
      <c r="E245" s="827" t="s">
        <v>2319</v>
      </c>
      <c r="F245" s="743" t="s">
        <v>2304</v>
      </c>
      <c r="G245" s="743" t="s">
        <v>2735</v>
      </c>
      <c r="H245" s="743" t="s">
        <v>526</v>
      </c>
      <c r="I245" s="743" t="s">
        <v>2736</v>
      </c>
      <c r="J245" s="743" t="s">
        <v>1109</v>
      </c>
      <c r="K245" s="743" t="s">
        <v>636</v>
      </c>
      <c r="L245" s="744">
        <v>0</v>
      </c>
      <c r="M245" s="744">
        <v>0</v>
      </c>
      <c r="N245" s="743">
        <v>1</v>
      </c>
      <c r="O245" s="828">
        <v>0.5</v>
      </c>
      <c r="P245" s="744"/>
      <c r="Q245" s="761"/>
      <c r="R245" s="743"/>
      <c r="S245" s="761">
        <v>0</v>
      </c>
      <c r="T245" s="828"/>
      <c r="U245" s="784">
        <v>0</v>
      </c>
    </row>
    <row r="246" spans="1:21" ht="14.4" customHeight="1" x14ac:dyDescent="0.3">
      <c r="A246" s="742">
        <v>30</v>
      </c>
      <c r="B246" s="743" t="s">
        <v>2303</v>
      </c>
      <c r="C246" s="743" t="s">
        <v>2307</v>
      </c>
      <c r="D246" s="826" t="s">
        <v>3544</v>
      </c>
      <c r="E246" s="827" t="s">
        <v>2319</v>
      </c>
      <c r="F246" s="743" t="s">
        <v>2304</v>
      </c>
      <c r="G246" s="743" t="s">
        <v>2565</v>
      </c>
      <c r="H246" s="743" t="s">
        <v>554</v>
      </c>
      <c r="I246" s="743" t="s">
        <v>2154</v>
      </c>
      <c r="J246" s="743" t="s">
        <v>2155</v>
      </c>
      <c r="K246" s="743" t="s">
        <v>2156</v>
      </c>
      <c r="L246" s="744">
        <v>0</v>
      </c>
      <c r="M246" s="744">
        <v>0</v>
      </c>
      <c r="N246" s="743">
        <v>9</v>
      </c>
      <c r="O246" s="828">
        <v>4.5</v>
      </c>
      <c r="P246" s="744">
        <v>0</v>
      </c>
      <c r="Q246" s="761"/>
      <c r="R246" s="743">
        <v>4</v>
      </c>
      <c r="S246" s="761">
        <v>0.44444444444444442</v>
      </c>
      <c r="T246" s="828">
        <v>2</v>
      </c>
      <c r="U246" s="784">
        <v>0.44444444444444442</v>
      </c>
    </row>
    <row r="247" spans="1:21" ht="14.4" customHeight="1" x14ac:dyDescent="0.3">
      <c r="A247" s="742">
        <v>30</v>
      </c>
      <c r="B247" s="743" t="s">
        <v>2303</v>
      </c>
      <c r="C247" s="743" t="s">
        <v>2307</v>
      </c>
      <c r="D247" s="826" t="s">
        <v>3544</v>
      </c>
      <c r="E247" s="827" t="s">
        <v>2319</v>
      </c>
      <c r="F247" s="743" t="s">
        <v>2304</v>
      </c>
      <c r="G247" s="743" t="s">
        <v>2566</v>
      </c>
      <c r="H247" s="743" t="s">
        <v>526</v>
      </c>
      <c r="I247" s="743" t="s">
        <v>2567</v>
      </c>
      <c r="J247" s="743" t="s">
        <v>1492</v>
      </c>
      <c r="K247" s="743" t="s">
        <v>2568</v>
      </c>
      <c r="L247" s="744">
        <v>210.38</v>
      </c>
      <c r="M247" s="744">
        <v>210.38</v>
      </c>
      <c r="N247" s="743">
        <v>1</v>
      </c>
      <c r="O247" s="828">
        <v>0.5</v>
      </c>
      <c r="P247" s="744"/>
      <c r="Q247" s="761">
        <v>0</v>
      </c>
      <c r="R247" s="743"/>
      <c r="S247" s="761">
        <v>0</v>
      </c>
      <c r="T247" s="828"/>
      <c r="U247" s="784">
        <v>0</v>
      </c>
    </row>
    <row r="248" spans="1:21" ht="14.4" customHeight="1" x14ac:dyDescent="0.3">
      <c r="A248" s="742">
        <v>30</v>
      </c>
      <c r="B248" s="743" t="s">
        <v>2303</v>
      </c>
      <c r="C248" s="743" t="s">
        <v>2307</v>
      </c>
      <c r="D248" s="826" t="s">
        <v>3544</v>
      </c>
      <c r="E248" s="827" t="s">
        <v>2319</v>
      </c>
      <c r="F248" s="743" t="s">
        <v>2304</v>
      </c>
      <c r="G248" s="743" t="s">
        <v>2566</v>
      </c>
      <c r="H248" s="743" t="s">
        <v>526</v>
      </c>
      <c r="I248" s="743" t="s">
        <v>2569</v>
      </c>
      <c r="J248" s="743" t="s">
        <v>1492</v>
      </c>
      <c r="K248" s="743" t="s">
        <v>2570</v>
      </c>
      <c r="L248" s="744">
        <v>42.08</v>
      </c>
      <c r="M248" s="744">
        <v>84.16</v>
      </c>
      <c r="N248" s="743">
        <v>2</v>
      </c>
      <c r="O248" s="828">
        <v>1</v>
      </c>
      <c r="P248" s="744">
        <v>42.08</v>
      </c>
      <c r="Q248" s="761">
        <v>0.5</v>
      </c>
      <c r="R248" s="743">
        <v>1</v>
      </c>
      <c r="S248" s="761">
        <v>0.5</v>
      </c>
      <c r="T248" s="828">
        <v>0.5</v>
      </c>
      <c r="U248" s="784">
        <v>0.5</v>
      </c>
    </row>
    <row r="249" spans="1:21" ht="14.4" customHeight="1" x14ac:dyDescent="0.3">
      <c r="A249" s="742">
        <v>30</v>
      </c>
      <c r="B249" s="743" t="s">
        <v>2303</v>
      </c>
      <c r="C249" s="743" t="s">
        <v>2307</v>
      </c>
      <c r="D249" s="826" t="s">
        <v>3544</v>
      </c>
      <c r="E249" s="827" t="s">
        <v>2319</v>
      </c>
      <c r="F249" s="743" t="s">
        <v>2304</v>
      </c>
      <c r="G249" s="743" t="s">
        <v>2580</v>
      </c>
      <c r="H249" s="743" t="s">
        <v>526</v>
      </c>
      <c r="I249" s="743" t="s">
        <v>2583</v>
      </c>
      <c r="J249" s="743" t="s">
        <v>871</v>
      </c>
      <c r="K249" s="743" t="s">
        <v>2584</v>
      </c>
      <c r="L249" s="744">
        <v>80.959999999999994</v>
      </c>
      <c r="M249" s="744">
        <v>242.88</v>
      </c>
      <c r="N249" s="743">
        <v>3</v>
      </c>
      <c r="O249" s="828">
        <v>1.5</v>
      </c>
      <c r="P249" s="744">
        <v>80.959999999999994</v>
      </c>
      <c r="Q249" s="761">
        <v>0.33333333333333331</v>
      </c>
      <c r="R249" s="743">
        <v>1</v>
      </c>
      <c r="S249" s="761">
        <v>0.33333333333333331</v>
      </c>
      <c r="T249" s="828">
        <v>0.5</v>
      </c>
      <c r="U249" s="784">
        <v>0.33333333333333331</v>
      </c>
    </row>
    <row r="250" spans="1:21" ht="14.4" customHeight="1" x14ac:dyDescent="0.3">
      <c r="A250" s="742">
        <v>30</v>
      </c>
      <c r="B250" s="743" t="s">
        <v>2303</v>
      </c>
      <c r="C250" s="743" t="s">
        <v>2307</v>
      </c>
      <c r="D250" s="826" t="s">
        <v>3544</v>
      </c>
      <c r="E250" s="827" t="s">
        <v>2319</v>
      </c>
      <c r="F250" s="743" t="s">
        <v>2304</v>
      </c>
      <c r="G250" s="743" t="s">
        <v>2737</v>
      </c>
      <c r="H250" s="743" t="s">
        <v>526</v>
      </c>
      <c r="I250" s="743" t="s">
        <v>2738</v>
      </c>
      <c r="J250" s="743" t="s">
        <v>1432</v>
      </c>
      <c r="K250" s="743" t="s">
        <v>2739</v>
      </c>
      <c r="L250" s="744">
        <v>98.2</v>
      </c>
      <c r="M250" s="744">
        <v>98.2</v>
      </c>
      <c r="N250" s="743">
        <v>1</v>
      </c>
      <c r="O250" s="828">
        <v>0.5</v>
      </c>
      <c r="P250" s="744">
        <v>98.2</v>
      </c>
      <c r="Q250" s="761">
        <v>1</v>
      </c>
      <c r="R250" s="743">
        <v>1</v>
      </c>
      <c r="S250" s="761">
        <v>1</v>
      </c>
      <c r="T250" s="828">
        <v>0.5</v>
      </c>
      <c r="U250" s="784">
        <v>1</v>
      </c>
    </row>
    <row r="251" spans="1:21" ht="14.4" customHeight="1" x14ac:dyDescent="0.3">
      <c r="A251" s="742">
        <v>30</v>
      </c>
      <c r="B251" s="743" t="s">
        <v>2303</v>
      </c>
      <c r="C251" s="743" t="s">
        <v>2307</v>
      </c>
      <c r="D251" s="826" t="s">
        <v>3544</v>
      </c>
      <c r="E251" s="827" t="s">
        <v>2319</v>
      </c>
      <c r="F251" s="743" t="s">
        <v>2304</v>
      </c>
      <c r="G251" s="743" t="s">
        <v>2585</v>
      </c>
      <c r="H251" s="743" t="s">
        <v>526</v>
      </c>
      <c r="I251" s="743" t="s">
        <v>2586</v>
      </c>
      <c r="J251" s="743" t="s">
        <v>1421</v>
      </c>
      <c r="K251" s="743" t="s">
        <v>2131</v>
      </c>
      <c r="L251" s="744">
        <v>122.73</v>
      </c>
      <c r="M251" s="744">
        <v>613.65</v>
      </c>
      <c r="N251" s="743">
        <v>5</v>
      </c>
      <c r="O251" s="828">
        <v>2.5</v>
      </c>
      <c r="P251" s="744">
        <v>368.19</v>
      </c>
      <c r="Q251" s="761">
        <v>0.6</v>
      </c>
      <c r="R251" s="743">
        <v>3</v>
      </c>
      <c r="S251" s="761">
        <v>0.6</v>
      </c>
      <c r="T251" s="828">
        <v>1.5</v>
      </c>
      <c r="U251" s="784">
        <v>0.6</v>
      </c>
    </row>
    <row r="252" spans="1:21" ht="14.4" customHeight="1" x14ac:dyDescent="0.3">
      <c r="A252" s="742">
        <v>30</v>
      </c>
      <c r="B252" s="743" t="s">
        <v>2303</v>
      </c>
      <c r="C252" s="743" t="s">
        <v>2307</v>
      </c>
      <c r="D252" s="826" t="s">
        <v>3544</v>
      </c>
      <c r="E252" s="827" t="s">
        <v>2319</v>
      </c>
      <c r="F252" s="743" t="s">
        <v>2304</v>
      </c>
      <c r="G252" s="743" t="s">
        <v>2740</v>
      </c>
      <c r="H252" s="743" t="s">
        <v>526</v>
      </c>
      <c r="I252" s="743" t="s">
        <v>2741</v>
      </c>
      <c r="J252" s="743" t="s">
        <v>1471</v>
      </c>
      <c r="K252" s="743" t="s">
        <v>2742</v>
      </c>
      <c r="L252" s="744">
        <v>42.57</v>
      </c>
      <c r="M252" s="744">
        <v>42.57</v>
      </c>
      <c r="N252" s="743">
        <v>1</v>
      </c>
      <c r="O252" s="828">
        <v>0.5</v>
      </c>
      <c r="P252" s="744">
        <v>42.57</v>
      </c>
      <c r="Q252" s="761">
        <v>1</v>
      </c>
      <c r="R252" s="743">
        <v>1</v>
      </c>
      <c r="S252" s="761">
        <v>1</v>
      </c>
      <c r="T252" s="828">
        <v>0.5</v>
      </c>
      <c r="U252" s="784">
        <v>1</v>
      </c>
    </row>
    <row r="253" spans="1:21" ht="14.4" customHeight="1" x14ac:dyDescent="0.3">
      <c r="A253" s="742">
        <v>30</v>
      </c>
      <c r="B253" s="743" t="s">
        <v>2303</v>
      </c>
      <c r="C253" s="743" t="s">
        <v>2307</v>
      </c>
      <c r="D253" s="826" t="s">
        <v>3544</v>
      </c>
      <c r="E253" s="827" t="s">
        <v>2319</v>
      </c>
      <c r="F253" s="743" t="s">
        <v>2304</v>
      </c>
      <c r="G253" s="743" t="s">
        <v>2743</v>
      </c>
      <c r="H253" s="743" t="s">
        <v>554</v>
      </c>
      <c r="I253" s="743" t="s">
        <v>1916</v>
      </c>
      <c r="J253" s="743" t="s">
        <v>1917</v>
      </c>
      <c r="K253" s="743" t="s">
        <v>1918</v>
      </c>
      <c r="L253" s="744">
        <v>131.32</v>
      </c>
      <c r="M253" s="744">
        <v>131.32</v>
      </c>
      <c r="N253" s="743">
        <v>1</v>
      </c>
      <c r="O253" s="828">
        <v>0.5</v>
      </c>
      <c r="P253" s="744"/>
      <c r="Q253" s="761">
        <v>0</v>
      </c>
      <c r="R253" s="743"/>
      <c r="S253" s="761">
        <v>0</v>
      </c>
      <c r="T253" s="828"/>
      <c r="U253" s="784">
        <v>0</v>
      </c>
    </row>
    <row r="254" spans="1:21" ht="14.4" customHeight="1" x14ac:dyDescent="0.3">
      <c r="A254" s="742">
        <v>30</v>
      </c>
      <c r="B254" s="743" t="s">
        <v>2303</v>
      </c>
      <c r="C254" s="743" t="s">
        <v>2307</v>
      </c>
      <c r="D254" s="826" t="s">
        <v>3544</v>
      </c>
      <c r="E254" s="827" t="s">
        <v>2319</v>
      </c>
      <c r="F254" s="743" t="s">
        <v>2304</v>
      </c>
      <c r="G254" s="743" t="s">
        <v>2591</v>
      </c>
      <c r="H254" s="743" t="s">
        <v>526</v>
      </c>
      <c r="I254" s="743" t="s">
        <v>2594</v>
      </c>
      <c r="J254" s="743" t="s">
        <v>702</v>
      </c>
      <c r="K254" s="743" t="s">
        <v>2595</v>
      </c>
      <c r="L254" s="744">
        <v>271.94</v>
      </c>
      <c r="M254" s="744">
        <v>271.94</v>
      </c>
      <c r="N254" s="743">
        <v>1</v>
      </c>
      <c r="O254" s="828">
        <v>0.5</v>
      </c>
      <c r="P254" s="744">
        <v>271.94</v>
      </c>
      <c r="Q254" s="761">
        <v>1</v>
      </c>
      <c r="R254" s="743">
        <v>1</v>
      </c>
      <c r="S254" s="761">
        <v>1</v>
      </c>
      <c r="T254" s="828">
        <v>0.5</v>
      </c>
      <c r="U254" s="784">
        <v>1</v>
      </c>
    </row>
    <row r="255" spans="1:21" ht="14.4" customHeight="1" x14ac:dyDescent="0.3">
      <c r="A255" s="742">
        <v>30</v>
      </c>
      <c r="B255" s="743" t="s">
        <v>2303</v>
      </c>
      <c r="C255" s="743" t="s">
        <v>2307</v>
      </c>
      <c r="D255" s="826" t="s">
        <v>3544</v>
      </c>
      <c r="E255" s="827" t="s">
        <v>2319</v>
      </c>
      <c r="F255" s="743" t="s">
        <v>2304</v>
      </c>
      <c r="G255" s="743" t="s">
        <v>2591</v>
      </c>
      <c r="H255" s="743" t="s">
        <v>526</v>
      </c>
      <c r="I255" s="743" t="s">
        <v>2596</v>
      </c>
      <c r="J255" s="743" t="s">
        <v>704</v>
      </c>
      <c r="K255" s="743" t="s">
        <v>2597</v>
      </c>
      <c r="L255" s="744">
        <v>0</v>
      </c>
      <c r="M255" s="744">
        <v>0</v>
      </c>
      <c r="N255" s="743">
        <v>1</v>
      </c>
      <c r="O255" s="828">
        <v>0.5</v>
      </c>
      <c r="P255" s="744">
        <v>0</v>
      </c>
      <c r="Q255" s="761"/>
      <c r="R255" s="743">
        <v>1</v>
      </c>
      <c r="S255" s="761">
        <v>1</v>
      </c>
      <c r="T255" s="828">
        <v>0.5</v>
      </c>
      <c r="U255" s="784">
        <v>1</v>
      </c>
    </row>
    <row r="256" spans="1:21" ht="14.4" customHeight="1" x14ac:dyDescent="0.3">
      <c r="A256" s="742">
        <v>30</v>
      </c>
      <c r="B256" s="743" t="s">
        <v>2303</v>
      </c>
      <c r="C256" s="743" t="s">
        <v>2307</v>
      </c>
      <c r="D256" s="826" t="s">
        <v>3544</v>
      </c>
      <c r="E256" s="827" t="s">
        <v>2319</v>
      </c>
      <c r="F256" s="743" t="s">
        <v>2304</v>
      </c>
      <c r="G256" s="743" t="s">
        <v>1515</v>
      </c>
      <c r="H256" s="743" t="s">
        <v>554</v>
      </c>
      <c r="I256" s="743" t="s">
        <v>1868</v>
      </c>
      <c r="J256" s="743" t="s">
        <v>1869</v>
      </c>
      <c r="K256" s="743" t="s">
        <v>1870</v>
      </c>
      <c r="L256" s="744">
        <v>120.61</v>
      </c>
      <c r="M256" s="744">
        <v>120.61</v>
      </c>
      <c r="N256" s="743">
        <v>1</v>
      </c>
      <c r="O256" s="828">
        <v>0.5</v>
      </c>
      <c r="P256" s="744"/>
      <c r="Q256" s="761">
        <v>0</v>
      </c>
      <c r="R256" s="743"/>
      <c r="S256" s="761">
        <v>0</v>
      </c>
      <c r="T256" s="828"/>
      <c r="U256" s="784">
        <v>0</v>
      </c>
    </row>
    <row r="257" spans="1:21" ht="14.4" customHeight="1" x14ac:dyDescent="0.3">
      <c r="A257" s="742">
        <v>30</v>
      </c>
      <c r="B257" s="743" t="s">
        <v>2303</v>
      </c>
      <c r="C257" s="743" t="s">
        <v>2307</v>
      </c>
      <c r="D257" s="826" t="s">
        <v>3544</v>
      </c>
      <c r="E257" s="827" t="s">
        <v>2319</v>
      </c>
      <c r="F257" s="743" t="s">
        <v>2304</v>
      </c>
      <c r="G257" s="743" t="s">
        <v>2744</v>
      </c>
      <c r="H257" s="743" t="s">
        <v>554</v>
      </c>
      <c r="I257" s="743" t="s">
        <v>2202</v>
      </c>
      <c r="J257" s="743" t="s">
        <v>1536</v>
      </c>
      <c r="K257" s="743" t="s">
        <v>2203</v>
      </c>
      <c r="L257" s="744">
        <v>0</v>
      </c>
      <c r="M257" s="744">
        <v>0</v>
      </c>
      <c r="N257" s="743">
        <v>1</v>
      </c>
      <c r="O257" s="828">
        <v>1</v>
      </c>
      <c r="P257" s="744">
        <v>0</v>
      </c>
      <c r="Q257" s="761"/>
      <c r="R257" s="743">
        <v>1</v>
      </c>
      <c r="S257" s="761">
        <v>1</v>
      </c>
      <c r="T257" s="828">
        <v>1</v>
      </c>
      <c r="U257" s="784">
        <v>1</v>
      </c>
    </row>
    <row r="258" spans="1:21" ht="14.4" customHeight="1" x14ac:dyDescent="0.3">
      <c r="A258" s="742">
        <v>30</v>
      </c>
      <c r="B258" s="743" t="s">
        <v>2303</v>
      </c>
      <c r="C258" s="743" t="s">
        <v>2307</v>
      </c>
      <c r="D258" s="826" t="s">
        <v>3544</v>
      </c>
      <c r="E258" s="827" t="s">
        <v>2319</v>
      </c>
      <c r="F258" s="743" t="s">
        <v>2304</v>
      </c>
      <c r="G258" s="743" t="s">
        <v>2605</v>
      </c>
      <c r="H258" s="743" t="s">
        <v>554</v>
      </c>
      <c r="I258" s="743" t="s">
        <v>1899</v>
      </c>
      <c r="J258" s="743" t="s">
        <v>1895</v>
      </c>
      <c r="K258" s="743" t="s">
        <v>1900</v>
      </c>
      <c r="L258" s="744">
        <v>1887.9</v>
      </c>
      <c r="M258" s="744">
        <v>1887.9</v>
      </c>
      <c r="N258" s="743">
        <v>1</v>
      </c>
      <c r="O258" s="828">
        <v>1</v>
      </c>
      <c r="P258" s="744"/>
      <c r="Q258" s="761">
        <v>0</v>
      </c>
      <c r="R258" s="743"/>
      <c r="S258" s="761">
        <v>0</v>
      </c>
      <c r="T258" s="828"/>
      <c r="U258" s="784">
        <v>0</v>
      </c>
    </row>
    <row r="259" spans="1:21" ht="14.4" customHeight="1" x14ac:dyDescent="0.3">
      <c r="A259" s="742">
        <v>30</v>
      </c>
      <c r="B259" s="743" t="s">
        <v>2303</v>
      </c>
      <c r="C259" s="743" t="s">
        <v>2307</v>
      </c>
      <c r="D259" s="826" t="s">
        <v>3544</v>
      </c>
      <c r="E259" s="827" t="s">
        <v>2319</v>
      </c>
      <c r="F259" s="743" t="s">
        <v>2304</v>
      </c>
      <c r="G259" s="743" t="s">
        <v>2605</v>
      </c>
      <c r="H259" s="743" t="s">
        <v>554</v>
      </c>
      <c r="I259" s="743" t="s">
        <v>1897</v>
      </c>
      <c r="J259" s="743" t="s">
        <v>1895</v>
      </c>
      <c r="K259" s="743" t="s">
        <v>1898</v>
      </c>
      <c r="L259" s="744">
        <v>1544.99</v>
      </c>
      <c r="M259" s="744">
        <v>1544.99</v>
      </c>
      <c r="N259" s="743">
        <v>1</v>
      </c>
      <c r="O259" s="828">
        <v>0.5</v>
      </c>
      <c r="P259" s="744">
        <v>1544.99</v>
      </c>
      <c r="Q259" s="761">
        <v>1</v>
      </c>
      <c r="R259" s="743">
        <v>1</v>
      </c>
      <c r="S259" s="761">
        <v>1</v>
      </c>
      <c r="T259" s="828">
        <v>0.5</v>
      </c>
      <c r="U259" s="784">
        <v>1</v>
      </c>
    </row>
    <row r="260" spans="1:21" ht="14.4" customHeight="1" x14ac:dyDescent="0.3">
      <c r="A260" s="742">
        <v>30</v>
      </c>
      <c r="B260" s="743" t="s">
        <v>2303</v>
      </c>
      <c r="C260" s="743" t="s">
        <v>2307</v>
      </c>
      <c r="D260" s="826" t="s">
        <v>3544</v>
      </c>
      <c r="E260" s="827" t="s">
        <v>2319</v>
      </c>
      <c r="F260" s="743" t="s">
        <v>2304</v>
      </c>
      <c r="G260" s="743" t="s">
        <v>2608</v>
      </c>
      <c r="H260" s="743" t="s">
        <v>554</v>
      </c>
      <c r="I260" s="743" t="s">
        <v>2609</v>
      </c>
      <c r="J260" s="743" t="s">
        <v>1823</v>
      </c>
      <c r="K260" s="743" t="s">
        <v>2610</v>
      </c>
      <c r="L260" s="744">
        <v>53.57</v>
      </c>
      <c r="M260" s="744">
        <v>53.57</v>
      </c>
      <c r="N260" s="743">
        <v>1</v>
      </c>
      <c r="O260" s="828">
        <v>0.5</v>
      </c>
      <c r="P260" s="744">
        <v>53.57</v>
      </c>
      <c r="Q260" s="761">
        <v>1</v>
      </c>
      <c r="R260" s="743">
        <v>1</v>
      </c>
      <c r="S260" s="761">
        <v>1</v>
      </c>
      <c r="T260" s="828">
        <v>0.5</v>
      </c>
      <c r="U260" s="784">
        <v>1</v>
      </c>
    </row>
    <row r="261" spans="1:21" ht="14.4" customHeight="1" x14ac:dyDescent="0.3">
      <c r="A261" s="742">
        <v>30</v>
      </c>
      <c r="B261" s="743" t="s">
        <v>2303</v>
      </c>
      <c r="C261" s="743" t="s">
        <v>2307</v>
      </c>
      <c r="D261" s="826" t="s">
        <v>3544</v>
      </c>
      <c r="E261" s="827" t="s">
        <v>2319</v>
      </c>
      <c r="F261" s="743" t="s">
        <v>2304</v>
      </c>
      <c r="G261" s="743" t="s">
        <v>2608</v>
      </c>
      <c r="H261" s="743" t="s">
        <v>554</v>
      </c>
      <c r="I261" s="743" t="s">
        <v>1822</v>
      </c>
      <c r="J261" s="743" t="s">
        <v>1823</v>
      </c>
      <c r="K261" s="743" t="s">
        <v>1824</v>
      </c>
      <c r="L261" s="744">
        <v>133.94</v>
      </c>
      <c r="M261" s="744">
        <v>267.88</v>
      </c>
      <c r="N261" s="743">
        <v>2</v>
      </c>
      <c r="O261" s="828">
        <v>1</v>
      </c>
      <c r="P261" s="744">
        <v>133.94</v>
      </c>
      <c r="Q261" s="761">
        <v>0.5</v>
      </c>
      <c r="R261" s="743">
        <v>1</v>
      </c>
      <c r="S261" s="761">
        <v>0.5</v>
      </c>
      <c r="T261" s="828">
        <v>0.5</v>
      </c>
      <c r="U261" s="784">
        <v>0.5</v>
      </c>
    </row>
    <row r="262" spans="1:21" ht="14.4" customHeight="1" x14ac:dyDescent="0.3">
      <c r="A262" s="742">
        <v>30</v>
      </c>
      <c r="B262" s="743" t="s">
        <v>2303</v>
      </c>
      <c r="C262" s="743" t="s">
        <v>2307</v>
      </c>
      <c r="D262" s="826" t="s">
        <v>3544</v>
      </c>
      <c r="E262" s="827" t="s">
        <v>2319</v>
      </c>
      <c r="F262" s="743" t="s">
        <v>2304</v>
      </c>
      <c r="G262" s="743" t="s">
        <v>2611</v>
      </c>
      <c r="H262" s="743" t="s">
        <v>526</v>
      </c>
      <c r="I262" s="743" t="s">
        <v>2745</v>
      </c>
      <c r="J262" s="743" t="s">
        <v>2746</v>
      </c>
      <c r="K262" s="743" t="s">
        <v>2747</v>
      </c>
      <c r="L262" s="744">
        <v>50.32</v>
      </c>
      <c r="M262" s="744">
        <v>50.32</v>
      </c>
      <c r="N262" s="743">
        <v>1</v>
      </c>
      <c r="O262" s="828">
        <v>0.5</v>
      </c>
      <c r="P262" s="744"/>
      <c r="Q262" s="761">
        <v>0</v>
      </c>
      <c r="R262" s="743"/>
      <c r="S262" s="761">
        <v>0</v>
      </c>
      <c r="T262" s="828"/>
      <c r="U262" s="784">
        <v>0</v>
      </c>
    </row>
    <row r="263" spans="1:21" ht="14.4" customHeight="1" x14ac:dyDescent="0.3">
      <c r="A263" s="742">
        <v>30</v>
      </c>
      <c r="B263" s="743" t="s">
        <v>2303</v>
      </c>
      <c r="C263" s="743" t="s">
        <v>2307</v>
      </c>
      <c r="D263" s="826" t="s">
        <v>3544</v>
      </c>
      <c r="E263" s="827" t="s">
        <v>2319</v>
      </c>
      <c r="F263" s="743" t="s">
        <v>2304</v>
      </c>
      <c r="G263" s="743" t="s">
        <v>2611</v>
      </c>
      <c r="H263" s="743" t="s">
        <v>554</v>
      </c>
      <c r="I263" s="743" t="s">
        <v>2150</v>
      </c>
      <c r="J263" s="743" t="s">
        <v>2151</v>
      </c>
      <c r="K263" s="743" t="s">
        <v>2152</v>
      </c>
      <c r="L263" s="744">
        <v>50.32</v>
      </c>
      <c r="M263" s="744">
        <v>150.96</v>
      </c>
      <c r="N263" s="743">
        <v>3</v>
      </c>
      <c r="O263" s="828">
        <v>1.5</v>
      </c>
      <c r="P263" s="744">
        <v>50.32</v>
      </c>
      <c r="Q263" s="761">
        <v>0.33333333333333331</v>
      </c>
      <c r="R263" s="743">
        <v>1</v>
      </c>
      <c r="S263" s="761">
        <v>0.33333333333333331</v>
      </c>
      <c r="T263" s="828">
        <v>0.5</v>
      </c>
      <c r="U263" s="784">
        <v>0.33333333333333331</v>
      </c>
    </row>
    <row r="264" spans="1:21" ht="14.4" customHeight="1" x14ac:dyDescent="0.3">
      <c r="A264" s="742">
        <v>30</v>
      </c>
      <c r="B264" s="743" t="s">
        <v>2303</v>
      </c>
      <c r="C264" s="743" t="s">
        <v>2307</v>
      </c>
      <c r="D264" s="826" t="s">
        <v>3544</v>
      </c>
      <c r="E264" s="827" t="s">
        <v>2320</v>
      </c>
      <c r="F264" s="743" t="s">
        <v>2304</v>
      </c>
      <c r="G264" s="743" t="s">
        <v>2631</v>
      </c>
      <c r="H264" s="743" t="s">
        <v>526</v>
      </c>
      <c r="I264" s="743" t="s">
        <v>2632</v>
      </c>
      <c r="J264" s="743" t="s">
        <v>2633</v>
      </c>
      <c r="K264" s="743" t="s">
        <v>2634</v>
      </c>
      <c r="L264" s="744">
        <v>35.11</v>
      </c>
      <c r="M264" s="744">
        <v>35.11</v>
      </c>
      <c r="N264" s="743">
        <v>1</v>
      </c>
      <c r="O264" s="828">
        <v>0.5</v>
      </c>
      <c r="P264" s="744"/>
      <c r="Q264" s="761">
        <v>0</v>
      </c>
      <c r="R264" s="743"/>
      <c r="S264" s="761">
        <v>0</v>
      </c>
      <c r="T264" s="828"/>
      <c r="U264" s="784">
        <v>0</v>
      </c>
    </row>
    <row r="265" spans="1:21" ht="14.4" customHeight="1" x14ac:dyDescent="0.3">
      <c r="A265" s="742">
        <v>30</v>
      </c>
      <c r="B265" s="743" t="s">
        <v>2303</v>
      </c>
      <c r="C265" s="743" t="s">
        <v>2307</v>
      </c>
      <c r="D265" s="826" t="s">
        <v>3544</v>
      </c>
      <c r="E265" s="827" t="s">
        <v>2320</v>
      </c>
      <c r="F265" s="743" t="s">
        <v>2304</v>
      </c>
      <c r="G265" s="743" t="s">
        <v>2325</v>
      </c>
      <c r="H265" s="743" t="s">
        <v>526</v>
      </c>
      <c r="I265" s="743" t="s">
        <v>2134</v>
      </c>
      <c r="J265" s="743" t="s">
        <v>1184</v>
      </c>
      <c r="K265" s="743" t="s">
        <v>2131</v>
      </c>
      <c r="L265" s="744">
        <v>36.270000000000003</v>
      </c>
      <c r="M265" s="744">
        <v>145.08000000000001</v>
      </c>
      <c r="N265" s="743">
        <v>4</v>
      </c>
      <c r="O265" s="828">
        <v>2</v>
      </c>
      <c r="P265" s="744"/>
      <c r="Q265" s="761">
        <v>0</v>
      </c>
      <c r="R265" s="743"/>
      <c r="S265" s="761">
        <v>0</v>
      </c>
      <c r="T265" s="828"/>
      <c r="U265" s="784">
        <v>0</v>
      </c>
    </row>
    <row r="266" spans="1:21" ht="14.4" customHeight="1" x14ac:dyDescent="0.3">
      <c r="A266" s="742">
        <v>30</v>
      </c>
      <c r="B266" s="743" t="s">
        <v>2303</v>
      </c>
      <c r="C266" s="743" t="s">
        <v>2307</v>
      </c>
      <c r="D266" s="826" t="s">
        <v>3544</v>
      </c>
      <c r="E266" s="827" t="s">
        <v>2320</v>
      </c>
      <c r="F266" s="743" t="s">
        <v>2304</v>
      </c>
      <c r="G266" s="743" t="s">
        <v>2325</v>
      </c>
      <c r="H266" s="743" t="s">
        <v>554</v>
      </c>
      <c r="I266" s="743" t="s">
        <v>2129</v>
      </c>
      <c r="J266" s="743" t="s">
        <v>581</v>
      </c>
      <c r="K266" s="743" t="s">
        <v>583</v>
      </c>
      <c r="L266" s="744">
        <v>85.7</v>
      </c>
      <c r="M266" s="744">
        <v>85.7</v>
      </c>
      <c r="N266" s="743">
        <v>1</v>
      </c>
      <c r="O266" s="828">
        <v>0.5</v>
      </c>
      <c r="P266" s="744"/>
      <c r="Q266" s="761">
        <v>0</v>
      </c>
      <c r="R266" s="743"/>
      <c r="S266" s="761">
        <v>0</v>
      </c>
      <c r="T266" s="828"/>
      <c r="U266" s="784">
        <v>0</v>
      </c>
    </row>
    <row r="267" spans="1:21" ht="14.4" customHeight="1" x14ac:dyDescent="0.3">
      <c r="A267" s="742">
        <v>30</v>
      </c>
      <c r="B267" s="743" t="s">
        <v>2303</v>
      </c>
      <c r="C267" s="743" t="s">
        <v>2307</v>
      </c>
      <c r="D267" s="826" t="s">
        <v>3544</v>
      </c>
      <c r="E267" s="827" t="s">
        <v>2320</v>
      </c>
      <c r="F267" s="743" t="s">
        <v>2304</v>
      </c>
      <c r="G267" s="743" t="s">
        <v>2325</v>
      </c>
      <c r="H267" s="743" t="s">
        <v>554</v>
      </c>
      <c r="I267" s="743" t="s">
        <v>2128</v>
      </c>
      <c r="J267" s="743" t="s">
        <v>581</v>
      </c>
      <c r="K267" s="743" t="s">
        <v>582</v>
      </c>
      <c r="L267" s="744">
        <v>25.71</v>
      </c>
      <c r="M267" s="744">
        <v>25.71</v>
      </c>
      <c r="N267" s="743">
        <v>1</v>
      </c>
      <c r="O267" s="828">
        <v>0.5</v>
      </c>
      <c r="P267" s="744">
        <v>25.71</v>
      </c>
      <c r="Q267" s="761">
        <v>1</v>
      </c>
      <c r="R267" s="743">
        <v>1</v>
      </c>
      <c r="S267" s="761">
        <v>1</v>
      </c>
      <c r="T267" s="828">
        <v>0.5</v>
      </c>
      <c r="U267" s="784">
        <v>1</v>
      </c>
    </row>
    <row r="268" spans="1:21" ht="14.4" customHeight="1" x14ac:dyDescent="0.3">
      <c r="A268" s="742">
        <v>30</v>
      </c>
      <c r="B268" s="743" t="s">
        <v>2303</v>
      </c>
      <c r="C268" s="743" t="s">
        <v>2307</v>
      </c>
      <c r="D268" s="826" t="s">
        <v>3544</v>
      </c>
      <c r="E268" s="827" t="s">
        <v>2320</v>
      </c>
      <c r="F268" s="743" t="s">
        <v>2304</v>
      </c>
      <c r="G268" s="743" t="s">
        <v>2748</v>
      </c>
      <c r="H268" s="743" t="s">
        <v>554</v>
      </c>
      <c r="I268" s="743" t="s">
        <v>1911</v>
      </c>
      <c r="J268" s="743" t="s">
        <v>748</v>
      </c>
      <c r="K268" s="743" t="s">
        <v>1912</v>
      </c>
      <c r="L268" s="744">
        <v>72</v>
      </c>
      <c r="M268" s="744">
        <v>144</v>
      </c>
      <c r="N268" s="743">
        <v>2</v>
      </c>
      <c r="O268" s="828">
        <v>1</v>
      </c>
      <c r="P268" s="744">
        <v>72</v>
      </c>
      <c r="Q268" s="761">
        <v>0.5</v>
      </c>
      <c r="R268" s="743">
        <v>1</v>
      </c>
      <c r="S268" s="761">
        <v>0.5</v>
      </c>
      <c r="T268" s="828">
        <v>0.5</v>
      </c>
      <c r="U268" s="784">
        <v>0.5</v>
      </c>
    </row>
    <row r="269" spans="1:21" ht="14.4" customHeight="1" x14ac:dyDescent="0.3">
      <c r="A269" s="742">
        <v>30</v>
      </c>
      <c r="B269" s="743" t="s">
        <v>2303</v>
      </c>
      <c r="C269" s="743" t="s">
        <v>2307</v>
      </c>
      <c r="D269" s="826" t="s">
        <v>3544</v>
      </c>
      <c r="E269" s="827" t="s">
        <v>2320</v>
      </c>
      <c r="F269" s="743" t="s">
        <v>2304</v>
      </c>
      <c r="G269" s="743" t="s">
        <v>2327</v>
      </c>
      <c r="H269" s="743" t="s">
        <v>526</v>
      </c>
      <c r="I269" s="743" t="s">
        <v>2328</v>
      </c>
      <c r="J269" s="743" t="s">
        <v>610</v>
      </c>
      <c r="K269" s="743" t="s">
        <v>2238</v>
      </c>
      <c r="L269" s="744">
        <v>62.18</v>
      </c>
      <c r="M269" s="744">
        <v>124.36</v>
      </c>
      <c r="N269" s="743">
        <v>2</v>
      </c>
      <c r="O269" s="828">
        <v>1</v>
      </c>
      <c r="P269" s="744">
        <v>62.18</v>
      </c>
      <c r="Q269" s="761">
        <v>0.5</v>
      </c>
      <c r="R269" s="743">
        <v>1</v>
      </c>
      <c r="S269" s="761">
        <v>0.5</v>
      </c>
      <c r="T269" s="828">
        <v>0.5</v>
      </c>
      <c r="U269" s="784">
        <v>0.5</v>
      </c>
    </row>
    <row r="270" spans="1:21" ht="14.4" customHeight="1" x14ac:dyDescent="0.3">
      <c r="A270" s="742">
        <v>30</v>
      </c>
      <c r="B270" s="743" t="s">
        <v>2303</v>
      </c>
      <c r="C270" s="743" t="s">
        <v>2307</v>
      </c>
      <c r="D270" s="826" t="s">
        <v>3544</v>
      </c>
      <c r="E270" s="827" t="s">
        <v>2320</v>
      </c>
      <c r="F270" s="743" t="s">
        <v>2304</v>
      </c>
      <c r="G270" s="743" t="s">
        <v>2327</v>
      </c>
      <c r="H270" s="743" t="s">
        <v>526</v>
      </c>
      <c r="I270" s="743" t="s">
        <v>2329</v>
      </c>
      <c r="J270" s="743" t="s">
        <v>613</v>
      </c>
      <c r="K270" s="743" t="s">
        <v>1961</v>
      </c>
      <c r="L270" s="744">
        <v>31.09</v>
      </c>
      <c r="M270" s="744">
        <v>93.27</v>
      </c>
      <c r="N270" s="743">
        <v>3</v>
      </c>
      <c r="O270" s="828">
        <v>1.5</v>
      </c>
      <c r="P270" s="744">
        <v>31.09</v>
      </c>
      <c r="Q270" s="761">
        <v>0.33333333333333337</v>
      </c>
      <c r="R270" s="743">
        <v>1</v>
      </c>
      <c r="S270" s="761">
        <v>0.33333333333333331</v>
      </c>
      <c r="T270" s="828">
        <v>0.5</v>
      </c>
      <c r="U270" s="784">
        <v>0.33333333333333331</v>
      </c>
    </row>
    <row r="271" spans="1:21" ht="14.4" customHeight="1" x14ac:dyDescent="0.3">
      <c r="A271" s="742">
        <v>30</v>
      </c>
      <c r="B271" s="743" t="s">
        <v>2303</v>
      </c>
      <c r="C271" s="743" t="s">
        <v>2307</v>
      </c>
      <c r="D271" s="826" t="s">
        <v>3544</v>
      </c>
      <c r="E271" s="827" t="s">
        <v>2320</v>
      </c>
      <c r="F271" s="743" t="s">
        <v>2304</v>
      </c>
      <c r="G271" s="743" t="s">
        <v>2327</v>
      </c>
      <c r="H271" s="743" t="s">
        <v>526</v>
      </c>
      <c r="I271" s="743" t="s">
        <v>2329</v>
      </c>
      <c r="J271" s="743" t="s">
        <v>613</v>
      </c>
      <c r="K271" s="743" t="s">
        <v>1961</v>
      </c>
      <c r="L271" s="744">
        <v>36.86</v>
      </c>
      <c r="M271" s="744">
        <v>36.86</v>
      </c>
      <c r="N271" s="743">
        <v>1</v>
      </c>
      <c r="O271" s="828">
        <v>0.5</v>
      </c>
      <c r="P271" s="744"/>
      <c r="Q271" s="761">
        <v>0</v>
      </c>
      <c r="R271" s="743"/>
      <c r="S271" s="761">
        <v>0</v>
      </c>
      <c r="T271" s="828"/>
      <c r="U271" s="784">
        <v>0</v>
      </c>
    </row>
    <row r="272" spans="1:21" ht="14.4" customHeight="1" x14ac:dyDescent="0.3">
      <c r="A272" s="742">
        <v>30</v>
      </c>
      <c r="B272" s="743" t="s">
        <v>2303</v>
      </c>
      <c r="C272" s="743" t="s">
        <v>2307</v>
      </c>
      <c r="D272" s="826" t="s">
        <v>3544</v>
      </c>
      <c r="E272" s="827" t="s">
        <v>2320</v>
      </c>
      <c r="F272" s="743" t="s">
        <v>2304</v>
      </c>
      <c r="G272" s="743" t="s">
        <v>2330</v>
      </c>
      <c r="H272" s="743" t="s">
        <v>554</v>
      </c>
      <c r="I272" s="743" t="s">
        <v>2056</v>
      </c>
      <c r="J272" s="743" t="s">
        <v>1607</v>
      </c>
      <c r="K272" s="743" t="s">
        <v>2057</v>
      </c>
      <c r="L272" s="744">
        <v>154.36000000000001</v>
      </c>
      <c r="M272" s="744">
        <v>154.36000000000001</v>
      </c>
      <c r="N272" s="743">
        <v>1</v>
      </c>
      <c r="O272" s="828">
        <v>0.5</v>
      </c>
      <c r="P272" s="744">
        <v>154.36000000000001</v>
      </c>
      <c r="Q272" s="761">
        <v>1</v>
      </c>
      <c r="R272" s="743">
        <v>1</v>
      </c>
      <c r="S272" s="761">
        <v>1</v>
      </c>
      <c r="T272" s="828">
        <v>0.5</v>
      </c>
      <c r="U272" s="784">
        <v>1</v>
      </c>
    </row>
    <row r="273" spans="1:21" ht="14.4" customHeight="1" x14ac:dyDescent="0.3">
      <c r="A273" s="742">
        <v>30</v>
      </c>
      <c r="B273" s="743" t="s">
        <v>2303</v>
      </c>
      <c r="C273" s="743" t="s">
        <v>2307</v>
      </c>
      <c r="D273" s="826" t="s">
        <v>3544</v>
      </c>
      <c r="E273" s="827" t="s">
        <v>2320</v>
      </c>
      <c r="F273" s="743" t="s">
        <v>2304</v>
      </c>
      <c r="G273" s="743" t="s">
        <v>2331</v>
      </c>
      <c r="H273" s="743" t="s">
        <v>526</v>
      </c>
      <c r="I273" s="743" t="s">
        <v>2006</v>
      </c>
      <c r="J273" s="743" t="s">
        <v>2004</v>
      </c>
      <c r="K273" s="743" t="s">
        <v>1931</v>
      </c>
      <c r="L273" s="744">
        <v>58.86</v>
      </c>
      <c r="M273" s="744">
        <v>117.72</v>
      </c>
      <c r="N273" s="743">
        <v>2</v>
      </c>
      <c r="O273" s="828">
        <v>1.5</v>
      </c>
      <c r="P273" s="744">
        <v>58.86</v>
      </c>
      <c r="Q273" s="761">
        <v>0.5</v>
      </c>
      <c r="R273" s="743">
        <v>1</v>
      </c>
      <c r="S273" s="761">
        <v>0.5</v>
      </c>
      <c r="T273" s="828">
        <v>0.5</v>
      </c>
      <c r="U273" s="784">
        <v>0.33333333333333331</v>
      </c>
    </row>
    <row r="274" spans="1:21" ht="14.4" customHeight="1" x14ac:dyDescent="0.3">
      <c r="A274" s="742">
        <v>30</v>
      </c>
      <c r="B274" s="743" t="s">
        <v>2303</v>
      </c>
      <c r="C274" s="743" t="s">
        <v>2307</v>
      </c>
      <c r="D274" s="826" t="s">
        <v>3544</v>
      </c>
      <c r="E274" s="827" t="s">
        <v>2320</v>
      </c>
      <c r="F274" s="743" t="s">
        <v>2304</v>
      </c>
      <c r="G274" s="743" t="s">
        <v>2331</v>
      </c>
      <c r="H274" s="743" t="s">
        <v>526</v>
      </c>
      <c r="I274" s="743" t="s">
        <v>2006</v>
      </c>
      <c r="J274" s="743" t="s">
        <v>2004</v>
      </c>
      <c r="K274" s="743" t="s">
        <v>1931</v>
      </c>
      <c r="L274" s="744">
        <v>46.6</v>
      </c>
      <c r="M274" s="744">
        <v>46.6</v>
      </c>
      <c r="N274" s="743">
        <v>1</v>
      </c>
      <c r="O274" s="828">
        <v>0.5</v>
      </c>
      <c r="P274" s="744">
        <v>46.6</v>
      </c>
      <c r="Q274" s="761">
        <v>1</v>
      </c>
      <c r="R274" s="743">
        <v>1</v>
      </c>
      <c r="S274" s="761">
        <v>1</v>
      </c>
      <c r="T274" s="828">
        <v>0.5</v>
      </c>
      <c r="U274" s="784">
        <v>1</v>
      </c>
    </row>
    <row r="275" spans="1:21" ht="14.4" customHeight="1" x14ac:dyDescent="0.3">
      <c r="A275" s="742">
        <v>30</v>
      </c>
      <c r="B275" s="743" t="s">
        <v>2303</v>
      </c>
      <c r="C275" s="743" t="s">
        <v>2307</v>
      </c>
      <c r="D275" s="826" t="s">
        <v>3544</v>
      </c>
      <c r="E275" s="827" t="s">
        <v>2320</v>
      </c>
      <c r="F275" s="743" t="s">
        <v>2304</v>
      </c>
      <c r="G275" s="743" t="s">
        <v>2331</v>
      </c>
      <c r="H275" s="743" t="s">
        <v>526</v>
      </c>
      <c r="I275" s="743" t="s">
        <v>2009</v>
      </c>
      <c r="J275" s="743" t="s">
        <v>2004</v>
      </c>
      <c r="K275" s="743" t="s">
        <v>2010</v>
      </c>
      <c r="L275" s="744">
        <v>93.18</v>
      </c>
      <c r="M275" s="744">
        <v>93.18</v>
      </c>
      <c r="N275" s="743">
        <v>1</v>
      </c>
      <c r="O275" s="828">
        <v>0.5</v>
      </c>
      <c r="P275" s="744"/>
      <c r="Q275" s="761">
        <v>0</v>
      </c>
      <c r="R275" s="743"/>
      <c r="S275" s="761">
        <v>0</v>
      </c>
      <c r="T275" s="828"/>
      <c r="U275" s="784">
        <v>0</v>
      </c>
    </row>
    <row r="276" spans="1:21" ht="14.4" customHeight="1" x14ac:dyDescent="0.3">
      <c r="A276" s="742">
        <v>30</v>
      </c>
      <c r="B276" s="743" t="s">
        <v>2303</v>
      </c>
      <c r="C276" s="743" t="s">
        <v>2307</v>
      </c>
      <c r="D276" s="826" t="s">
        <v>3544</v>
      </c>
      <c r="E276" s="827" t="s">
        <v>2320</v>
      </c>
      <c r="F276" s="743" t="s">
        <v>2304</v>
      </c>
      <c r="G276" s="743" t="s">
        <v>2331</v>
      </c>
      <c r="H276" s="743" t="s">
        <v>526</v>
      </c>
      <c r="I276" s="743" t="s">
        <v>2009</v>
      </c>
      <c r="J276" s="743" t="s">
        <v>2004</v>
      </c>
      <c r="K276" s="743" t="s">
        <v>2010</v>
      </c>
      <c r="L276" s="744">
        <v>117.73</v>
      </c>
      <c r="M276" s="744">
        <v>235.46</v>
      </c>
      <c r="N276" s="743">
        <v>2</v>
      </c>
      <c r="O276" s="828">
        <v>1</v>
      </c>
      <c r="P276" s="744"/>
      <c r="Q276" s="761">
        <v>0</v>
      </c>
      <c r="R276" s="743"/>
      <c r="S276" s="761">
        <v>0</v>
      </c>
      <c r="T276" s="828"/>
      <c r="U276" s="784">
        <v>0</v>
      </c>
    </row>
    <row r="277" spans="1:21" ht="14.4" customHeight="1" x14ac:dyDescent="0.3">
      <c r="A277" s="742">
        <v>30</v>
      </c>
      <c r="B277" s="743" t="s">
        <v>2303</v>
      </c>
      <c r="C277" s="743" t="s">
        <v>2307</v>
      </c>
      <c r="D277" s="826" t="s">
        <v>3544</v>
      </c>
      <c r="E277" s="827" t="s">
        <v>2320</v>
      </c>
      <c r="F277" s="743" t="s">
        <v>2304</v>
      </c>
      <c r="G277" s="743" t="s">
        <v>2331</v>
      </c>
      <c r="H277" s="743" t="s">
        <v>526</v>
      </c>
      <c r="I277" s="743" t="s">
        <v>2749</v>
      </c>
      <c r="J277" s="743" t="s">
        <v>2004</v>
      </c>
      <c r="K277" s="743" t="s">
        <v>2750</v>
      </c>
      <c r="L277" s="744">
        <v>181.13</v>
      </c>
      <c r="M277" s="744">
        <v>181.13</v>
      </c>
      <c r="N277" s="743">
        <v>1</v>
      </c>
      <c r="O277" s="828">
        <v>0.5</v>
      </c>
      <c r="P277" s="744"/>
      <c r="Q277" s="761">
        <v>0</v>
      </c>
      <c r="R277" s="743"/>
      <c r="S277" s="761">
        <v>0</v>
      </c>
      <c r="T277" s="828"/>
      <c r="U277" s="784">
        <v>0</v>
      </c>
    </row>
    <row r="278" spans="1:21" ht="14.4" customHeight="1" x14ac:dyDescent="0.3">
      <c r="A278" s="742">
        <v>30</v>
      </c>
      <c r="B278" s="743" t="s">
        <v>2303</v>
      </c>
      <c r="C278" s="743" t="s">
        <v>2307</v>
      </c>
      <c r="D278" s="826" t="s">
        <v>3544</v>
      </c>
      <c r="E278" s="827" t="s">
        <v>2320</v>
      </c>
      <c r="F278" s="743" t="s">
        <v>2304</v>
      </c>
      <c r="G278" s="743" t="s">
        <v>2332</v>
      </c>
      <c r="H278" s="743" t="s">
        <v>526</v>
      </c>
      <c r="I278" s="743" t="s">
        <v>2333</v>
      </c>
      <c r="J278" s="743" t="s">
        <v>2334</v>
      </c>
      <c r="K278" s="743" t="s">
        <v>2335</v>
      </c>
      <c r="L278" s="744">
        <v>128.55000000000001</v>
      </c>
      <c r="M278" s="744">
        <v>128.55000000000001</v>
      </c>
      <c r="N278" s="743">
        <v>1</v>
      </c>
      <c r="O278" s="828">
        <v>0.5</v>
      </c>
      <c r="P278" s="744"/>
      <c r="Q278" s="761">
        <v>0</v>
      </c>
      <c r="R278" s="743"/>
      <c r="S278" s="761">
        <v>0</v>
      </c>
      <c r="T278" s="828"/>
      <c r="U278" s="784">
        <v>0</v>
      </c>
    </row>
    <row r="279" spans="1:21" ht="14.4" customHeight="1" x14ac:dyDescent="0.3">
      <c r="A279" s="742">
        <v>30</v>
      </c>
      <c r="B279" s="743" t="s">
        <v>2303</v>
      </c>
      <c r="C279" s="743" t="s">
        <v>2307</v>
      </c>
      <c r="D279" s="826" t="s">
        <v>3544</v>
      </c>
      <c r="E279" s="827" t="s">
        <v>2320</v>
      </c>
      <c r="F279" s="743" t="s">
        <v>2304</v>
      </c>
      <c r="G279" s="743" t="s">
        <v>2337</v>
      </c>
      <c r="H279" s="743" t="s">
        <v>554</v>
      </c>
      <c r="I279" s="743" t="s">
        <v>1924</v>
      </c>
      <c r="J279" s="743" t="s">
        <v>1925</v>
      </c>
      <c r="K279" s="743" t="s">
        <v>1926</v>
      </c>
      <c r="L279" s="744">
        <v>65.540000000000006</v>
      </c>
      <c r="M279" s="744">
        <v>131.08000000000001</v>
      </c>
      <c r="N279" s="743">
        <v>2</v>
      </c>
      <c r="O279" s="828">
        <v>1</v>
      </c>
      <c r="P279" s="744">
        <v>65.540000000000006</v>
      </c>
      <c r="Q279" s="761">
        <v>0.5</v>
      </c>
      <c r="R279" s="743">
        <v>1</v>
      </c>
      <c r="S279" s="761">
        <v>0.5</v>
      </c>
      <c r="T279" s="828">
        <v>0.5</v>
      </c>
      <c r="U279" s="784">
        <v>0.5</v>
      </c>
    </row>
    <row r="280" spans="1:21" ht="14.4" customHeight="1" x14ac:dyDescent="0.3">
      <c r="A280" s="742">
        <v>30</v>
      </c>
      <c r="B280" s="743" t="s">
        <v>2303</v>
      </c>
      <c r="C280" s="743" t="s">
        <v>2307</v>
      </c>
      <c r="D280" s="826" t="s">
        <v>3544</v>
      </c>
      <c r="E280" s="827" t="s">
        <v>2320</v>
      </c>
      <c r="F280" s="743" t="s">
        <v>2304</v>
      </c>
      <c r="G280" s="743" t="s">
        <v>2751</v>
      </c>
      <c r="H280" s="743" t="s">
        <v>526</v>
      </c>
      <c r="I280" s="743" t="s">
        <v>2752</v>
      </c>
      <c r="J280" s="743" t="s">
        <v>573</v>
      </c>
      <c r="K280" s="743" t="s">
        <v>2753</v>
      </c>
      <c r="L280" s="744">
        <v>66.17</v>
      </c>
      <c r="M280" s="744">
        <v>66.17</v>
      </c>
      <c r="N280" s="743">
        <v>1</v>
      </c>
      <c r="O280" s="828">
        <v>0.5</v>
      </c>
      <c r="P280" s="744"/>
      <c r="Q280" s="761">
        <v>0</v>
      </c>
      <c r="R280" s="743"/>
      <c r="S280" s="761">
        <v>0</v>
      </c>
      <c r="T280" s="828"/>
      <c r="U280" s="784">
        <v>0</v>
      </c>
    </row>
    <row r="281" spans="1:21" ht="14.4" customHeight="1" x14ac:dyDescent="0.3">
      <c r="A281" s="742">
        <v>30</v>
      </c>
      <c r="B281" s="743" t="s">
        <v>2303</v>
      </c>
      <c r="C281" s="743" t="s">
        <v>2307</v>
      </c>
      <c r="D281" s="826" t="s">
        <v>3544</v>
      </c>
      <c r="E281" s="827" t="s">
        <v>2320</v>
      </c>
      <c r="F281" s="743" t="s">
        <v>2304</v>
      </c>
      <c r="G281" s="743" t="s">
        <v>2338</v>
      </c>
      <c r="H281" s="743" t="s">
        <v>526</v>
      </c>
      <c r="I281" s="743" t="s">
        <v>1928</v>
      </c>
      <c r="J281" s="743" t="s">
        <v>1324</v>
      </c>
      <c r="K281" s="743" t="s">
        <v>1929</v>
      </c>
      <c r="L281" s="744">
        <v>35.11</v>
      </c>
      <c r="M281" s="744">
        <v>105.33</v>
      </c>
      <c r="N281" s="743">
        <v>3</v>
      </c>
      <c r="O281" s="828">
        <v>1.5</v>
      </c>
      <c r="P281" s="744"/>
      <c r="Q281" s="761">
        <v>0</v>
      </c>
      <c r="R281" s="743"/>
      <c r="S281" s="761">
        <v>0</v>
      </c>
      <c r="T281" s="828"/>
      <c r="U281" s="784">
        <v>0</v>
      </c>
    </row>
    <row r="282" spans="1:21" ht="14.4" customHeight="1" x14ac:dyDescent="0.3">
      <c r="A282" s="742">
        <v>30</v>
      </c>
      <c r="B282" s="743" t="s">
        <v>2303</v>
      </c>
      <c r="C282" s="743" t="s">
        <v>2307</v>
      </c>
      <c r="D282" s="826" t="s">
        <v>3544</v>
      </c>
      <c r="E282" s="827" t="s">
        <v>2320</v>
      </c>
      <c r="F282" s="743" t="s">
        <v>2304</v>
      </c>
      <c r="G282" s="743" t="s">
        <v>2338</v>
      </c>
      <c r="H282" s="743" t="s">
        <v>526</v>
      </c>
      <c r="I282" s="743" t="s">
        <v>1930</v>
      </c>
      <c r="J282" s="743" t="s">
        <v>1323</v>
      </c>
      <c r="K282" s="743" t="s">
        <v>1931</v>
      </c>
      <c r="L282" s="744">
        <v>70.23</v>
      </c>
      <c r="M282" s="744">
        <v>140.46</v>
      </c>
      <c r="N282" s="743">
        <v>2</v>
      </c>
      <c r="O282" s="828">
        <v>1</v>
      </c>
      <c r="P282" s="744"/>
      <c r="Q282" s="761">
        <v>0</v>
      </c>
      <c r="R282" s="743"/>
      <c r="S282" s="761">
        <v>0</v>
      </c>
      <c r="T282" s="828"/>
      <c r="U282" s="784">
        <v>0</v>
      </c>
    </row>
    <row r="283" spans="1:21" ht="14.4" customHeight="1" x14ac:dyDescent="0.3">
      <c r="A283" s="742">
        <v>30</v>
      </c>
      <c r="B283" s="743" t="s">
        <v>2303</v>
      </c>
      <c r="C283" s="743" t="s">
        <v>2307</v>
      </c>
      <c r="D283" s="826" t="s">
        <v>3544</v>
      </c>
      <c r="E283" s="827" t="s">
        <v>2320</v>
      </c>
      <c r="F283" s="743" t="s">
        <v>2304</v>
      </c>
      <c r="G283" s="743" t="s">
        <v>2342</v>
      </c>
      <c r="H283" s="743" t="s">
        <v>554</v>
      </c>
      <c r="I283" s="743" t="s">
        <v>2343</v>
      </c>
      <c r="J283" s="743" t="s">
        <v>726</v>
      </c>
      <c r="K283" s="743" t="s">
        <v>2010</v>
      </c>
      <c r="L283" s="744">
        <v>85.16</v>
      </c>
      <c r="M283" s="744">
        <v>85.16</v>
      </c>
      <c r="N283" s="743">
        <v>1</v>
      </c>
      <c r="O283" s="828">
        <v>0.5</v>
      </c>
      <c r="P283" s="744"/>
      <c r="Q283" s="761">
        <v>0</v>
      </c>
      <c r="R283" s="743"/>
      <c r="S283" s="761">
        <v>0</v>
      </c>
      <c r="T283" s="828"/>
      <c r="U283" s="784">
        <v>0</v>
      </c>
    </row>
    <row r="284" spans="1:21" ht="14.4" customHeight="1" x14ac:dyDescent="0.3">
      <c r="A284" s="742">
        <v>30</v>
      </c>
      <c r="B284" s="743" t="s">
        <v>2303</v>
      </c>
      <c r="C284" s="743" t="s">
        <v>2307</v>
      </c>
      <c r="D284" s="826" t="s">
        <v>3544</v>
      </c>
      <c r="E284" s="827" t="s">
        <v>2320</v>
      </c>
      <c r="F284" s="743" t="s">
        <v>2304</v>
      </c>
      <c r="G284" s="743" t="s">
        <v>2342</v>
      </c>
      <c r="H284" s="743" t="s">
        <v>554</v>
      </c>
      <c r="I284" s="743" t="s">
        <v>2209</v>
      </c>
      <c r="J284" s="743" t="s">
        <v>724</v>
      </c>
      <c r="K284" s="743" t="s">
        <v>1931</v>
      </c>
      <c r="L284" s="744">
        <v>42.57</v>
      </c>
      <c r="M284" s="744">
        <v>85.14</v>
      </c>
      <c r="N284" s="743">
        <v>2</v>
      </c>
      <c r="O284" s="828">
        <v>1</v>
      </c>
      <c r="P284" s="744">
        <v>42.57</v>
      </c>
      <c r="Q284" s="761">
        <v>0.5</v>
      </c>
      <c r="R284" s="743">
        <v>1</v>
      </c>
      <c r="S284" s="761">
        <v>0.5</v>
      </c>
      <c r="T284" s="828">
        <v>0.5</v>
      </c>
      <c r="U284" s="784">
        <v>0.5</v>
      </c>
    </row>
    <row r="285" spans="1:21" ht="14.4" customHeight="1" x14ac:dyDescent="0.3">
      <c r="A285" s="742">
        <v>30</v>
      </c>
      <c r="B285" s="743" t="s">
        <v>2303</v>
      </c>
      <c r="C285" s="743" t="s">
        <v>2307</v>
      </c>
      <c r="D285" s="826" t="s">
        <v>3544</v>
      </c>
      <c r="E285" s="827" t="s">
        <v>2320</v>
      </c>
      <c r="F285" s="743" t="s">
        <v>2304</v>
      </c>
      <c r="G285" s="743" t="s">
        <v>2342</v>
      </c>
      <c r="H285" s="743" t="s">
        <v>554</v>
      </c>
      <c r="I285" s="743" t="s">
        <v>2210</v>
      </c>
      <c r="J285" s="743" t="s">
        <v>726</v>
      </c>
      <c r="K285" s="743" t="s">
        <v>2010</v>
      </c>
      <c r="L285" s="744">
        <v>85.16</v>
      </c>
      <c r="M285" s="744">
        <v>85.16</v>
      </c>
      <c r="N285" s="743">
        <v>1</v>
      </c>
      <c r="O285" s="828">
        <v>0.5</v>
      </c>
      <c r="P285" s="744"/>
      <c r="Q285" s="761">
        <v>0</v>
      </c>
      <c r="R285" s="743"/>
      <c r="S285" s="761">
        <v>0</v>
      </c>
      <c r="T285" s="828"/>
      <c r="U285" s="784">
        <v>0</v>
      </c>
    </row>
    <row r="286" spans="1:21" ht="14.4" customHeight="1" x14ac:dyDescent="0.3">
      <c r="A286" s="742">
        <v>30</v>
      </c>
      <c r="B286" s="743" t="s">
        <v>2303</v>
      </c>
      <c r="C286" s="743" t="s">
        <v>2307</v>
      </c>
      <c r="D286" s="826" t="s">
        <v>3544</v>
      </c>
      <c r="E286" s="827" t="s">
        <v>2320</v>
      </c>
      <c r="F286" s="743" t="s">
        <v>2304</v>
      </c>
      <c r="G286" s="743" t="s">
        <v>2648</v>
      </c>
      <c r="H286" s="743" t="s">
        <v>526</v>
      </c>
      <c r="I286" s="743" t="s">
        <v>2754</v>
      </c>
      <c r="J286" s="743" t="s">
        <v>2650</v>
      </c>
      <c r="K286" s="743" t="s">
        <v>2755</v>
      </c>
      <c r="L286" s="744">
        <v>1544.99</v>
      </c>
      <c r="M286" s="744">
        <v>1544.99</v>
      </c>
      <c r="N286" s="743">
        <v>1</v>
      </c>
      <c r="O286" s="828">
        <v>1</v>
      </c>
      <c r="P286" s="744"/>
      <c r="Q286" s="761">
        <v>0</v>
      </c>
      <c r="R286" s="743"/>
      <c r="S286" s="761">
        <v>0</v>
      </c>
      <c r="T286" s="828"/>
      <c r="U286" s="784">
        <v>0</v>
      </c>
    </row>
    <row r="287" spans="1:21" ht="14.4" customHeight="1" x14ac:dyDescent="0.3">
      <c r="A287" s="742">
        <v>30</v>
      </c>
      <c r="B287" s="743" t="s">
        <v>2303</v>
      </c>
      <c r="C287" s="743" t="s">
        <v>2307</v>
      </c>
      <c r="D287" s="826" t="s">
        <v>3544</v>
      </c>
      <c r="E287" s="827" t="s">
        <v>2320</v>
      </c>
      <c r="F287" s="743" t="s">
        <v>2304</v>
      </c>
      <c r="G287" s="743" t="s">
        <v>2344</v>
      </c>
      <c r="H287" s="743" t="s">
        <v>526</v>
      </c>
      <c r="I287" s="743" t="s">
        <v>2345</v>
      </c>
      <c r="J287" s="743" t="s">
        <v>2346</v>
      </c>
      <c r="K287" s="743" t="s">
        <v>2347</v>
      </c>
      <c r="L287" s="744">
        <v>23.72</v>
      </c>
      <c r="M287" s="744">
        <v>71.16</v>
      </c>
      <c r="N287" s="743">
        <v>3</v>
      </c>
      <c r="O287" s="828">
        <v>1.5</v>
      </c>
      <c r="P287" s="744">
        <v>23.72</v>
      </c>
      <c r="Q287" s="761">
        <v>0.33333333333333331</v>
      </c>
      <c r="R287" s="743">
        <v>1</v>
      </c>
      <c r="S287" s="761">
        <v>0.33333333333333331</v>
      </c>
      <c r="T287" s="828">
        <v>0.5</v>
      </c>
      <c r="U287" s="784">
        <v>0.33333333333333331</v>
      </c>
    </row>
    <row r="288" spans="1:21" ht="14.4" customHeight="1" x14ac:dyDescent="0.3">
      <c r="A288" s="742">
        <v>30</v>
      </c>
      <c r="B288" s="743" t="s">
        <v>2303</v>
      </c>
      <c r="C288" s="743" t="s">
        <v>2307</v>
      </c>
      <c r="D288" s="826" t="s">
        <v>3544</v>
      </c>
      <c r="E288" s="827" t="s">
        <v>2320</v>
      </c>
      <c r="F288" s="743" t="s">
        <v>2304</v>
      </c>
      <c r="G288" s="743" t="s">
        <v>2348</v>
      </c>
      <c r="H288" s="743" t="s">
        <v>526</v>
      </c>
      <c r="I288" s="743" t="s">
        <v>2652</v>
      </c>
      <c r="J288" s="743" t="s">
        <v>771</v>
      </c>
      <c r="K288" s="743" t="s">
        <v>2352</v>
      </c>
      <c r="L288" s="744">
        <v>91.11</v>
      </c>
      <c r="M288" s="744">
        <v>91.11</v>
      </c>
      <c r="N288" s="743">
        <v>1</v>
      </c>
      <c r="O288" s="828">
        <v>0.5</v>
      </c>
      <c r="P288" s="744"/>
      <c r="Q288" s="761">
        <v>0</v>
      </c>
      <c r="R288" s="743"/>
      <c r="S288" s="761">
        <v>0</v>
      </c>
      <c r="T288" s="828"/>
      <c r="U288" s="784">
        <v>0</v>
      </c>
    </row>
    <row r="289" spans="1:21" ht="14.4" customHeight="1" x14ac:dyDescent="0.3">
      <c r="A289" s="742">
        <v>30</v>
      </c>
      <c r="B289" s="743" t="s">
        <v>2303</v>
      </c>
      <c r="C289" s="743" t="s">
        <v>2307</v>
      </c>
      <c r="D289" s="826" t="s">
        <v>3544</v>
      </c>
      <c r="E289" s="827" t="s">
        <v>2320</v>
      </c>
      <c r="F289" s="743" t="s">
        <v>2304</v>
      </c>
      <c r="G289" s="743" t="s">
        <v>2348</v>
      </c>
      <c r="H289" s="743" t="s">
        <v>526</v>
      </c>
      <c r="I289" s="743" t="s">
        <v>2349</v>
      </c>
      <c r="J289" s="743" t="s">
        <v>771</v>
      </c>
      <c r="K289" s="743" t="s">
        <v>2350</v>
      </c>
      <c r="L289" s="744">
        <v>45.56</v>
      </c>
      <c r="M289" s="744">
        <v>91.12</v>
      </c>
      <c r="N289" s="743">
        <v>2</v>
      </c>
      <c r="O289" s="828">
        <v>1</v>
      </c>
      <c r="P289" s="744"/>
      <c r="Q289" s="761">
        <v>0</v>
      </c>
      <c r="R289" s="743"/>
      <c r="S289" s="761">
        <v>0</v>
      </c>
      <c r="T289" s="828"/>
      <c r="U289" s="784">
        <v>0</v>
      </c>
    </row>
    <row r="290" spans="1:21" ht="14.4" customHeight="1" x14ac:dyDescent="0.3">
      <c r="A290" s="742">
        <v>30</v>
      </c>
      <c r="B290" s="743" t="s">
        <v>2303</v>
      </c>
      <c r="C290" s="743" t="s">
        <v>2307</v>
      </c>
      <c r="D290" s="826" t="s">
        <v>3544</v>
      </c>
      <c r="E290" s="827" t="s">
        <v>2320</v>
      </c>
      <c r="F290" s="743" t="s">
        <v>2304</v>
      </c>
      <c r="G290" s="743" t="s">
        <v>2362</v>
      </c>
      <c r="H290" s="743" t="s">
        <v>554</v>
      </c>
      <c r="I290" s="743" t="s">
        <v>2220</v>
      </c>
      <c r="J290" s="743" t="s">
        <v>2221</v>
      </c>
      <c r="K290" s="743" t="s">
        <v>2222</v>
      </c>
      <c r="L290" s="744">
        <v>79.48</v>
      </c>
      <c r="M290" s="744">
        <v>79.48</v>
      </c>
      <c r="N290" s="743">
        <v>1</v>
      </c>
      <c r="O290" s="828">
        <v>0.5</v>
      </c>
      <c r="P290" s="744"/>
      <c r="Q290" s="761">
        <v>0</v>
      </c>
      <c r="R290" s="743"/>
      <c r="S290" s="761">
        <v>0</v>
      </c>
      <c r="T290" s="828"/>
      <c r="U290" s="784">
        <v>0</v>
      </c>
    </row>
    <row r="291" spans="1:21" ht="14.4" customHeight="1" x14ac:dyDescent="0.3">
      <c r="A291" s="742">
        <v>30</v>
      </c>
      <c r="B291" s="743" t="s">
        <v>2303</v>
      </c>
      <c r="C291" s="743" t="s">
        <v>2307</v>
      </c>
      <c r="D291" s="826" t="s">
        <v>3544</v>
      </c>
      <c r="E291" s="827" t="s">
        <v>2320</v>
      </c>
      <c r="F291" s="743" t="s">
        <v>2304</v>
      </c>
      <c r="G291" s="743" t="s">
        <v>2362</v>
      </c>
      <c r="H291" s="743" t="s">
        <v>554</v>
      </c>
      <c r="I291" s="743" t="s">
        <v>2756</v>
      </c>
      <c r="J291" s="743" t="s">
        <v>2221</v>
      </c>
      <c r="K291" s="743" t="s">
        <v>2757</v>
      </c>
      <c r="L291" s="744">
        <v>246.39</v>
      </c>
      <c r="M291" s="744">
        <v>246.39</v>
      </c>
      <c r="N291" s="743">
        <v>1</v>
      </c>
      <c r="O291" s="828">
        <v>0.5</v>
      </c>
      <c r="P291" s="744"/>
      <c r="Q291" s="761">
        <v>0</v>
      </c>
      <c r="R291" s="743"/>
      <c r="S291" s="761">
        <v>0</v>
      </c>
      <c r="T291" s="828"/>
      <c r="U291" s="784">
        <v>0</v>
      </c>
    </row>
    <row r="292" spans="1:21" ht="14.4" customHeight="1" x14ac:dyDescent="0.3">
      <c r="A292" s="742">
        <v>30</v>
      </c>
      <c r="B292" s="743" t="s">
        <v>2303</v>
      </c>
      <c r="C292" s="743" t="s">
        <v>2307</v>
      </c>
      <c r="D292" s="826" t="s">
        <v>3544</v>
      </c>
      <c r="E292" s="827" t="s">
        <v>2320</v>
      </c>
      <c r="F292" s="743" t="s">
        <v>2304</v>
      </c>
      <c r="G292" s="743" t="s">
        <v>2758</v>
      </c>
      <c r="H292" s="743" t="s">
        <v>526</v>
      </c>
      <c r="I292" s="743" t="s">
        <v>2759</v>
      </c>
      <c r="J292" s="743" t="s">
        <v>2760</v>
      </c>
      <c r="K292" s="743" t="s">
        <v>583</v>
      </c>
      <c r="L292" s="744">
        <v>76.069999999999993</v>
      </c>
      <c r="M292" s="744">
        <v>76.069999999999993</v>
      </c>
      <c r="N292" s="743">
        <v>1</v>
      </c>
      <c r="O292" s="828">
        <v>0.5</v>
      </c>
      <c r="P292" s="744"/>
      <c r="Q292" s="761">
        <v>0</v>
      </c>
      <c r="R292" s="743"/>
      <c r="S292" s="761">
        <v>0</v>
      </c>
      <c r="T292" s="828"/>
      <c r="U292" s="784">
        <v>0</v>
      </c>
    </row>
    <row r="293" spans="1:21" ht="14.4" customHeight="1" x14ac:dyDescent="0.3">
      <c r="A293" s="742">
        <v>30</v>
      </c>
      <c r="B293" s="743" t="s">
        <v>2303</v>
      </c>
      <c r="C293" s="743" t="s">
        <v>2307</v>
      </c>
      <c r="D293" s="826" t="s">
        <v>3544</v>
      </c>
      <c r="E293" s="827" t="s">
        <v>2320</v>
      </c>
      <c r="F293" s="743" t="s">
        <v>2304</v>
      </c>
      <c r="G293" s="743" t="s">
        <v>2364</v>
      </c>
      <c r="H293" s="743" t="s">
        <v>554</v>
      </c>
      <c r="I293" s="743" t="s">
        <v>2761</v>
      </c>
      <c r="J293" s="743" t="s">
        <v>922</v>
      </c>
      <c r="K293" s="743" t="s">
        <v>2762</v>
      </c>
      <c r="L293" s="744">
        <v>98.29</v>
      </c>
      <c r="M293" s="744">
        <v>98.29</v>
      </c>
      <c r="N293" s="743">
        <v>1</v>
      </c>
      <c r="O293" s="828">
        <v>0.5</v>
      </c>
      <c r="P293" s="744"/>
      <c r="Q293" s="761">
        <v>0</v>
      </c>
      <c r="R293" s="743"/>
      <c r="S293" s="761">
        <v>0</v>
      </c>
      <c r="T293" s="828"/>
      <c r="U293" s="784">
        <v>0</v>
      </c>
    </row>
    <row r="294" spans="1:21" ht="14.4" customHeight="1" x14ac:dyDescent="0.3">
      <c r="A294" s="742">
        <v>30</v>
      </c>
      <c r="B294" s="743" t="s">
        <v>2303</v>
      </c>
      <c r="C294" s="743" t="s">
        <v>2307</v>
      </c>
      <c r="D294" s="826" t="s">
        <v>3544</v>
      </c>
      <c r="E294" s="827" t="s">
        <v>2320</v>
      </c>
      <c r="F294" s="743" t="s">
        <v>2304</v>
      </c>
      <c r="G294" s="743" t="s">
        <v>2364</v>
      </c>
      <c r="H294" s="743" t="s">
        <v>554</v>
      </c>
      <c r="I294" s="743" t="s">
        <v>2763</v>
      </c>
      <c r="J294" s="743" t="s">
        <v>2764</v>
      </c>
      <c r="K294" s="743" t="s">
        <v>2765</v>
      </c>
      <c r="L294" s="744">
        <v>196.56</v>
      </c>
      <c r="M294" s="744">
        <v>196.56</v>
      </c>
      <c r="N294" s="743">
        <v>1</v>
      </c>
      <c r="O294" s="828">
        <v>0.5</v>
      </c>
      <c r="P294" s="744"/>
      <c r="Q294" s="761">
        <v>0</v>
      </c>
      <c r="R294" s="743"/>
      <c r="S294" s="761">
        <v>0</v>
      </c>
      <c r="T294" s="828"/>
      <c r="U294" s="784">
        <v>0</v>
      </c>
    </row>
    <row r="295" spans="1:21" ht="14.4" customHeight="1" x14ac:dyDescent="0.3">
      <c r="A295" s="742">
        <v>30</v>
      </c>
      <c r="B295" s="743" t="s">
        <v>2303</v>
      </c>
      <c r="C295" s="743" t="s">
        <v>2307</v>
      </c>
      <c r="D295" s="826" t="s">
        <v>3544</v>
      </c>
      <c r="E295" s="827" t="s">
        <v>2320</v>
      </c>
      <c r="F295" s="743" t="s">
        <v>2304</v>
      </c>
      <c r="G295" s="743" t="s">
        <v>2364</v>
      </c>
      <c r="H295" s="743" t="s">
        <v>526</v>
      </c>
      <c r="I295" s="743" t="s">
        <v>2367</v>
      </c>
      <c r="J295" s="743" t="s">
        <v>920</v>
      </c>
      <c r="K295" s="743" t="s">
        <v>2368</v>
      </c>
      <c r="L295" s="744">
        <v>0</v>
      </c>
      <c r="M295" s="744">
        <v>0</v>
      </c>
      <c r="N295" s="743">
        <v>2</v>
      </c>
      <c r="O295" s="828">
        <v>1</v>
      </c>
      <c r="P295" s="744">
        <v>0</v>
      </c>
      <c r="Q295" s="761"/>
      <c r="R295" s="743">
        <v>1</v>
      </c>
      <c r="S295" s="761">
        <v>0.5</v>
      </c>
      <c r="T295" s="828">
        <v>0.5</v>
      </c>
      <c r="U295" s="784">
        <v>0.5</v>
      </c>
    </row>
    <row r="296" spans="1:21" ht="14.4" customHeight="1" x14ac:dyDescent="0.3">
      <c r="A296" s="742">
        <v>30</v>
      </c>
      <c r="B296" s="743" t="s">
        <v>2303</v>
      </c>
      <c r="C296" s="743" t="s">
        <v>2307</v>
      </c>
      <c r="D296" s="826" t="s">
        <v>3544</v>
      </c>
      <c r="E296" s="827" t="s">
        <v>2320</v>
      </c>
      <c r="F296" s="743" t="s">
        <v>2304</v>
      </c>
      <c r="G296" s="743" t="s">
        <v>2364</v>
      </c>
      <c r="H296" s="743" t="s">
        <v>526</v>
      </c>
      <c r="I296" s="743" t="s">
        <v>2369</v>
      </c>
      <c r="J296" s="743" t="s">
        <v>920</v>
      </c>
      <c r="K296" s="743" t="s">
        <v>2370</v>
      </c>
      <c r="L296" s="744">
        <v>42.51</v>
      </c>
      <c r="M296" s="744">
        <v>297.57</v>
      </c>
      <c r="N296" s="743">
        <v>7</v>
      </c>
      <c r="O296" s="828">
        <v>4</v>
      </c>
      <c r="P296" s="744">
        <v>85.02</v>
      </c>
      <c r="Q296" s="761">
        <v>0.2857142857142857</v>
      </c>
      <c r="R296" s="743">
        <v>2</v>
      </c>
      <c r="S296" s="761">
        <v>0.2857142857142857</v>
      </c>
      <c r="T296" s="828">
        <v>1</v>
      </c>
      <c r="U296" s="784">
        <v>0.25</v>
      </c>
    </row>
    <row r="297" spans="1:21" ht="14.4" customHeight="1" x14ac:dyDescent="0.3">
      <c r="A297" s="742">
        <v>30</v>
      </c>
      <c r="B297" s="743" t="s">
        <v>2303</v>
      </c>
      <c r="C297" s="743" t="s">
        <v>2307</v>
      </c>
      <c r="D297" s="826" t="s">
        <v>3544</v>
      </c>
      <c r="E297" s="827" t="s">
        <v>2320</v>
      </c>
      <c r="F297" s="743" t="s">
        <v>2304</v>
      </c>
      <c r="G297" s="743" t="s">
        <v>2371</v>
      </c>
      <c r="H297" s="743" t="s">
        <v>526</v>
      </c>
      <c r="I297" s="743" t="s">
        <v>2375</v>
      </c>
      <c r="J297" s="743" t="s">
        <v>2373</v>
      </c>
      <c r="K297" s="743" t="s">
        <v>2376</v>
      </c>
      <c r="L297" s="744">
        <v>424.24</v>
      </c>
      <c r="M297" s="744">
        <v>848.48</v>
      </c>
      <c r="N297" s="743">
        <v>2</v>
      </c>
      <c r="O297" s="828">
        <v>1</v>
      </c>
      <c r="P297" s="744">
        <v>424.24</v>
      </c>
      <c r="Q297" s="761">
        <v>0.5</v>
      </c>
      <c r="R297" s="743">
        <v>1</v>
      </c>
      <c r="S297" s="761">
        <v>0.5</v>
      </c>
      <c r="T297" s="828">
        <v>0.5</v>
      </c>
      <c r="U297" s="784">
        <v>0.5</v>
      </c>
    </row>
    <row r="298" spans="1:21" ht="14.4" customHeight="1" x14ac:dyDescent="0.3">
      <c r="A298" s="742">
        <v>30</v>
      </c>
      <c r="B298" s="743" t="s">
        <v>2303</v>
      </c>
      <c r="C298" s="743" t="s">
        <v>2307</v>
      </c>
      <c r="D298" s="826" t="s">
        <v>3544</v>
      </c>
      <c r="E298" s="827" t="s">
        <v>2320</v>
      </c>
      <c r="F298" s="743" t="s">
        <v>2304</v>
      </c>
      <c r="G298" s="743" t="s">
        <v>2384</v>
      </c>
      <c r="H298" s="743" t="s">
        <v>554</v>
      </c>
      <c r="I298" s="743" t="s">
        <v>2766</v>
      </c>
      <c r="J298" s="743" t="s">
        <v>1860</v>
      </c>
      <c r="K298" s="743" t="s">
        <v>2767</v>
      </c>
      <c r="L298" s="744">
        <v>46.25</v>
      </c>
      <c r="M298" s="744">
        <v>46.25</v>
      </c>
      <c r="N298" s="743">
        <v>1</v>
      </c>
      <c r="O298" s="828">
        <v>0.5</v>
      </c>
      <c r="P298" s="744"/>
      <c r="Q298" s="761">
        <v>0</v>
      </c>
      <c r="R298" s="743"/>
      <c r="S298" s="761">
        <v>0</v>
      </c>
      <c r="T298" s="828"/>
      <c r="U298" s="784">
        <v>0</v>
      </c>
    </row>
    <row r="299" spans="1:21" ht="14.4" customHeight="1" x14ac:dyDescent="0.3">
      <c r="A299" s="742">
        <v>30</v>
      </c>
      <c r="B299" s="743" t="s">
        <v>2303</v>
      </c>
      <c r="C299" s="743" t="s">
        <v>2307</v>
      </c>
      <c r="D299" s="826" t="s">
        <v>3544</v>
      </c>
      <c r="E299" s="827" t="s">
        <v>2320</v>
      </c>
      <c r="F299" s="743" t="s">
        <v>2304</v>
      </c>
      <c r="G299" s="743" t="s">
        <v>2384</v>
      </c>
      <c r="H299" s="743" t="s">
        <v>526</v>
      </c>
      <c r="I299" s="743" t="s">
        <v>2768</v>
      </c>
      <c r="J299" s="743" t="s">
        <v>2769</v>
      </c>
      <c r="K299" s="743" t="s">
        <v>2506</v>
      </c>
      <c r="L299" s="744">
        <v>61.67</v>
      </c>
      <c r="M299" s="744">
        <v>61.67</v>
      </c>
      <c r="N299" s="743">
        <v>1</v>
      </c>
      <c r="O299" s="828">
        <v>0.5</v>
      </c>
      <c r="P299" s="744"/>
      <c r="Q299" s="761">
        <v>0</v>
      </c>
      <c r="R299" s="743"/>
      <c r="S299" s="761">
        <v>0</v>
      </c>
      <c r="T299" s="828"/>
      <c r="U299" s="784">
        <v>0</v>
      </c>
    </row>
    <row r="300" spans="1:21" ht="14.4" customHeight="1" x14ac:dyDescent="0.3">
      <c r="A300" s="742">
        <v>30</v>
      </c>
      <c r="B300" s="743" t="s">
        <v>2303</v>
      </c>
      <c r="C300" s="743" t="s">
        <v>2307</v>
      </c>
      <c r="D300" s="826" t="s">
        <v>3544</v>
      </c>
      <c r="E300" s="827" t="s">
        <v>2320</v>
      </c>
      <c r="F300" s="743" t="s">
        <v>2304</v>
      </c>
      <c r="G300" s="743" t="s">
        <v>2770</v>
      </c>
      <c r="H300" s="743" t="s">
        <v>526</v>
      </c>
      <c r="I300" s="743" t="s">
        <v>2771</v>
      </c>
      <c r="J300" s="743" t="s">
        <v>2772</v>
      </c>
      <c r="K300" s="743" t="s">
        <v>2570</v>
      </c>
      <c r="L300" s="744">
        <v>32.81</v>
      </c>
      <c r="M300" s="744">
        <v>32.81</v>
      </c>
      <c r="N300" s="743">
        <v>1</v>
      </c>
      <c r="O300" s="828">
        <v>0.5</v>
      </c>
      <c r="P300" s="744">
        <v>32.81</v>
      </c>
      <c r="Q300" s="761">
        <v>1</v>
      </c>
      <c r="R300" s="743">
        <v>1</v>
      </c>
      <c r="S300" s="761">
        <v>1</v>
      </c>
      <c r="T300" s="828">
        <v>0.5</v>
      </c>
      <c r="U300" s="784">
        <v>1</v>
      </c>
    </row>
    <row r="301" spans="1:21" ht="14.4" customHeight="1" x14ac:dyDescent="0.3">
      <c r="A301" s="742">
        <v>30</v>
      </c>
      <c r="B301" s="743" t="s">
        <v>2303</v>
      </c>
      <c r="C301" s="743" t="s">
        <v>2307</v>
      </c>
      <c r="D301" s="826" t="s">
        <v>3544</v>
      </c>
      <c r="E301" s="827" t="s">
        <v>2320</v>
      </c>
      <c r="F301" s="743" t="s">
        <v>2304</v>
      </c>
      <c r="G301" s="743" t="s">
        <v>2391</v>
      </c>
      <c r="H301" s="743" t="s">
        <v>526</v>
      </c>
      <c r="I301" s="743" t="s">
        <v>2773</v>
      </c>
      <c r="J301" s="743" t="s">
        <v>2774</v>
      </c>
      <c r="K301" s="743" t="s">
        <v>2775</v>
      </c>
      <c r="L301" s="744">
        <v>168.78</v>
      </c>
      <c r="M301" s="744">
        <v>168.78</v>
      </c>
      <c r="N301" s="743">
        <v>1</v>
      </c>
      <c r="O301" s="828">
        <v>0.5</v>
      </c>
      <c r="P301" s="744"/>
      <c r="Q301" s="761">
        <v>0</v>
      </c>
      <c r="R301" s="743"/>
      <c r="S301" s="761">
        <v>0</v>
      </c>
      <c r="T301" s="828"/>
      <c r="U301" s="784">
        <v>0</v>
      </c>
    </row>
    <row r="302" spans="1:21" ht="14.4" customHeight="1" x14ac:dyDescent="0.3">
      <c r="A302" s="742">
        <v>30</v>
      </c>
      <c r="B302" s="743" t="s">
        <v>2303</v>
      </c>
      <c r="C302" s="743" t="s">
        <v>2307</v>
      </c>
      <c r="D302" s="826" t="s">
        <v>3544</v>
      </c>
      <c r="E302" s="827" t="s">
        <v>2320</v>
      </c>
      <c r="F302" s="743" t="s">
        <v>2304</v>
      </c>
      <c r="G302" s="743" t="s">
        <v>2398</v>
      </c>
      <c r="H302" s="743" t="s">
        <v>526</v>
      </c>
      <c r="I302" s="743" t="s">
        <v>2403</v>
      </c>
      <c r="J302" s="743" t="s">
        <v>1054</v>
      </c>
      <c r="K302" s="743" t="s">
        <v>2404</v>
      </c>
      <c r="L302" s="744">
        <v>55.01</v>
      </c>
      <c r="M302" s="744">
        <v>165.03</v>
      </c>
      <c r="N302" s="743">
        <v>3</v>
      </c>
      <c r="O302" s="828">
        <v>1.5</v>
      </c>
      <c r="P302" s="744"/>
      <c r="Q302" s="761">
        <v>0</v>
      </c>
      <c r="R302" s="743"/>
      <c r="S302" s="761">
        <v>0</v>
      </c>
      <c r="T302" s="828"/>
      <c r="U302" s="784">
        <v>0</v>
      </c>
    </row>
    <row r="303" spans="1:21" ht="14.4" customHeight="1" x14ac:dyDescent="0.3">
      <c r="A303" s="742">
        <v>30</v>
      </c>
      <c r="B303" s="743" t="s">
        <v>2303</v>
      </c>
      <c r="C303" s="743" t="s">
        <v>2307</v>
      </c>
      <c r="D303" s="826" t="s">
        <v>3544</v>
      </c>
      <c r="E303" s="827" t="s">
        <v>2320</v>
      </c>
      <c r="F303" s="743" t="s">
        <v>2304</v>
      </c>
      <c r="G303" s="743" t="s">
        <v>2398</v>
      </c>
      <c r="H303" s="743" t="s">
        <v>526</v>
      </c>
      <c r="I303" s="743" t="s">
        <v>2405</v>
      </c>
      <c r="J303" s="743" t="s">
        <v>1058</v>
      </c>
      <c r="K303" s="743" t="s">
        <v>2400</v>
      </c>
      <c r="L303" s="744">
        <v>33</v>
      </c>
      <c r="M303" s="744">
        <v>66</v>
      </c>
      <c r="N303" s="743">
        <v>2</v>
      </c>
      <c r="O303" s="828">
        <v>1</v>
      </c>
      <c r="P303" s="744">
        <v>66</v>
      </c>
      <c r="Q303" s="761">
        <v>1</v>
      </c>
      <c r="R303" s="743">
        <v>2</v>
      </c>
      <c r="S303" s="761">
        <v>1</v>
      </c>
      <c r="T303" s="828">
        <v>1</v>
      </c>
      <c r="U303" s="784">
        <v>1</v>
      </c>
    </row>
    <row r="304" spans="1:21" ht="14.4" customHeight="1" x14ac:dyDescent="0.3">
      <c r="A304" s="742">
        <v>30</v>
      </c>
      <c r="B304" s="743" t="s">
        <v>2303</v>
      </c>
      <c r="C304" s="743" t="s">
        <v>2307</v>
      </c>
      <c r="D304" s="826" t="s">
        <v>3544</v>
      </c>
      <c r="E304" s="827" t="s">
        <v>2320</v>
      </c>
      <c r="F304" s="743" t="s">
        <v>2304</v>
      </c>
      <c r="G304" s="743" t="s">
        <v>2406</v>
      </c>
      <c r="H304" s="743" t="s">
        <v>526</v>
      </c>
      <c r="I304" s="743" t="s">
        <v>2667</v>
      </c>
      <c r="J304" s="743" t="s">
        <v>1506</v>
      </c>
      <c r="K304" s="743" t="s">
        <v>2408</v>
      </c>
      <c r="L304" s="744">
        <v>34.15</v>
      </c>
      <c r="M304" s="744">
        <v>170.75</v>
      </c>
      <c r="N304" s="743">
        <v>5</v>
      </c>
      <c r="O304" s="828">
        <v>2.5</v>
      </c>
      <c r="P304" s="744">
        <v>34.15</v>
      </c>
      <c r="Q304" s="761">
        <v>0.19999999999999998</v>
      </c>
      <c r="R304" s="743">
        <v>1</v>
      </c>
      <c r="S304" s="761">
        <v>0.2</v>
      </c>
      <c r="T304" s="828">
        <v>0.5</v>
      </c>
      <c r="U304" s="784">
        <v>0.2</v>
      </c>
    </row>
    <row r="305" spans="1:21" ht="14.4" customHeight="1" x14ac:dyDescent="0.3">
      <c r="A305" s="742">
        <v>30</v>
      </c>
      <c r="B305" s="743" t="s">
        <v>2303</v>
      </c>
      <c r="C305" s="743" t="s">
        <v>2307</v>
      </c>
      <c r="D305" s="826" t="s">
        <v>3544</v>
      </c>
      <c r="E305" s="827" t="s">
        <v>2320</v>
      </c>
      <c r="F305" s="743" t="s">
        <v>2304</v>
      </c>
      <c r="G305" s="743" t="s">
        <v>2406</v>
      </c>
      <c r="H305" s="743" t="s">
        <v>526</v>
      </c>
      <c r="I305" s="743" t="s">
        <v>2407</v>
      </c>
      <c r="J305" s="743" t="s">
        <v>1506</v>
      </c>
      <c r="K305" s="743" t="s">
        <v>2408</v>
      </c>
      <c r="L305" s="744">
        <v>34.15</v>
      </c>
      <c r="M305" s="744">
        <v>68.3</v>
      </c>
      <c r="N305" s="743">
        <v>2</v>
      </c>
      <c r="O305" s="828">
        <v>1</v>
      </c>
      <c r="P305" s="744"/>
      <c r="Q305" s="761">
        <v>0</v>
      </c>
      <c r="R305" s="743"/>
      <c r="S305" s="761">
        <v>0</v>
      </c>
      <c r="T305" s="828"/>
      <c r="U305" s="784">
        <v>0</v>
      </c>
    </row>
    <row r="306" spans="1:21" ht="14.4" customHeight="1" x14ac:dyDescent="0.3">
      <c r="A306" s="742">
        <v>30</v>
      </c>
      <c r="B306" s="743" t="s">
        <v>2303</v>
      </c>
      <c r="C306" s="743" t="s">
        <v>2307</v>
      </c>
      <c r="D306" s="826" t="s">
        <v>3544</v>
      </c>
      <c r="E306" s="827" t="s">
        <v>2320</v>
      </c>
      <c r="F306" s="743" t="s">
        <v>2304</v>
      </c>
      <c r="G306" s="743" t="s">
        <v>2409</v>
      </c>
      <c r="H306" s="743" t="s">
        <v>526</v>
      </c>
      <c r="I306" s="743" t="s">
        <v>2776</v>
      </c>
      <c r="J306" s="743" t="s">
        <v>1015</v>
      </c>
      <c r="K306" s="743" t="s">
        <v>2777</v>
      </c>
      <c r="L306" s="744">
        <v>49.2</v>
      </c>
      <c r="M306" s="744">
        <v>49.2</v>
      </c>
      <c r="N306" s="743">
        <v>1</v>
      </c>
      <c r="O306" s="828">
        <v>0.5</v>
      </c>
      <c r="P306" s="744"/>
      <c r="Q306" s="761">
        <v>0</v>
      </c>
      <c r="R306" s="743"/>
      <c r="S306" s="761">
        <v>0</v>
      </c>
      <c r="T306" s="828"/>
      <c r="U306" s="784">
        <v>0</v>
      </c>
    </row>
    <row r="307" spans="1:21" ht="14.4" customHeight="1" x14ac:dyDescent="0.3">
      <c r="A307" s="742">
        <v>30</v>
      </c>
      <c r="B307" s="743" t="s">
        <v>2303</v>
      </c>
      <c r="C307" s="743" t="s">
        <v>2307</v>
      </c>
      <c r="D307" s="826" t="s">
        <v>3544</v>
      </c>
      <c r="E307" s="827" t="s">
        <v>2320</v>
      </c>
      <c r="F307" s="743" t="s">
        <v>2304</v>
      </c>
      <c r="G307" s="743" t="s">
        <v>2417</v>
      </c>
      <c r="H307" s="743" t="s">
        <v>526</v>
      </c>
      <c r="I307" s="743" t="s">
        <v>2778</v>
      </c>
      <c r="J307" s="743" t="s">
        <v>1200</v>
      </c>
      <c r="K307" s="743" t="s">
        <v>2779</v>
      </c>
      <c r="L307" s="744">
        <v>118.65</v>
      </c>
      <c r="M307" s="744">
        <v>118.65</v>
      </c>
      <c r="N307" s="743">
        <v>1</v>
      </c>
      <c r="O307" s="828">
        <v>0.5</v>
      </c>
      <c r="P307" s="744"/>
      <c r="Q307" s="761">
        <v>0</v>
      </c>
      <c r="R307" s="743"/>
      <c r="S307" s="761">
        <v>0</v>
      </c>
      <c r="T307" s="828"/>
      <c r="U307" s="784">
        <v>0</v>
      </c>
    </row>
    <row r="308" spans="1:21" ht="14.4" customHeight="1" x14ac:dyDescent="0.3">
      <c r="A308" s="742">
        <v>30</v>
      </c>
      <c r="B308" s="743" t="s">
        <v>2303</v>
      </c>
      <c r="C308" s="743" t="s">
        <v>2307</v>
      </c>
      <c r="D308" s="826" t="s">
        <v>3544</v>
      </c>
      <c r="E308" s="827" t="s">
        <v>2320</v>
      </c>
      <c r="F308" s="743" t="s">
        <v>2304</v>
      </c>
      <c r="G308" s="743" t="s">
        <v>2417</v>
      </c>
      <c r="H308" s="743" t="s">
        <v>526</v>
      </c>
      <c r="I308" s="743" t="s">
        <v>2780</v>
      </c>
      <c r="J308" s="743" t="s">
        <v>2419</v>
      </c>
      <c r="K308" s="743" t="s">
        <v>2781</v>
      </c>
      <c r="L308" s="744">
        <v>129.1</v>
      </c>
      <c r="M308" s="744">
        <v>129.1</v>
      </c>
      <c r="N308" s="743">
        <v>1</v>
      </c>
      <c r="O308" s="828">
        <v>0.5</v>
      </c>
      <c r="P308" s="744"/>
      <c r="Q308" s="761">
        <v>0</v>
      </c>
      <c r="R308" s="743"/>
      <c r="S308" s="761">
        <v>0</v>
      </c>
      <c r="T308" s="828"/>
      <c r="U308" s="784">
        <v>0</v>
      </c>
    </row>
    <row r="309" spans="1:21" ht="14.4" customHeight="1" x14ac:dyDescent="0.3">
      <c r="A309" s="742">
        <v>30</v>
      </c>
      <c r="B309" s="743" t="s">
        <v>2303</v>
      </c>
      <c r="C309" s="743" t="s">
        <v>2307</v>
      </c>
      <c r="D309" s="826" t="s">
        <v>3544</v>
      </c>
      <c r="E309" s="827" t="s">
        <v>2320</v>
      </c>
      <c r="F309" s="743" t="s">
        <v>2304</v>
      </c>
      <c r="G309" s="743" t="s">
        <v>2423</v>
      </c>
      <c r="H309" s="743" t="s">
        <v>554</v>
      </c>
      <c r="I309" s="743" t="s">
        <v>1937</v>
      </c>
      <c r="J309" s="743" t="s">
        <v>711</v>
      </c>
      <c r="K309" s="743" t="s">
        <v>1938</v>
      </c>
      <c r="L309" s="744">
        <v>35.11</v>
      </c>
      <c r="M309" s="744">
        <v>35.11</v>
      </c>
      <c r="N309" s="743">
        <v>1</v>
      </c>
      <c r="O309" s="828">
        <v>0.5</v>
      </c>
      <c r="P309" s="744">
        <v>35.11</v>
      </c>
      <c r="Q309" s="761">
        <v>1</v>
      </c>
      <c r="R309" s="743">
        <v>1</v>
      </c>
      <c r="S309" s="761">
        <v>1</v>
      </c>
      <c r="T309" s="828">
        <v>0.5</v>
      </c>
      <c r="U309" s="784">
        <v>1</v>
      </c>
    </row>
    <row r="310" spans="1:21" ht="14.4" customHeight="1" x14ac:dyDescent="0.3">
      <c r="A310" s="742">
        <v>30</v>
      </c>
      <c r="B310" s="743" t="s">
        <v>2303</v>
      </c>
      <c r="C310" s="743" t="s">
        <v>2307</v>
      </c>
      <c r="D310" s="826" t="s">
        <v>3544</v>
      </c>
      <c r="E310" s="827" t="s">
        <v>2320</v>
      </c>
      <c r="F310" s="743" t="s">
        <v>2304</v>
      </c>
      <c r="G310" s="743" t="s">
        <v>2782</v>
      </c>
      <c r="H310" s="743" t="s">
        <v>526</v>
      </c>
      <c r="I310" s="743" t="s">
        <v>2783</v>
      </c>
      <c r="J310" s="743" t="s">
        <v>1663</v>
      </c>
      <c r="K310" s="743" t="s">
        <v>2784</v>
      </c>
      <c r="L310" s="744">
        <v>98.75</v>
      </c>
      <c r="M310" s="744">
        <v>197.5</v>
      </c>
      <c r="N310" s="743">
        <v>2</v>
      </c>
      <c r="O310" s="828">
        <v>1</v>
      </c>
      <c r="P310" s="744">
        <v>197.5</v>
      </c>
      <c r="Q310" s="761">
        <v>1</v>
      </c>
      <c r="R310" s="743">
        <v>2</v>
      </c>
      <c r="S310" s="761">
        <v>1</v>
      </c>
      <c r="T310" s="828">
        <v>1</v>
      </c>
      <c r="U310" s="784">
        <v>1</v>
      </c>
    </row>
    <row r="311" spans="1:21" ht="14.4" customHeight="1" x14ac:dyDescent="0.3">
      <c r="A311" s="742">
        <v>30</v>
      </c>
      <c r="B311" s="743" t="s">
        <v>2303</v>
      </c>
      <c r="C311" s="743" t="s">
        <v>2307</v>
      </c>
      <c r="D311" s="826" t="s">
        <v>3544</v>
      </c>
      <c r="E311" s="827" t="s">
        <v>2320</v>
      </c>
      <c r="F311" s="743" t="s">
        <v>2304</v>
      </c>
      <c r="G311" s="743" t="s">
        <v>2424</v>
      </c>
      <c r="H311" s="743" t="s">
        <v>526</v>
      </c>
      <c r="I311" s="743" t="s">
        <v>2425</v>
      </c>
      <c r="J311" s="743" t="s">
        <v>2426</v>
      </c>
      <c r="K311" s="743" t="s">
        <v>2427</v>
      </c>
      <c r="L311" s="744">
        <v>24.37</v>
      </c>
      <c r="M311" s="744">
        <v>24.37</v>
      </c>
      <c r="N311" s="743">
        <v>1</v>
      </c>
      <c r="O311" s="828">
        <v>0.5</v>
      </c>
      <c r="P311" s="744"/>
      <c r="Q311" s="761">
        <v>0</v>
      </c>
      <c r="R311" s="743"/>
      <c r="S311" s="761">
        <v>0</v>
      </c>
      <c r="T311" s="828"/>
      <c r="U311" s="784">
        <v>0</v>
      </c>
    </row>
    <row r="312" spans="1:21" ht="14.4" customHeight="1" x14ac:dyDescent="0.3">
      <c r="A312" s="742">
        <v>30</v>
      </c>
      <c r="B312" s="743" t="s">
        <v>2303</v>
      </c>
      <c r="C312" s="743" t="s">
        <v>2307</v>
      </c>
      <c r="D312" s="826" t="s">
        <v>3544</v>
      </c>
      <c r="E312" s="827" t="s">
        <v>2320</v>
      </c>
      <c r="F312" s="743" t="s">
        <v>2304</v>
      </c>
      <c r="G312" s="743" t="s">
        <v>2428</v>
      </c>
      <c r="H312" s="743" t="s">
        <v>554</v>
      </c>
      <c r="I312" s="743" t="s">
        <v>1885</v>
      </c>
      <c r="J312" s="743" t="s">
        <v>1886</v>
      </c>
      <c r="K312" s="743" t="s">
        <v>1887</v>
      </c>
      <c r="L312" s="744">
        <v>93.43</v>
      </c>
      <c r="M312" s="744">
        <v>186.86</v>
      </c>
      <c r="N312" s="743">
        <v>2</v>
      </c>
      <c r="O312" s="828">
        <v>1</v>
      </c>
      <c r="P312" s="744">
        <v>93.43</v>
      </c>
      <c r="Q312" s="761">
        <v>0.5</v>
      </c>
      <c r="R312" s="743">
        <v>1</v>
      </c>
      <c r="S312" s="761">
        <v>0.5</v>
      </c>
      <c r="T312" s="828">
        <v>0.5</v>
      </c>
      <c r="U312" s="784">
        <v>0.5</v>
      </c>
    </row>
    <row r="313" spans="1:21" ht="14.4" customHeight="1" x14ac:dyDescent="0.3">
      <c r="A313" s="742">
        <v>30</v>
      </c>
      <c r="B313" s="743" t="s">
        <v>2303</v>
      </c>
      <c r="C313" s="743" t="s">
        <v>2307</v>
      </c>
      <c r="D313" s="826" t="s">
        <v>3544</v>
      </c>
      <c r="E313" s="827" t="s">
        <v>2320</v>
      </c>
      <c r="F313" s="743" t="s">
        <v>2304</v>
      </c>
      <c r="G313" s="743" t="s">
        <v>2428</v>
      </c>
      <c r="H313" s="743" t="s">
        <v>554</v>
      </c>
      <c r="I313" s="743" t="s">
        <v>1888</v>
      </c>
      <c r="J313" s="743" t="s">
        <v>1886</v>
      </c>
      <c r="K313" s="743" t="s">
        <v>1889</v>
      </c>
      <c r="L313" s="744">
        <v>186.87</v>
      </c>
      <c r="M313" s="744">
        <v>373.74</v>
      </c>
      <c r="N313" s="743">
        <v>2</v>
      </c>
      <c r="O313" s="828">
        <v>1</v>
      </c>
      <c r="P313" s="744">
        <v>186.87</v>
      </c>
      <c r="Q313" s="761">
        <v>0.5</v>
      </c>
      <c r="R313" s="743">
        <v>1</v>
      </c>
      <c r="S313" s="761">
        <v>0.5</v>
      </c>
      <c r="T313" s="828">
        <v>0.5</v>
      </c>
      <c r="U313" s="784">
        <v>0.5</v>
      </c>
    </row>
    <row r="314" spans="1:21" ht="14.4" customHeight="1" x14ac:dyDescent="0.3">
      <c r="A314" s="742">
        <v>30</v>
      </c>
      <c r="B314" s="743" t="s">
        <v>2303</v>
      </c>
      <c r="C314" s="743" t="s">
        <v>2307</v>
      </c>
      <c r="D314" s="826" t="s">
        <v>3544</v>
      </c>
      <c r="E314" s="827" t="s">
        <v>2320</v>
      </c>
      <c r="F314" s="743" t="s">
        <v>2304</v>
      </c>
      <c r="G314" s="743" t="s">
        <v>2429</v>
      </c>
      <c r="H314" s="743" t="s">
        <v>526</v>
      </c>
      <c r="I314" s="743" t="s">
        <v>2672</v>
      </c>
      <c r="J314" s="743" t="s">
        <v>948</v>
      </c>
      <c r="K314" s="743" t="s">
        <v>2673</v>
      </c>
      <c r="L314" s="744">
        <v>29.31</v>
      </c>
      <c r="M314" s="744">
        <v>29.31</v>
      </c>
      <c r="N314" s="743">
        <v>1</v>
      </c>
      <c r="O314" s="828">
        <v>1</v>
      </c>
      <c r="P314" s="744"/>
      <c r="Q314" s="761">
        <v>0</v>
      </c>
      <c r="R314" s="743"/>
      <c r="S314" s="761">
        <v>0</v>
      </c>
      <c r="T314" s="828"/>
      <c r="U314" s="784">
        <v>0</v>
      </c>
    </row>
    <row r="315" spans="1:21" ht="14.4" customHeight="1" x14ac:dyDescent="0.3">
      <c r="A315" s="742">
        <v>30</v>
      </c>
      <c r="B315" s="743" t="s">
        <v>2303</v>
      </c>
      <c r="C315" s="743" t="s">
        <v>2307</v>
      </c>
      <c r="D315" s="826" t="s">
        <v>3544</v>
      </c>
      <c r="E315" s="827" t="s">
        <v>2320</v>
      </c>
      <c r="F315" s="743" t="s">
        <v>2304</v>
      </c>
      <c r="G315" s="743" t="s">
        <v>2429</v>
      </c>
      <c r="H315" s="743" t="s">
        <v>526</v>
      </c>
      <c r="I315" s="743" t="s">
        <v>2438</v>
      </c>
      <c r="J315" s="743" t="s">
        <v>2439</v>
      </c>
      <c r="K315" s="743" t="s">
        <v>2440</v>
      </c>
      <c r="L315" s="744">
        <v>35.17</v>
      </c>
      <c r="M315" s="744">
        <v>70.34</v>
      </c>
      <c r="N315" s="743">
        <v>2</v>
      </c>
      <c r="O315" s="828">
        <v>1.5</v>
      </c>
      <c r="P315" s="744"/>
      <c r="Q315" s="761">
        <v>0</v>
      </c>
      <c r="R315" s="743"/>
      <c r="S315" s="761">
        <v>0</v>
      </c>
      <c r="T315" s="828"/>
      <c r="U315" s="784">
        <v>0</v>
      </c>
    </row>
    <row r="316" spans="1:21" ht="14.4" customHeight="1" x14ac:dyDescent="0.3">
      <c r="A316" s="742">
        <v>30</v>
      </c>
      <c r="B316" s="743" t="s">
        <v>2303</v>
      </c>
      <c r="C316" s="743" t="s">
        <v>2307</v>
      </c>
      <c r="D316" s="826" t="s">
        <v>3544</v>
      </c>
      <c r="E316" s="827" t="s">
        <v>2320</v>
      </c>
      <c r="F316" s="743" t="s">
        <v>2304</v>
      </c>
      <c r="G316" s="743" t="s">
        <v>2443</v>
      </c>
      <c r="H316" s="743" t="s">
        <v>526</v>
      </c>
      <c r="I316" s="743" t="s">
        <v>2444</v>
      </c>
      <c r="J316" s="743" t="s">
        <v>2445</v>
      </c>
      <c r="K316" s="743" t="s">
        <v>2446</v>
      </c>
      <c r="L316" s="744">
        <v>88.76</v>
      </c>
      <c r="M316" s="744">
        <v>177.52</v>
      </c>
      <c r="N316" s="743">
        <v>2</v>
      </c>
      <c r="O316" s="828">
        <v>1</v>
      </c>
      <c r="P316" s="744">
        <v>88.76</v>
      </c>
      <c r="Q316" s="761">
        <v>0.5</v>
      </c>
      <c r="R316" s="743">
        <v>1</v>
      </c>
      <c r="S316" s="761">
        <v>0.5</v>
      </c>
      <c r="T316" s="828">
        <v>0.5</v>
      </c>
      <c r="U316" s="784">
        <v>0.5</v>
      </c>
    </row>
    <row r="317" spans="1:21" ht="14.4" customHeight="1" x14ac:dyDescent="0.3">
      <c r="A317" s="742">
        <v>30</v>
      </c>
      <c r="B317" s="743" t="s">
        <v>2303</v>
      </c>
      <c r="C317" s="743" t="s">
        <v>2307</v>
      </c>
      <c r="D317" s="826" t="s">
        <v>3544</v>
      </c>
      <c r="E317" s="827" t="s">
        <v>2320</v>
      </c>
      <c r="F317" s="743" t="s">
        <v>2304</v>
      </c>
      <c r="G317" s="743" t="s">
        <v>2785</v>
      </c>
      <c r="H317" s="743" t="s">
        <v>526</v>
      </c>
      <c r="I317" s="743" t="s">
        <v>2786</v>
      </c>
      <c r="J317" s="743" t="s">
        <v>2787</v>
      </c>
      <c r="K317" s="743" t="s">
        <v>2788</v>
      </c>
      <c r="L317" s="744">
        <v>29.02</v>
      </c>
      <c r="M317" s="744">
        <v>29.02</v>
      </c>
      <c r="N317" s="743">
        <v>1</v>
      </c>
      <c r="O317" s="828">
        <v>0.5</v>
      </c>
      <c r="P317" s="744"/>
      <c r="Q317" s="761">
        <v>0</v>
      </c>
      <c r="R317" s="743"/>
      <c r="S317" s="761">
        <v>0</v>
      </c>
      <c r="T317" s="828"/>
      <c r="U317" s="784">
        <v>0</v>
      </c>
    </row>
    <row r="318" spans="1:21" ht="14.4" customHeight="1" x14ac:dyDescent="0.3">
      <c r="A318" s="742">
        <v>30</v>
      </c>
      <c r="B318" s="743" t="s">
        <v>2303</v>
      </c>
      <c r="C318" s="743" t="s">
        <v>2307</v>
      </c>
      <c r="D318" s="826" t="s">
        <v>3544</v>
      </c>
      <c r="E318" s="827" t="s">
        <v>2320</v>
      </c>
      <c r="F318" s="743" t="s">
        <v>2304</v>
      </c>
      <c r="G318" s="743" t="s">
        <v>2678</v>
      </c>
      <c r="H318" s="743" t="s">
        <v>554</v>
      </c>
      <c r="I318" s="743" t="s">
        <v>2789</v>
      </c>
      <c r="J318" s="743" t="s">
        <v>809</v>
      </c>
      <c r="K318" s="743" t="s">
        <v>2790</v>
      </c>
      <c r="L318" s="744">
        <v>0</v>
      </c>
      <c r="M318" s="744">
        <v>0</v>
      </c>
      <c r="N318" s="743">
        <v>1</v>
      </c>
      <c r="O318" s="828">
        <v>0.5</v>
      </c>
      <c r="P318" s="744">
        <v>0</v>
      </c>
      <c r="Q318" s="761"/>
      <c r="R318" s="743">
        <v>1</v>
      </c>
      <c r="S318" s="761">
        <v>1</v>
      </c>
      <c r="T318" s="828">
        <v>0.5</v>
      </c>
      <c r="U318" s="784">
        <v>1</v>
      </c>
    </row>
    <row r="319" spans="1:21" ht="14.4" customHeight="1" x14ac:dyDescent="0.3">
      <c r="A319" s="742">
        <v>30</v>
      </c>
      <c r="B319" s="743" t="s">
        <v>2303</v>
      </c>
      <c r="C319" s="743" t="s">
        <v>2307</v>
      </c>
      <c r="D319" s="826" t="s">
        <v>3544</v>
      </c>
      <c r="E319" s="827" t="s">
        <v>2320</v>
      </c>
      <c r="F319" s="743" t="s">
        <v>2304</v>
      </c>
      <c r="G319" s="743" t="s">
        <v>2791</v>
      </c>
      <c r="H319" s="743" t="s">
        <v>554</v>
      </c>
      <c r="I319" s="743" t="s">
        <v>2792</v>
      </c>
      <c r="J319" s="743" t="s">
        <v>1112</v>
      </c>
      <c r="K319" s="743" t="s">
        <v>2793</v>
      </c>
      <c r="L319" s="744">
        <v>57.64</v>
      </c>
      <c r="M319" s="744">
        <v>57.64</v>
      </c>
      <c r="N319" s="743">
        <v>1</v>
      </c>
      <c r="O319" s="828">
        <v>0.5</v>
      </c>
      <c r="P319" s="744"/>
      <c r="Q319" s="761">
        <v>0</v>
      </c>
      <c r="R319" s="743"/>
      <c r="S319" s="761">
        <v>0</v>
      </c>
      <c r="T319" s="828"/>
      <c r="U319" s="784">
        <v>0</v>
      </c>
    </row>
    <row r="320" spans="1:21" ht="14.4" customHeight="1" x14ac:dyDescent="0.3">
      <c r="A320" s="742">
        <v>30</v>
      </c>
      <c r="B320" s="743" t="s">
        <v>2303</v>
      </c>
      <c r="C320" s="743" t="s">
        <v>2307</v>
      </c>
      <c r="D320" s="826" t="s">
        <v>3544</v>
      </c>
      <c r="E320" s="827" t="s">
        <v>2320</v>
      </c>
      <c r="F320" s="743" t="s">
        <v>2304</v>
      </c>
      <c r="G320" s="743" t="s">
        <v>2687</v>
      </c>
      <c r="H320" s="743" t="s">
        <v>554</v>
      </c>
      <c r="I320" s="743" t="s">
        <v>2688</v>
      </c>
      <c r="J320" s="743" t="s">
        <v>2689</v>
      </c>
      <c r="K320" s="743" t="s">
        <v>2690</v>
      </c>
      <c r="L320" s="744">
        <v>31.09</v>
      </c>
      <c r="M320" s="744">
        <v>31.09</v>
      </c>
      <c r="N320" s="743">
        <v>1</v>
      </c>
      <c r="O320" s="828">
        <v>0.5</v>
      </c>
      <c r="P320" s="744"/>
      <c r="Q320" s="761">
        <v>0</v>
      </c>
      <c r="R320" s="743"/>
      <c r="S320" s="761">
        <v>0</v>
      </c>
      <c r="T320" s="828"/>
      <c r="U320" s="784">
        <v>0</v>
      </c>
    </row>
    <row r="321" spans="1:21" ht="14.4" customHeight="1" x14ac:dyDescent="0.3">
      <c r="A321" s="742">
        <v>30</v>
      </c>
      <c r="B321" s="743" t="s">
        <v>2303</v>
      </c>
      <c r="C321" s="743" t="s">
        <v>2307</v>
      </c>
      <c r="D321" s="826" t="s">
        <v>3544</v>
      </c>
      <c r="E321" s="827" t="s">
        <v>2320</v>
      </c>
      <c r="F321" s="743" t="s">
        <v>2304</v>
      </c>
      <c r="G321" s="743" t="s">
        <v>2687</v>
      </c>
      <c r="H321" s="743" t="s">
        <v>554</v>
      </c>
      <c r="I321" s="743" t="s">
        <v>2794</v>
      </c>
      <c r="J321" s="743" t="s">
        <v>2689</v>
      </c>
      <c r="K321" s="743" t="s">
        <v>2795</v>
      </c>
      <c r="L321" s="744">
        <v>73.73</v>
      </c>
      <c r="M321" s="744">
        <v>73.73</v>
      </c>
      <c r="N321" s="743">
        <v>1</v>
      </c>
      <c r="O321" s="828">
        <v>0.5</v>
      </c>
      <c r="P321" s="744"/>
      <c r="Q321" s="761">
        <v>0</v>
      </c>
      <c r="R321" s="743"/>
      <c r="S321" s="761">
        <v>0</v>
      </c>
      <c r="T321" s="828"/>
      <c r="U321" s="784">
        <v>0</v>
      </c>
    </row>
    <row r="322" spans="1:21" ht="14.4" customHeight="1" x14ac:dyDescent="0.3">
      <c r="A322" s="742">
        <v>30</v>
      </c>
      <c r="B322" s="743" t="s">
        <v>2303</v>
      </c>
      <c r="C322" s="743" t="s">
        <v>2307</v>
      </c>
      <c r="D322" s="826" t="s">
        <v>3544</v>
      </c>
      <c r="E322" s="827" t="s">
        <v>2320</v>
      </c>
      <c r="F322" s="743" t="s">
        <v>2304</v>
      </c>
      <c r="G322" s="743" t="s">
        <v>2796</v>
      </c>
      <c r="H322" s="743" t="s">
        <v>554</v>
      </c>
      <c r="I322" s="743" t="s">
        <v>2262</v>
      </c>
      <c r="J322" s="743" t="s">
        <v>2263</v>
      </c>
      <c r="K322" s="743" t="s">
        <v>2264</v>
      </c>
      <c r="L322" s="744">
        <v>69.16</v>
      </c>
      <c r="M322" s="744">
        <v>69.16</v>
      </c>
      <c r="N322" s="743">
        <v>1</v>
      </c>
      <c r="O322" s="828">
        <v>0.5</v>
      </c>
      <c r="P322" s="744"/>
      <c r="Q322" s="761">
        <v>0</v>
      </c>
      <c r="R322" s="743"/>
      <c r="S322" s="761">
        <v>0</v>
      </c>
      <c r="T322" s="828"/>
      <c r="U322" s="784">
        <v>0</v>
      </c>
    </row>
    <row r="323" spans="1:21" ht="14.4" customHeight="1" x14ac:dyDescent="0.3">
      <c r="A323" s="742">
        <v>30</v>
      </c>
      <c r="B323" s="743" t="s">
        <v>2303</v>
      </c>
      <c r="C323" s="743" t="s">
        <v>2307</v>
      </c>
      <c r="D323" s="826" t="s">
        <v>3544</v>
      </c>
      <c r="E323" s="827" t="s">
        <v>2320</v>
      </c>
      <c r="F323" s="743" t="s">
        <v>2304</v>
      </c>
      <c r="G323" s="743" t="s">
        <v>2450</v>
      </c>
      <c r="H323" s="743" t="s">
        <v>526</v>
      </c>
      <c r="I323" s="743" t="s">
        <v>2797</v>
      </c>
      <c r="J323" s="743" t="s">
        <v>1040</v>
      </c>
      <c r="K323" s="743" t="s">
        <v>2181</v>
      </c>
      <c r="L323" s="744">
        <v>229.15</v>
      </c>
      <c r="M323" s="744">
        <v>229.15</v>
      </c>
      <c r="N323" s="743">
        <v>1</v>
      </c>
      <c r="O323" s="828">
        <v>0.5</v>
      </c>
      <c r="P323" s="744"/>
      <c r="Q323" s="761">
        <v>0</v>
      </c>
      <c r="R323" s="743"/>
      <c r="S323" s="761">
        <v>0</v>
      </c>
      <c r="T323" s="828"/>
      <c r="U323" s="784">
        <v>0</v>
      </c>
    </row>
    <row r="324" spans="1:21" ht="14.4" customHeight="1" x14ac:dyDescent="0.3">
      <c r="A324" s="742">
        <v>30</v>
      </c>
      <c r="B324" s="743" t="s">
        <v>2303</v>
      </c>
      <c r="C324" s="743" t="s">
        <v>2307</v>
      </c>
      <c r="D324" s="826" t="s">
        <v>3544</v>
      </c>
      <c r="E324" s="827" t="s">
        <v>2320</v>
      </c>
      <c r="F324" s="743" t="s">
        <v>2304</v>
      </c>
      <c r="G324" s="743" t="s">
        <v>2450</v>
      </c>
      <c r="H324" s="743" t="s">
        <v>554</v>
      </c>
      <c r="I324" s="743" t="s">
        <v>2178</v>
      </c>
      <c r="J324" s="743" t="s">
        <v>1213</v>
      </c>
      <c r="K324" s="743" t="s">
        <v>2179</v>
      </c>
      <c r="L324" s="744">
        <v>572.87</v>
      </c>
      <c r="M324" s="744">
        <v>572.87</v>
      </c>
      <c r="N324" s="743">
        <v>1</v>
      </c>
      <c r="O324" s="828">
        <v>0.5</v>
      </c>
      <c r="P324" s="744"/>
      <c r="Q324" s="761">
        <v>0</v>
      </c>
      <c r="R324" s="743"/>
      <c r="S324" s="761">
        <v>0</v>
      </c>
      <c r="T324" s="828"/>
      <c r="U324" s="784">
        <v>0</v>
      </c>
    </row>
    <row r="325" spans="1:21" ht="14.4" customHeight="1" x14ac:dyDescent="0.3">
      <c r="A325" s="742">
        <v>30</v>
      </c>
      <c r="B325" s="743" t="s">
        <v>2303</v>
      </c>
      <c r="C325" s="743" t="s">
        <v>2307</v>
      </c>
      <c r="D325" s="826" t="s">
        <v>3544</v>
      </c>
      <c r="E325" s="827" t="s">
        <v>2320</v>
      </c>
      <c r="F325" s="743" t="s">
        <v>2304</v>
      </c>
      <c r="G325" s="743" t="s">
        <v>2450</v>
      </c>
      <c r="H325" s="743" t="s">
        <v>554</v>
      </c>
      <c r="I325" s="743" t="s">
        <v>2182</v>
      </c>
      <c r="J325" s="743" t="s">
        <v>1214</v>
      </c>
      <c r="K325" s="743" t="s">
        <v>2181</v>
      </c>
      <c r="L325" s="744">
        <v>229.15</v>
      </c>
      <c r="M325" s="744">
        <v>229.15</v>
      </c>
      <c r="N325" s="743">
        <v>1</v>
      </c>
      <c r="O325" s="828">
        <v>0.5</v>
      </c>
      <c r="P325" s="744"/>
      <c r="Q325" s="761">
        <v>0</v>
      </c>
      <c r="R325" s="743"/>
      <c r="S325" s="761">
        <v>0</v>
      </c>
      <c r="T325" s="828"/>
      <c r="U325" s="784">
        <v>0</v>
      </c>
    </row>
    <row r="326" spans="1:21" ht="14.4" customHeight="1" x14ac:dyDescent="0.3">
      <c r="A326" s="742">
        <v>30</v>
      </c>
      <c r="B326" s="743" t="s">
        <v>2303</v>
      </c>
      <c r="C326" s="743" t="s">
        <v>2307</v>
      </c>
      <c r="D326" s="826" t="s">
        <v>3544</v>
      </c>
      <c r="E326" s="827" t="s">
        <v>2320</v>
      </c>
      <c r="F326" s="743" t="s">
        <v>2304</v>
      </c>
      <c r="G326" s="743" t="s">
        <v>2456</v>
      </c>
      <c r="H326" s="743" t="s">
        <v>554</v>
      </c>
      <c r="I326" s="743" t="s">
        <v>2039</v>
      </c>
      <c r="J326" s="743" t="s">
        <v>1119</v>
      </c>
      <c r="K326" s="743" t="s">
        <v>2040</v>
      </c>
      <c r="L326" s="744">
        <v>98.78</v>
      </c>
      <c r="M326" s="744">
        <v>98.78</v>
      </c>
      <c r="N326" s="743">
        <v>1</v>
      </c>
      <c r="O326" s="828">
        <v>1</v>
      </c>
      <c r="P326" s="744">
        <v>98.78</v>
      </c>
      <c r="Q326" s="761">
        <v>1</v>
      </c>
      <c r="R326" s="743">
        <v>1</v>
      </c>
      <c r="S326" s="761">
        <v>1</v>
      </c>
      <c r="T326" s="828">
        <v>1</v>
      </c>
      <c r="U326" s="784">
        <v>1</v>
      </c>
    </row>
    <row r="327" spans="1:21" ht="14.4" customHeight="1" x14ac:dyDescent="0.3">
      <c r="A327" s="742">
        <v>30</v>
      </c>
      <c r="B327" s="743" t="s">
        <v>2303</v>
      </c>
      <c r="C327" s="743" t="s">
        <v>2307</v>
      </c>
      <c r="D327" s="826" t="s">
        <v>3544</v>
      </c>
      <c r="E327" s="827" t="s">
        <v>2320</v>
      </c>
      <c r="F327" s="743" t="s">
        <v>2304</v>
      </c>
      <c r="G327" s="743" t="s">
        <v>2456</v>
      </c>
      <c r="H327" s="743" t="s">
        <v>554</v>
      </c>
      <c r="I327" s="743" t="s">
        <v>2798</v>
      </c>
      <c r="J327" s="743" t="s">
        <v>2799</v>
      </c>
      <c r="K327" s="743" t="s">
        <v>2800</v>
      </c>
      <c r="L327" s="744">
        <v>59.27</v>
      </c>
      <c r="M327" s="744">
        <v>59.27</v>
      </c>
      <c r="N327" s="743">
        <v>1</v>
      </c>
      <c r="O327" s="828">
        <v>0.5</v>
      </c>
      <c r="P327" s="744">
        <v>59.27</v>
      </c>
      <c r="Q327" s="761">
        <v>1</v>
      </c>
      <c r="R327" s="743">
        <v>1</v>
      </c>
      <c r="S327" s="761">
        <v>1</v>
      </c>
      <c r="T327" s="828">
        <v>0.5</v>
      </c>
      <c r="U327" s="784">
        <v>1</v>
      </c>
    </row>
    <row r="328" spans="1:21" ht="14.4" customHeight="1" x14ac:dyDescent="0.3">
      <c r="A328" s="742">
        <v>30</v>
      </c>
      <c r="B328" s="743" t="s">
        <v>2303</v>
      </c>
      <c r="C328" s="743" t="s">
        <v>2307</v>
      </c>
      <c r="D328" s="826" t="s">
        <v>3544</v>
      </c>
      <c r="E328" s="827" t="s">
        <v>2320</v>
      </c>
      <c r="F328" s="743" t="s">
        <v>2304</v>
      </c>
      <c r="G328" s="743" t="s">
        <v>2456</v>
      </c>
      <c r="H328" s="743" t="s">
        <v>554</v>
      </c>
      <c r="I328" s="743" t="s">
        <v>2049</v>
      </c>
      <c r="J328" s="743" t="s">
        <v>2033</v>
      </c>
      <c r="K328" s="743" t="s">
        <v>2050</v>
      </c>
      <c r="L328" s="744">
        <v>46.07</v>
      </c>
      <c r="M328" s="744">
        <v>92.14</v>
      </c>
      <c r="N328" s="743">
        <v>2</v>
      </c>
      <c r="O328" s="828">
        <v>1</v>
      </c>
      <c r="P328" s="744"/>
      <c r="Q328" s="761">
        <v>0</v>
      </c>
      <c r="R328" s="743"/>
      <c r="S328" s="761">
        <v>0</v>
      </c>
      <c r="T328" s="828"/>
      <c r="U328" s="784">
        <v>0</v>
      </c>
    </row>
    <row r="329" spans="1:21" ht="14.4" customHeight="1" x14ac:dyDescent="0.3">
      <c r="A329" s="742">
        <v>30</v>
      </c>
      <c r="B329" s="743" t="s">
        <v>2303</v>
      </c>
      <c r="C329" s="743" t="s">
        <v>2307</v>
      </c>
      <c r="D329" s="826" t="s">
        <v>3544</v>
      </c>
      <c r="E329" s="827" t="s">
        <v>2320</v>
      </c>
      <c r="F329" s="743" t="s">
        <v>2304</v>
      </c>
      <c r="G329" s="743" t="s">
        <v>2456</v>
      </c>
      <c r="H329" s="743" t="s">
        <v>554</v>
      </c>
      <c r="I329" s="743" t="s">
        <v>2051</v>
      </c>
      <c r="J329" s="743" t="s">
        <v>2033</v>
      </c>
      <c r="K329" s="743" t="s">
        <v>2052</v>
      </c>
      <c r="L329" s="744">
        <v>118.54</v>
      </c>
      <c r="M329" s="744">
        <v>118.54</v>
      </c>
      <c r="N329" s="743">
        <v>1</v>
      </c>
      <c r="O329" s="828">
        <v>0.5</v>
      </c>
      <c r="P329" s="744"/>
      <c r="Q329" s="761">
        <v>0</v>
      </c>
      <c r="R329" s="743"/>
      <c r="S329" s="761">
        <v>0</v>
      </c>
      <c r="T329" s="828"/>
      <c r="U329" s="784">
        <v>0</v>
      </c>
    </row>
    <row r="330" spans="1:21" ht="14.4" customHeight="1" x14ac:dyDescent="0.3">
      <c r="A330" s="742">
        <v>30</v>
      </c>
      <c r="B330" s="743" t="s">
        <v>2303</v>
      </c>
      <c r="C330" s="743" t="s">
        <v>2307</v>
      </c>
      <c r="D330" s="826" t="s">
        <v>3544</v>
      </c>
      <c r="E330" s="827" t="s">
        <v>2320</v>
      </c>
      <c r="F330" s="743" t="s">
        <v>2304</v>
      </c>
      <c r="G330" s="743" t="s">
        <v>2459</v>
      </c>
      <c r="H330" s="743" t="s">
        <v>526</v>
      </c>
      <c r="I330" s="743" t="s">
        <v>2460</v>
      </c>
      <c r="J330" s="743" t="s">
        <v>2461</v>
      </c>
      <c r="K330" s="743" t="s">
        <v>2462</v>
      </c>
      <c r="L330" s="744">
        <v>1138.0899999999999</v>
      </c>
      <c r="M330" s="744">
        <v>1138.0899999999999</v>
      </c>
      <c r="N330" s="743">
        <v>1</v>
      </c>
      <c r="O330" s="828">
        <v>1</v>
      </c>
      <c r="P330" s="744">
        <v>1138.0899999999999</v>
      </c>
      <c r="Q330" s="761">
        <v>1</v>
      </c>
      <c r="R330" s="743">
        <v>1</v>
      </c>
      <c r="S330" s="761">
        <v>1</v>
      </c>
      <c r="T330" s="828">
        <v>1</v>
      </c>
      <c r="U330" s="784">
        <v>1</v>
      </c>
    </row>
    <row r="331" spans="1:21" ht="14.4" customHeight="1" x14ac:dyDescent="0.3">
      <c r="A331" s="742">
        <v>30</v>
      </c>
      <c r="B331" s="743" t="s">
        <v>2303</v>
      </c>
      <c r="C331" s="743" t="s">
        <v>2307</v>
      </c>
      <c r="D331" s="826" t="s">
        <v>3544</v>
      </c>
      <c r="E331" s="827" t="s">
        <v>2320</v>
      </c>
      <c r="F331" s="743" t="s">
        <v>2304</v>
      </c>
      <c r="G331" s="743" t="s">
        <v>2459</v>
      </c>
      <c r="H331" s="743" t="s">
        <v>526</v>
      </c>
      <c r="I331" s="743" t="s">
        <v>2460</v>
      </c>
      <c r="J331" s="743" t="s">
        <v>2461</v>
      </c>
      <c r="K331" s="743" t="s">
        <v>2462</v>
      </c>
      <c r="L331" s="744">
        <v>1021.58</v>
      </c>
      <c r="M331" s="744">
        <v>1021.58</v>
      </c>
      <c r="N331" s="743">
        <v>1</v>
      </c>
      <c r="O331" s="828">
        <v>1</v>
      </c>
      <c r="P331" s="744"/>
      <c r="Q331" s="761">
        <v>0</v>
      </c>
      <c r="R331" s="743"/>
      <c r="S331" s="761">
        <v>0</v>
      </c>
      <c r="T331" s="828"/>
      <c r="U331" s="784">
        <v>0</v>
      </c>
    </row>
    <row r="332" spans="1:21" ht="14.4" customHeight="1" x14ac:dyDescent="0.3">
      <c r="A332" s="742">
        <v>30</v>
      </c>
      <c r="B332" s="743" t="s">
        <v>2303</v>
      </c>
      <c r="C332" s="743" t="s">
        <v>2307</v>
      </c>
      <c r="D332" s="826" t="s">
        <v>3544</v>
      </c>
      <c r="E332" s="827" t="s">
        <v>2320</v>
      </c>
      <c r="F332" s="743" t="s">
        <v>2304</v>
      </c>
      <c r="G332" s="743" t="s">
        <v>2801</v>
      </c>
      <c r="H332" s="743" t="s">
        <v>526</v>
      </c>
      <c r="I332" s="743" t="s">
        <v>2802</v>
      </c>
      <c r="J332" s="743" t="s">
        <v>1144</v>
      </c>
      <c r="K332" s="743" t="s">
        <v>2803</v>
      </c>
      <c r="L332" s="744">
        <v>46.73</v>
      </c>
      <c r="M332" s="744">
        <v>93.46</v>
      </c>
      <c r="N332" s="743">
        <v>2</v>
      </c>
      <c r="O332" s="828">
        <v>1.5</v>
      </c>
      <c r="P332" s="744"/>
      <c r="Q332" s="761">
        <v>0</v>
      </c>
      <c r="R332" s="743"/>
      <c r="S332" s="761">
        <v>0</v>
      </c>
      <c r="T332" s="828"/>
      <c r="U332" s="784">
        <v>0</v>
      </c>
    </row>
    <row r="333" spans="1:21" ht="14.4" customHeight="1" x14ac:dyDescent="0.3">
      <c r="A333" s="742">
        <v>30</v>
      </c>
      <c r="B333" s="743" t="s">
        <v>2303</v>
      </c>
      <c r="C333" s="743" t="s">
        <v>2307</v>
      </c>
      <c r="D333" s="826" t="s">
        <v>3544</v>
      </c>
      <c r="E333" s="827" t="s">
        <v>2320</v>
      </c>
      <c r="F333" s="743" t="s">
        <v>2304</v>
      </c>
      <c r="G333" s="743" t="s">
        <v>2466</v>
      </c>
      <c r="H333" s="743" t="s">
        <v>526</v>
      </c>
      <c r="I333" s="743" t="s">
        <v>2467</v>
      </c>
      <c r="J333" s="743" t="s">
        <v>2468</v>
      </c>
      <c r="K333" s="743" t="s">
        <v>2469</v>
      </c>
      <c r="L333" s="744">
        <v>0</v>
      </c>
      <c r="M333" s="744">
        <v>0</v>
      </c>
      <c r="N333" s="743">
        <v>5</v>
      </c>
      <c r="O333" s="828">
        <v>3</v>
      </c>
      <c r="P333" s="744">
        <v>0</v>
      </c>
      <c r="Q333" s="761"/>
      <c r="R333" s="743">
        <v>2</v>
      </c>
      <c r="S333" s="761">
        <v>0.4</v>
      </c>
      <c r="T333" s="828">
        <v>1</v>
      </c>
      <c r="U333" s="784">
        <v>0.33333333333333331</v>
      </c>
    </row>
    <row r="334" spans="1:21" ht="14.4" customHeight="1" x14ac:dyDescent="0.3">
      <c r="A334" s="742">
        <v>30</v>
      </c>
      <c r="B334" s="743" t="s">
        <v>2303</v>
      </c>
      <c r="C334" s="743" t="s">
        <v>2307</v>
      </c>
      <c r="D334" s="826" t="s">
        <v>3544</v>
      </c>
      <c r="E334" s="827" t="s">
        <v>2320</v>
      </c>
      <c r="F334" s="743" t="s">
        <v>2304</v>
      </c>
      <c r="G334" s="743" t="s">
        <v>2470</v>
      </c>
      <c r="H334" s="743" t="s">
        <v>526</v>
      </c>
      <c r="I334" s="743" t="s">
        <v>2471</v>
      </c>
      <c r="J334" s="743" t="s">
        <v>2472</v>
      </c>
      <c r="K334" s="743" t="s">
        <v>2473</v>
      </c>
      <c r="L334" s="744">
        <v>122.73</v>
      </c>
      <c r="M334" s="744">
        <v>122.73</v>
      </c>
      <c r="N334" s="743">
        <v>1</v>
      </c>
      <c r="O334" s="828">
        <v>0.5</v>
      </c>
      <c r="P334" s="744"/>
      <c r="Q334" s="761">
        <v>0</v>
      </c>
      <c r="R334" s="743"/>
      <c r="S334" s="761">
        <v>0</v>
      </c>
      <c r="T334" s="828"/>
      <c r="U334" s="784">
        <v>0</v>
      </c>
    </row>
    <row r="335" spans="1:21" ht="14.4" customHeight="1" x14ac:dyDescent="0.3">
      <c r="A335" s="742">
        <v>30</v>
      </c>
      <c r="B335" s="743" t="s">
        <v>2303</v>
      </c>
      <c r="C335" s="743" t="s">
        <v>2307</v>
      </c>
      <c r="D335" s="826" t="s">
        <v>3544</v>
      </c>
      <c r="E335" s="827" t="s">
        <v>2320</v>
      </c>
      <c r="F335" s="743" t="s">
        <v>2304</v>
      </c>
      <c r="G335" s="743" t="s">
        <v>2481</v>
      </c>
      <c r="H335" s="743" t="s">
        <v>526</v>
      </c>
      <c r="I335" s="743" t="s">
        <v>2804</v>
      </c>
      <c r="J335" s="743" t="s">
        <v>2805</v>
      </c>
      <c r="K335" s="743" t="s">
        <v>2806</v>
      </c>
      <c r="L335" s="744">
        <v>56.17</v>
      </c>
      <c r="M335" s="744">
        <v>56.17</v>
      </c>
      <c r="N335" s="743">
        <v>1</v>
      </c>
      <c r="O335" s="828">
        <v>0.5</v>
      </c>
      <c r="P335" s="744"/>
      <c r="Q335" s="761">
        <v>0</v>
      </c>
      <c r="R335" s="743"/>
      <c r="S335" s="761">
        <v>0</v>
      </c>
      <c r="T335" s="828"/>
      <c r="U335" s="784">
        <v>0</v>
      </c>
    </row>
    <row r="336" spans="1:21" ht="14.4" customHeight="1" x14ac:dyDescent="0.3">
      <c r="A336" s="742">
        <v>30</v>
      </c>
      <c r="B336" s="743" t="s">
        <v>2303</v>
      </c>
      <c r="C336" s="743" t="s">
        <v>2307</v>
      </c>
      <c r="D336" s="826" t="s">
        <v>3544</v>
      </c>
      <c r="E336" s="827" t="s">
        <v>2320</v>
      </c>
      <c r="F336" s="743" t="s">
        <v>2304</v>
      </c>
      <c r="G336" s="743" t="s">
        <v>2481</v>
      </c>
      <c r="H336" s="743" t="s">
        <v>554</v>
      </c>
      <c r="I336" s="743" t="s">
        <v>1856</v>
      </c>
      <c r="J336" s="743" t="s">
        <v>1353</v>
      </c>
      <c r="K336" s="743" t="s">
        <v>1857</v>
      </c>
      <c r="L336" s="744">
        <v>43.21</v>
      </c>
      <c r="M336" s="744">
        <v>86.42</v>
      </c>
      <c r="N336" s="743">
        <v>2</v>
      </c>
      <c r="O336" s="828">
        <v>1</v>
      </c>
      <c r="P336" s="744">
        <v>43.21</v>
      </c>
      <c r="Q336" s="761">
        <v>0.5</v>
      </c>
      <c r="R336" s="743">
        <v>1</v>
      </c>
      <c r="S336" s="761">
        <v>0.5</v>
      </c>
      <c r="T336" s="828">
        <v>0.5</v>
      </c>
      <c r="U336" s="784">
        <v>0.5</v>
      </c>
    </row>
    <row r="337" spans="1:21" ht="14.4" customHeight="1" x14ac:dyDescent="0.3">
      <c r="A337" s="742">
        <v>30</v>
      </c>
      <c r="B337" s="743" t="s">
        <v>2303</v>
      </c>
      <c r="C337" s="743" t="s">
        <v>2307</v>
      </c>
      <c r="D337" s="826" t="s">
        <v>3544</v>
      </c>
      <c r="E337" s="827" t="s">
        <v>2320</v>
      </c>
      <c r="F337" s="743" t="s">
        <v>2304</v>
      </c>
      <c r="G337" s="743" t="s">
        <v>2481</v>
      </c>
      <c r="H337" s="743" t="s">
        <v>554</v>
      </c>
      <c r="I337" s="743" t="s">
        <v>1854</v>
      </c>
      <c r="J337" s="743" t="s">
        <v>1351</v>
      </c>
      <c r="K337" s="743" t="s">
        <v>1855</v>
      </c>
      <c r="L337" s="744">
        <v>86.41</v>
      </c>
      <c r="M337" s="744">
        <v>259.23</v>
      </c>
      <c r="N337" s="743">
        <v>3</v>
      </c>
      <c r="O337" s="828">
        <v>1.5</v>
      </c>
      <c r="P337" s="744">
        <v>172.82</v>
      </c>
      <c r="Q337" s="761">
        <v>0.66666666666666663</v>
      </c>
      <c r="R337" s="743">
        <v>2</v>
      </c>
      <c r="S337" s="761">
        <v>0.66666666666666663</v>
      </c>
      <c r="T337" s="828">
        <v>1</v>
      </c>
      <c r="U337" s="784">
        <v>0.66666666666666663</v>
      </c>
    </row>
    <row r="338" spans="1:21" ht="14.4" customHeight="1" x14ac:dyDescent="0.3">
      <c r="A338" s="742">
        <v>30</v>
      </c>
      <c r="B338" s="743" t="s">
        <v>2303</v>
      </c>
      <c r="C338" s="743" t="s">
        <v>2307</v>
      </c>
      <c r="D338" s="826" t="s">
        <v>3544</v>
      </c>
      <c r="E338" s="827" t="s">
        <v>2320</v>
      </c>
      <c r="F338" s="743" t="s">
        <v>2304</v>
      </c>
      <c r="G338" s="743" t="s">
        <v>2483</v>
      </c>
      <c r="H338" s="743" t="s">
        <v>554</v>
      </c>
      <c r="I338" s="743" t="s">
        <v>2487</v>
      </c>
      <c r="J338" s="743" t="s">
        <v>2485</v>
      </c>
      <c r="K338" s="743" t="s">
        <v>2488</v>
      </c>
      <c r="L338" s="744">
        <v>10.65</v>
      </c>
      <c r="M338" s="744">
        <v>31.950000000000003</v>
      </c>
      <c r="N338" s="743">
        <v>3</v>
      </c>
      <c r="O338" s="828">
        <v>1.5</v>
      </c>
      <c r="P338" s="744">
        <v>21.3</v>
      </c>
      <c r="Q338" s="761">
        <v>0.66666666666666663</v>
      </c>
      <c r="R338" s="743">
        <v>2</v>
      </c>
      <c r="S338" s="761">
        <v>0.66666666666666663</v>
      </c>
      <c r="T338" s="828">
        <v>1</v>
      </c>
      <c r="U338" s="784">
        <v>0.66666666666666663</v>
      </c>
    </row>
    <row r="339" spans="1:21" ht="14.4" customHeight="1" x14ac:dyDescent="0.3">
      <c r="A339" s="742">
        <v>30</v>
      </c>
      <c r="B339" s="743" t="s">
        <v>2303</v>
      </c>
      <c r="C339" s="743" t="s">
        <v>2307</v>
      </c>
      <c r="D339" s="826" t="s">
        <v>3544</v>
      </c>
      <c r="E339" s="827" t="s">
        <v>2320</v>
      </c>
      <c r="F339" s="743" t="s">
        <v>2304</v>
      </c>
      <c r="G339" s="743" t="s">
        <v>2483</v>
      </c>
      <c r="H339" s="743" t="s">
        <v>554</v>
      </c>
      <c r="I339" s="743" t="s">
        <v>2489</v>
      </c>
      <c r="J339" s="743" t="s">
        <v>2485</v>
      </c>
      <c r="K339" s="743" t="s">
        <v>2490</v>
      </c>
      <c r="L339" s="744">
        <v>35.11</v>
      </c>
      <c r="M339" s="744">
        <v>70.22</v>
      </c>
      <c r="N339" s="743">
        <v>2</v>
      </c>
      <c r="O339" s="828">
        <v>1.5</v>
      </c>
      <c r="P339" s="744"/>
      <c r="Q339" s="761">
        <v>0</v>
      </c>
      <c r="R339" s="743"/>
      <c r="S339" s="761">
        <v>0</v>
      </c>
      <c r="T339" s="828"/>
      <c r="U339" s="784">
        <v>0</v>
      </c>
    </row>
    <row r="340" spans="1:21" ht="14.4" customHeight="1" x14ac:dyDescent="0.3">
      <c r="A340" s="742">
        <v>30</v>
      </c>
      <c r="B340" s="743" t="s">
        <v>2303</v>
      </c>
      <c r="C340" s="743" t="s">
        <v>2307</v>
      </c>
      <c r="D340" s="826" t="s">
        <v>3544</v>
      </c>
      <c r="E340" s="827" t="s">
        <v>2320</v>
      </c>
      <c r="F340" s="743" t="s">
        <v>2304</v>
      </c>
      <c r="G340" s="743" t="s">
        <v>2483</v>
      </c>
      <c r="H340" s="743" t="s">
        <v>554</v>
      </c>
      <c r="I340" s="743" t="s">
        <v>2491</v>
      </c>
      <c r="J340" s="743" t="s">
        <v>2492</v>
      </c>
      <c r="K340" s="743" t="s">
        <v>2493</v>
      </c>
      <c r="L340" s="744">
        <v>70.23</v>
      </c>
      <c r="M340" s="744">
        <v>70.23</v>
      </c>
      <c r="N340" s="743">
        <v>1</v>
      </c>
      <c r="O340" s="828">
        <v>0.5</v>
      </c>
      <c r="P340" s="744"/>
      <c r="Q340" s="761">
        <v>0</v>
      </c>
      <c r="R340" s="743"/>
      <c r="S340" s="761">
        <v>0</v>
      </c>
      <c r="T340" s="828"/>
      <c r="U340" s="784">
        <v>0</v>
      </c>
    </row>
    <row r="341" spans="1:21" ht="14.4" customHeight="1" x14ac:dyDescent="0.3">
      <c r="A341" s="742">
        <v>30</v>
      </c>
      <c r="B341" s="743" t="s">
        <v>2303</v>
      </c>
      <c r="C341" s="743" t="s">
        <v>2307</v>
      </c>
      <c r="D341" s="826" t="s">
        <v>3544</v>
      </c>
      <c r="E341" s="827" t="s">
        <v>2320</v>
      </c>
      <c r="F341" s="743" t="s">
        <v>2304</v>
      </c>
      <c r="G341" s="743" t="s">
        <v>2483</v>
      </c>
      <c r="H341" s="743" t="s">
        <v>526</v>
      </c>
      <c r="I341" s="743" t="s">
        <v>2807</v>
      </c>
      <c r="J341" s="743" t="s">
        <v>2485</v>
      </c>
      <c r="K341" s="743" t="s">
        <v>2808</v>
      </c>
      <c r="L341" s="744">
        <v>0</v>
      </c>
      <c r="M341" s="744">
        <v>0</v>
      </c>
      <c r="N341" s="743">
        <v>1</v>
      </c>
      <c r="O341" s="828">
        <v>0.5</v>
      </c>
      <c r="P341" s="744">
        <v>0</v>
      </c>
      <c r="Q341" s="761"/>
      <c r="R341" s="743">
        <v>1</v>
      </c>
      <c r="S341" s="761">
        <v>1</v>
      </c>
      <c r="T341" s="828">
        <v>0.5</v>
      </c>
      <c r="U341" s="784">
        <v>1</v>
      </c>
    </row>
    <row r="342" spans="1:21" ht="14.4" customHeight="1" x14ac:dyDescent="0.3">
      <c r="A342" s="742">
        <v>30</v>
      </c>
      <c r="B342" s="743" t="s">
        <v>2303</v>
      </c>
      <c r="C342" s="743" t="s">
        <v>2307</v>
      </c>
      <c r="D342" s="826" t="s">
        <v>3544</v>
      </c>
      <c r="E342" s="827" t="s">
        <v>2320</v>
      </c>
      <c r="F342" s="743" t="s">
        <v>2304</v>
      </c>
      <c r="G342" s="743" t="s">
        <v>2483</v>
      </c>
      <c r="H342" s="743" t="s">
        <v>554</v>
      </c>
      <c r="I342" s="743" t="s">
        <v>2497</v>
      </c>
      <c r="J342" s="743" t="s">
        <v>2485</v>
      </c>
      <c r="K342" s="743" t="s">
        <v>2498</v>
      </c>
      <c r="L342" s="744">
        <v>17.559999999999999</v>
      </c>
      <c r="M342" s="744">
        <v>17.559999999999999</v>
      </c>
      <c r="N342" s="743">
        <v>1</v>
      </c>
      <c r="O342" s="828">
        <v>0.5</v>
      </c>
      <c r="P342" s="744"/>
      <c r="Q342" s="761">
        <v>0</v>
      </c>
      <c r="R342" s="743"/>
      <c r="S342" s="761">
        <v>0</v>
      </c>
      <c r="T342" s="828"/>
      <c r="U342" s="784">
        <v>0</v>
      </c>
    </row>
    <row r="343" spans="1:21" ht="14.4" customHeight="1" x14ac:dyDescent="0.3">
      <c r="A343" s="742">
        <v>30</v>
      </c>
      <c r="B343" s="743" t="s">
        <v>2303</v>
      </c>
      <c r="C343" s="743" t="s">
        <v>2307</v>
      </c>
      <c r="D343" s="826" t="s">
        <v>3544</v>
      </c>
      <c r="E343" s="827" t="s">
        <v>2320</v>
      </c>
      <c r="F343" s="743" t="s">
        <v>2304</v>
      </c>
      <c r="G343" s="743" t="s">
        <v>2483</v>
      </c>
      <c r="H343" s="743" t="s">
        <v>554</v>
      </c>
      <c r="I343" s="743" t="s">
        <v>2499</v>
      </c>
      <c r="J343" s="743" t="s">
        <v>2485</v>
      </c>
      <c r="K343" s="743" t="s">
        <v>2493</v>
      </c>
      <c r="L343" s="744">
        <v>70.23</v>
      </c>
      <c r="M343" s="744">
        <v>70.23</v>
      </c>
      <c r="N343" s="743">
        <v>1</v>
      </c>
      <c r="O343" s="828">
        <v>0.5</v>
      </c>
      <c r="P343" s="744"/>
      <c r="Q343" s="761">
        <v>0</v>
      </c>
      <c r="R343" s="743"/>
      <c r="S343" s="761">
        <v>0</v>
      </c>
      <c r="T343" s="828"/>
      <c r="U343" s="784">
        <v>0</v>
      </c>
    </row>
    <row r="344" spans="1:21" ht="14.4" customHeight="1" x14ac:dyDescent="0.3">
      <c r="A344" s="742">
        <v>30</v>
      </c>
      <c r="B344" s="743" t="s">
        <v>2303</v>
      </c>
      <c r="C344" s="743" t="s">
        <v>2307</v>
      </c>
      <c r="D344" s="826" t="s">
        <v>3544</v>
      </c>
      <c r="E344" s="827" t="s">
        <v>2320</v>
      </c>
      <c r="F344" s="743" t="s">
        <v>2304</v>
      </c>
      <c r="G344" s="743" t="s">
        <v>2695</v>
      </c>
      <c r="H344" s="743" t="s">
        <v>526</v>
      </c>
      <c r="I344" s="743" t="s">
        <v>2696</v>
      </c>
      <c r="J344" s="743" t="s">
        <v>1650</v>
      </c>
      <c r="K344" s="743" t="s">
        <v>2697</v>
      </c>
      <c r="L344" s="744">
        <v>34.19</v>
      </c>
      <c r="M344" s="744">
        <v>136.76</v>
      </c>
      <c r="N344" s="743">
        <v>4</v>
      </c>
      <c r="O344" s="828">
        <v>3</v>
      </c>
      <c r="P344" s="744"/>
      <c r="Q344" s="761">
        <v>0</v>
      </c>
      <c r="R344" s="743"/>
      <c r="S344" s="761">
        <v>0</v>
      </c>
      <c r="T344" s="828"/>
      <c r="U344" s="784">
        <v>0</v>
      </c>
    </row>
    <row r="345" spans="1:21" ht="14.4" customHeight="1" x14ac:dyDescent="0.3">
      <c r="A345" s="742">
        <v>30</v>
      </c>
      <c r="B345" s="743" t="s">
        <v>2303</v>
      </c>
      <c r="C345" s="743" t="s">
        <v>2307</v>
      </c>
      <c r="D345" s="826" t="s">
        <v>3544</v>
      </c>
      <c r="E345" s="827" t="s">
        <v>2320</v>
      </c>
      <c r="F345" s="743" t="s">
        <v>2304</v>
      </c>
      <c r="G345" s="743" t="s">
        <v>2500</v>
      </c>
      <c r="H345" s="743" t="s">
        <v>526</v>
      </c>
      <c r="I345" s="743" t="s">
        <v>2501</v>
      </c>
      <c r="J345" s="743" t="s">
        <v>2502</v>
      </c>
      <c r="K345" s="743" t="s">
        <v>2503</v>
      </c>
      <c r="L345" s="744">
        <v>161.06</v>
      </c>
      <c r="M345" s="744">
        <v>322.12</v>
      </c>
      <c r="N345" s="743">
        <v>2</v>
      </c>
      <c r="O345" s="828">
        <v>1</v>
      </c>
      <c r="P345" s="744"/>
      <c r="Q345" s="761">
        <v>0</v>
      </c>
      <c r="R345" s="743"/>
      <c r="S345" s="761">
        <v>0</v>
      </c>
      <c r="T345" s="828"/>
      <c r="U345" s="784">
        <v>0</v>
      </c>
    </row>
    <row r="346" spans="1:21" ht="14.4" customHeight="1" x14ac:dyDescent="0.3">
      <c r="A346" s="742">
        <v>30</v>
      </c>
      <c r="B346" s="743" t="s">
        <v>2303</v>
      </c>
      <c r="C346" s="743" t="s">
        <v>2307</v>
      </c>
      <c r="D346" s="826" t="s">
        <v>3544</v>
      </c>
      <c r="E346" s="827" t="s">
        <v>2320</v>
      </c>
      <c r="F346" s="743" t="s">
        <v>2304</v>
      </c>
      <c r="G346" s="743" t="s">
        <v>2500</v>
      </c>
      <c r="H346" s="743" t="s">
        <v>526</v>
      </c>
      <c r="I346" s="743" t="s">
        <v>2809</v>
      </c>
      <c r="J346" s="743" t="s">
        <v>2810</v>
      </c>
      <c r="K346" s="743" t="s">
        <v>2228</v>
      </c>
      <c r="L346" s="744">
        <v>80.53</v>
      </c>
      <c r="M346" s="744">
        <v>80.53</v>
      </c>
      <c r="N346" s="743">
        <v>1</v>
      </c>
      <c r="O346" s="828">
        <v>0.5</v>
      </c>
      <c r="P346" s="744"/>
      <c r="Q346" s="761">
        <v>0</v>
      </c>
      <c r="R346" s="743"/>
      <c r="S346" s="761">
        <v>0</v>
      </c>
      <c r="T346" s="828"/>
      <c r="U346" s="784">
        <v>0</v>
      </c>
    </row>
    <row r="347" spans="1:21" ht="14.4" customHeight="1" x14ac:dyDescent="0.3">
      <c r="A347" s="742">
        <v>30</v>
      </c>
      <c r="B347" s="743" t="s">
        <v>2303</v>
      </c>
      <c r="C347" s="743" t="s">
        <v>2307</v>
      </c>
      <c r="D347" s="826" t="s">
        <v>3544</v>
      </c>
      <c r="E347" s="827" t="s">
        <v>2320</v>
      </c>
      <c r="F347" s="743" t="s">
        <v>2304</v>
      </c>
      <c r="G347" s="743" t="s">
        <v>2507</v>
      </c>
      <c r="H347" s="743" t="s">
        <v>554</v>
      </c>
      <c r="I347" s="743" t="s">
        <v>1920</v>
      </c>
      <c r="J347" s="743" t="s">
        <v>1921</v>
      </c>
      <c r="K347" s="743" t="s">
        <v>1922</v>
      </c>
      <c r="L347" s="744">
        <v>105.46</v>
      </c>
      <c r="M347" s="744">
        <v>105.46</v>
      </c>
      <c r="N347" s="743">
        <v>1</v>
      </c>
      <c r="O347" s="828">
        <v>0.5</v>
      </c>
      <c r="P347" s="744"/>
      <c r="Q347" s="761">
        <v>0</v>
      </c>
      <c r="R347" s="743"/>
      <c r="S347" s="761">
        <v>0</v>
      </c>
      <c r="T347" s="828"/>
      <c r="U347" s="784">
        <v>0</v>
      </c>
    </row>
    <row r="348" spans="1:21" ht="14.4" customHeight="1" x14ac:dyDescent="0.3">
      <c r="A348" s="742">
        <v>30</v>
      </c>
      <c r="B348" s="743" t="s">
        <v>2303</v>
      </c>
      <c r="C348" s="743" t="s">
        <v>2307</v>
      </c>
      <c r="D348" s="826" t="s">
        <v>3544</v>
      </c>
      <c r="E348" s="827" t="s">
        <v>2320</v>
      </c>
      <c r="F348" s="743" t="s">
        <v>2304</v>
      </c>
      <c r="G348" s="743" t="s">
        <v>2510</v>
      </c>
      <c r="H348" s="743" t="s">
        <v>554</v>
      </c>
      <c r="I348" s="743" t="s">
        <v>2512</v>
      </c>
      <c r="J348" s="743" t="s">
        <v>913</v>
      </c>
      <c r="K348" s="743" t="s">
        <v>1881</v>
      </c>
      <c r="L348" s="744">
        <v>490.89</v>
      </c>
      <c r="M348" s="744">
        <v>2945.34</v>
      </c>
      <c r="N348" s="743">
        <v>6</v>
      </c>
      <c r="O348" s="828">
        <v>2.5</v>
      </c>
      <c r="P348" s="744">
        <v>1963.56</v>
      </c>
      <c r="Q348" s="761">
        <v>0.66666666666666663</v>
      </c>
      <c r="R348" s="743">
        <v>4</v>
      </c>
      <c r="S348" s="761">
        <v>0.66666666666666663</v>
      </c>
      <c r="T348" s="828">
        <v>1.5</v>
      </c>
      <c r="U348" s="784">
        <v>0.6</v>
      </c>
    </row>
    <row r="349" spans="1:21" ht="14.4" customHeight="1" x14ac:dyDescent="0.3">
      <c r="A349" s="742">
        <v>30</v>
      </c>
      <c r="B349" s="743" t="s">
        <v>2303</v>
      </c>
      <c r="C349" s="743" t="s">
        <v>2307</v>
      </c>
      <c r="D349" s="826" t="s">
        <v>3544</v>
      </c>
      <c r="E349" s="827" t="s">
        <v>2320</v>
      </c>
      <c r="F349" s="743" t="s">
        <v>2304</v>
      </c>
      <c r="G349" s="743" t="s">
        <v>2510</v>
      </c>
      <c r="H349" s="743" t="s">
        <v>554</v>
      </c>
      <c r="I349" s="743" t="s">
        <v>2513</v>
      </c>
      <c r="J349" s="743" t="s">
        <v>913</v>
      </c>
      <c r="K349" s="743" t="s">
        <v>1877</v>
      </c>
      <c r="L349" s="744">
        <v>736.33</v>
      </c>
      <c r="M349" s="744">
        <v>2945.32</v>
      </c>
      <c r="N349" s="743">
        <v>4</v>
      </c>
      <c r="O349" s="828">
        <v>1.5</v>
      </c>
      <c r="P349" s="744"/>
      <c r="Q349" s="761">
        <v>0</v>
      </c>
      <c r="R349" s="743"/>
      <c r="S349" s="761">
        <v>0</v>
      </c>
      <c r="T349" s="828"/>
      <c r="U349" s="784">
        <v>0</v>
      </c>
    </row>
    <row r="350" spans="1:21" ht="14.4" customHeight="1" x14ac:dyDescent="0.3">
      <c r="A350" s="742">
        <v>30</v>
      </c>
      <c r="B350" s="743" t="s">
        <v>2303</v>
      </c>
      <c r="C350" s="743" t="s">
        <v>2307</v>
      </c>
      <c r="D350" s="826" t="s">
        <v>3544</v>
      </c>
      <c r="E350" s="827" t="s">
        <v>2320</v>
      </c>
      <c r="F350" s="743" t="s">
        <v>2304</v>
      </c>
      <c r="G350" s="743" t="s">
        <v>2510</v>
      </c>
      <c r="H350" s="743" t="s">
        <v>554</v>
      </c>
      <c r="I350" s="743" t="s">
        <v>2701</v>
      </c>
      <c r="J350" s="743" t="s">
        <v>919</v>
      </c>
      <c r="K350" s="743" t="s">
        <v>2702</v>
      </c>
      <c r="L350" s="744">
        <v>1385.62</v>
      </c>
      <c r="M350" s="744">
        <v>1385.62</v>
      </c>
      <c r="N350" s="743">
        <v>1</v>
      </c>
      <c r="O350" s="828">
        <v>0.5</v>
      </c>
      <c r="P350" s="744">
        <v>1385.62</v>
      </c>
      <c r="Q350" s="761">
        <v>1</v>
      </c>
      <c r="R350" s="743">
        <v>1</v>
      </c>
      <c r="S350" s="761">
        <v>1</v>
      </c>
      <c r="T350" s="828">
        <v>0.5</v>
      </c>
      <c r="U350" s="784">
        <v>1</v>
      </c>
    </row>
    <row r="351" spans="1:21" ht="14.4" customHeight="1" x14ac:dyDescent="0.3">
      <c r="A351" s="742">
        <v>30</v>
      </c>
      <c r="B351" s="743" t="s">
        <v>2303</v>
      </c>
      <c r="C351" s="743" t="s">
        <v>2307</v>
      </c>
      <c r="D351" s="826" t="s">
        <v>3544</v>
      </c>
      <c r="E351" s="827" t="s">
        <v>2320</v>
      </c>
      <c r="F351" s="743" t="s">
        <v>2304</v>
      </c>
      <c r="G351" s="743" t="s">
        <v>2510</v>
      </c>
      <c r="H351" s="743" t="s">
        <v>554</v>
      </c>
      <c r="I351" s="743" t="s">
        <v>1880</v>
      </c>
      <c r="J351" s="743" t="s">
        <v>913</v>
      </c>
      <c r="K351" s="743" t="s">
        <v>1881</v>
      </c>
      <c r="L351" s="744">
        <v>490.89</v>
      </c>
      <c r="M351" s="744">
        <v>490.89</v>
      </c>
      <c r="N351" s="743">
        <v>1</v>
      </c>
      <c r="O351" s="828">
        <v>1</v>
      </c>
      <c r="P351" s="744"/>
      <c r="Q351" s="761">
        <v>0</v>
      </c>
      <c r="R351" s="743"/>
      <c r="S351" s="761">
        <v>0</v>
      </c>
      <c r="T351" s="828"/>
      <c r="U351" s="784">
        <v>0</v>
      </c>
    </row>
    <row r="352" spans="1:21" ht="14.4" customHeight="1" x14ac:dyDescent="0.3">
      <c r="A352" s="742">
        <v>30</v>
      </c>
      <c r="B352" s="743" t="s">
        <v>2303</v>
      </c>
      <c r="C352" s="743" t="s">
        <v>2307</v>
      </c>
      <c r="D352" s="826" t="s">
        <v>3544</v>
      </c>
      <c r="E352" s="827" t="s">
        <v>2320</v>
      </c>
      <c r="F352" s="743" t="s">
        <v>2304</v>
      </c>
      <c r="G352" s="743" t="s">
        <v>2520</v>
      </c>
      <c r="H352" s="743" t="s">
        <v>526</v>
      </c>
      <c r="I352" s="743" t="s">
        <v>2521</v>
      </c>
      <c r="J352" s="743" t="s">
        <v>2522</v>
      </c>
      <c r="K352" s="743" t="s">
        <v>582</v>
      </c>
      <c r="L352" s="744">
        <v>88.1</v>
      </c>
      <c r="M352" s="744">
        <v>88.1</v>
      </c>
      <c r="N352" s="743">
        <v>1</v>
      </c>
      <c r="O352" s="828">
        <v>1</v>
      </c>
      <c r="P352" s="744"/>
      <c r="Q352" s="761">
        <v>0</v>
      </c>
      <c r="R352" s="743"/>
      <c r="S352" s="761">
        <v>0</v>
      </c>
      <c r="T352" s="828"/>
      <c r="U352" s="784">
        <v>0</v>
      </c>
    </row>
    <row r="353" spans="1:21" ht="14.4" customHeight="1" x14ac:dyDescent="0.3">
      <c r="A353" s="742">
        <v>30</v>
      </c>
      <c r="B353" s="743" t="s">
        <v>2303</v>
      </c>
      <c r="C353" s="743" t="s">
        <v>2307</v>
      </c>
      <c r="D353" s="826" t="s">
        <v>3544</v>
      </c>
      <c r="E353" s="827" t="s">
        <v>2320</v>
      </c>
      <c r="F353" s="743" t="s">
        <v>2304</v>
      </c>
      <c r="G353" s="743" t="s">
        <v>2523</v>
      </c>
      <c r="H353" s="743" t="s">
        <v>526</v>
      </c>
      <c r="I353" s="743" t="s">
        <v>2811</v>
      </c>
      <c r="J353" s="743" t="s">
        <v>2812</v>
      </c>
      <c r="K353" s="743" t="s">
        <v>2813</v>
      </c>
      <c r="L353" s="744">
        <v>0</v>
      </c>
      <c r="M353" s="744">
        <v>0</v>
      </c>
      <c r="N353" s="743">
        <v>1</v>
      </c>
      <c r="O353" s="828">
        <v>0.5</v>
      </c>
      <c r="P353" s="744"/>
      <c r="Q353" s="761"/>
      <c r="R353" s="743"/>
      <c r="S353" s="761">
        <v>0</v>
      </c>
      <c r="T353" s="828"/>
      <c r="U353" s="784">
        <v>0</v>
      </c>
    </row>
    <row r="354" spans="1:21" ht="14.4" customHeight="1" x14ac:dyDescent="0.3">
      <c r="A354" s="742">
        <v>30</v>
      </c>
      <c r="B354" s="743" t="s">
        <v>2303</v>
      </c>
      <c r="C354" s="743" t="s">
        <v>2307</v>
      </c>
      <c r="D354" s="826" t="s">
        <v>3544</v>
      </c>
      <c r="E354" s="827" t="s">
        <v>2320</v>
      </c>
      <c r="F354" s="743" t="s">
        <v>2304</v>
      </c>
      <c r="G354" s="743" t="s">
        <v>2523</v>
      </c>
      <c r="H354" s="743" t="s">
        <v>526</v>
      </c>
      <c r="I354" s="743" t="s">
        <v>2705</v>
      </c>
      <c r="J354" s="743" t="s">
        <v>958</v>
      </c>
      <c r="K354" s="743" t="s">
        <v>2525</v>
      </c>
      <c r="L354" s="744">
        <v>57.64</v>
      </c>
      <c r="M354" s="744">
        <v>115.28</v>
      </c>
      <c r="N354" s="743">
        <v>2</v>
      </c>
      <c r="O354" s="828">
        <v>1</v>
      </c>
      <c r="P354" s="744"/>
      <c r="Q354" s="761">
        <v>0</v>
      </c>
      <c r="R354" s="743"/>
      <c r="S354" s="761">
        <v>0</v>
      </c>
      <c r="T354" s="828"/>
      <c r="U354" s="784">
        <v>0</v>
      </c>
    </row>
    <row r="355" spans="1:21" ht="14.4" customHeight="1" x14ac:dyDescent="0.3">
      <c r="A355" s="742">
        <v>30</v>
      </c>
      <c r="B355" s="743" t="s">
        <v>2303</v>
      </c>
      <c r="C355" s="743" t="s">
        <v>2307</v>
      </c>
      <c r="D355" s="826" t="s">
        <v>3544</v>
      </c>
      <c r="E355" s="827" t="s">
        <v>2320</v>
      </c>
      <c r="F355" s="743" t="s">
        <v>2304</v>
      </c>
      <c r="G355" s="743" t="s">
        <v>2523</v>
      </c>
      <c r="H355" s="743" t="s">
        <v>526</v>
      </c>
      <c r="I355" s="743" t="s">
        <v>2528</v>
      </c>
      <c r="J355" s="743" t="s">
        <v>958</v>
      </c>
      <c r="K355" s="743" t="s">
        <v>2525</v>
      </c>
      <c r="L355" s="744">
        <v>93.71</v>
      </c>
      <c r="M355" s="744">
        <v>93.71</v>
      </c>
      <c r="N355" s="743">
        <v>1</v>
      </c>
      <c r="O355" s="828">
        <v>0.5</v>
      </c>
      <c r="P355" s="744"/>
      <c r="Q355" s="761">
        <v>0</v>
      </c>
      <c r="R355" s="743"/>
      <c r="S355" s="761">
        <v>0</v>
      </c>
      <c r="T355" s="828"/>
      <c r="U355" s="784">
        <v>0</v>
      </c>
    </row>
    <row r="356" spans="1:21" ht="14.4" customHeight="1" x14ac:dyDescent="0.3">
      <c r="A356" s="742">
        <v>30</v>
      </c>
      <c r="B356" s="743" t="s">
        <v>2303</v>
      </c>
      <c r="C356" s="743" t="s">
        <v>2307</v>
      </c>
      <c r="D356" s="826" t="s">
        <v>3544</v>
      </c>
      <c r="E356" s="827" t="s">
        <v>2320</v>
      </c>
      <c r="F356" s="743" t="s">
        <v>2304</v>
      </c>
      <c r="G356" s="743" t="s">
        <v>2529</v>
      </c>
      <c r="H356" s="743" t="s">
        <v>554</v>
      </c>
      <c r="I356" s="743" t="s">
        <v>2530</v>
      </c>
      <c r="J356" s="743" t="s">
        <v>1810</v>
      </c>
      <c r="K356" s="743" t="s">
        <v>1811</v>
      </c>
      <c r="L356" s="744">
        <v>28.81</v>
      </c>
      <c r="M356" s="744">
        <v>144.04999999999998</v>
      </c>
      <c r="N356" s="743">
        <v>5</v>
      </c>
      <c r="O356" s="828">
        <v>2.5</v>
      </c>
      <c r="P356" s="744"/>
      <c r="Q356" s="761">
        <v>0</v>
      </c>
      <c r="R356" s="743"/>
      <c r="S356" s="761">
        <v>0</v>
      </c>
      <c r="T356" s="828"/>
      <c r="U356" s="784">
        <v>0</v>
      </c>
    </row>
    <row r="357" spans="1:21" ht="14.4" customHeight="1" x14ac:dyDescent="0.3">
      <c r="A357" s="742">
        <v>30</v>
      </c>
      <c r="B357" s="743" t="s">
        <v>2303</v>
      </c>
      <c r="C357" s="743" t="s">
        <v>2307</v>
      </c>
      <c r="D357" s="826" t="s">
        <v>3544</v>
      </c>
      <c r="E357" s="827" t="s">
        <v>2320</v>
      </c>
      <c r="F357" s="743" t="s">
        <v>2304</v>
      </c>
      <c r="G357" s="743" t="s">
        <v>2529</v>
      </c>
      <c r="H357" s="743" t="s">
        <v>554</v>
      </c>
      <c r="I357" s="743" t="s">
        <v>2530</v>
      </c>
      <c r="J357" s="743" t="s">
        <v>1810</v>
      </c>
      <c r="K357" s="743" t="s">
        <v>1811</v>
      </c>
      <c r="L357" s="744">
        <v>16.12</v>
      </c>
      <c r="M357" s="744">
        <v>48.36</v>
      </c>
      <c r="N357" s="743">
        <v>3</v>
      </c>
      <c r="O357" s="828">
        <v>1.5</v>
      </c>
      <c r="P357" s="744"/>
      <c r="Q357" s="761">
        <v>0</v>
      </c>
      <c r="R357" s="743"/>
      <c r="S357" s="761">
        <v>0</v>
      </c>
      <c r="T357" s="828"/>
      <c r="U357" s="784">
        <v>0</v>
      </c>
    </row>
    <row r="358" spans="1:21" ht="14.4" customHeight="1" x14ac:dyDescent="0.3">
      <c r="A358" s="742">
        <v>30</v>
      </c>
      <c r="B358" s="743" t="s">
        <v>2303</v>
      </c>
      <c r="C358" s="743" t="s">
        <v>2307</v>
      </c>
      <c r="D358" s="826" t="s">
        <v>3544</v>
      </c>
      <c r="E358" s="827" t="s">
        <v>2320</v>
      </c>
      <c r="F358" s="743" t="s">
        <v>2304</v>
      </c>
      <c r="G358" s="743" t="s">
        <v>2529</v>
      </c>
      <c r="H358" s="743" t="s">
        <v>554</v>
      </c>
      <c r="I358" s="743" t="s">
        <v>2814</v>
      </c>
      <c r="J358" s="743" t="s">
        <v>1810</v>
      </c>
      <c r="K358" s="743" t="s">
        <v>2815</v>
      </c>
      <c r="L358" s="744">
        <v>100.18</v>
      </c>
      <c r="M358" s="744">
        <v>100.18</v>
      </c>
      <c r="N358" s="743">
        <v>1</v>
      </c>
      <c r="O358" s="828">
        <v>0.5</v>
      </c>
      <c r="P358" s="744"/>
      <c r="Q358" s="761">
        <v>0</v>
      </c>
      <c r="R358" s="743"/>
      <c r="S358" s="761">
        <v>0</v>
      </c>
      <c r="T358" s="828"/>
      <c r="U358" s="784">
        <v>0</v>
      </c>
    </row>
    <row r="359" spans="1:21" ht="14.4" customHeight="1" x14ac:dyDescent="0.3">
      <c r="A359" s="742">
        <v>30</v>
      </c>
      <c r="B359" s="743" t="s">
        <v>2303</v>
      </c>
      <c r="C359" s="743" t="s">
        <v>2307</v>
      </c>
      <c r="D359" s="826" t="s">
        <v>3544</v>
      </c>
      <c r="E359" s="827" t="s">
        <v>2320</v>
      </c>
      <c r="F359" s="743" t="s">
        <v>2304</v>
      </c>
      <c r="G359" s="743" t="s">
        <v>2529</v>
      </c>
      <c r="H359" s="743" t="s">
        <v>554</v>
      </c>
      <c r="I359" s="743" t="s">
        <v>1814</v>
      </c>
      <c r="J359" s="743" t="s">
        <v>1810</v>
      </c>
      <c r="K359" s="743" t="s">
        <v>1815</v>
      </c>
      <c r="L359" s="744">
        <v>57.64</v>
      </c>
      <c r="M359" s="744">
        <v>115.28</v>
      </c>
      <c r="N359" s="743">
        <v>2</v>
      </c>
      <c r="O359" s="828">
        <v>1</v>
      </c>
      <c r="P359" s="744">
        <v>57.64</v>
      </c>
      <c r="Q359" s="761">
        <v>0.5</v>
      </c>
      <c r="R359" s="743">
        <v>1</v>
      </c>
      <c r="S359" s="761">
        <v>0.5</v>
      </c>
      <c r="T359" s="828">
        <v>0.5</v>
      </c>
      <c r="U359" s="784">
        <v>0.5</v>
      </c>
    </row>
    <row r="360" spans="1:21" ht="14.4" customHeight="1" x14ac:dyDescent="0.3">
      <c r="A360" s="742">
        <v>30</v>
      </c>
      <c r="B360" s="743" t="s">
        <v>2303</v>
      </c>
      <c r="C360" s="743" t="s">
        <v>2307</v>
      </c>
      <c r="D360" s="826" t="s">
        <v>3544</v>
      </c>
      <c r="E360" s="827" t="s">
        <v>2320</v>
      </c>
      <c r="F360" s="743" t="s">
        <v>2304</v>
      </c>
      <c r="G360" s="743" t="s">
        <v>2529</v>
      </c>
      <c r="H360" s="743" t="s">
        <v>554</v>
      </c>
      <c r="I360" s="743" t="s">
        <v>2816</v>
      </c>
      <c r="J360" s="743" t="s">
        <v>1810</v>
      </c>
      <c r="K360" s="743" t="s">
        <v>2817</v>
      </c>
      <c r="L360" s="744">
        <v>205.84</v>
      </c>
      <c r="M360" s="744">
        <v>205.84</v>
      </c>
      <c r="N360" s="743">
        <v>1</v>
      </c>
      <c r="O360" s="828">
        <v>0.5</v>
      </c>
      <c r="P360" s="744">
        <v>205.84</v>
      </c>
      <c r="Q360" s="761">
        <v>1</v>
      </c>
      <c r="R360" s="743">
        <v>1</v>
      </c>
      <c r="S360" s="761">
        <v>1</v>
      </c>
      <c r="T360" s="828">
        <v>0.5</v>
      </c>
      <c r="U360" s="784">
        <v>1</v>
      </c>
    </row>
    <row r="361" spans="1:21" ht="14.4" customHeight="1" x14ac:dyDescent="0.3">
      <c r="A361" s="742">
        <v>30</v>
      </c>
      <c r="B361" s="743" t="s">
        <v>2303</v>
      </c>
      <c r="C361" s="743" t="s">
        <v>2307</v>
      </c>
      <c r="D361" s="826" t="s">
        <v>3544</v>
      </c>
      <c r="E361" s="827" t="s">
        <v>2320</v>
      </c>
      <c r="F361" s="743" t="s">
        <v>2304</v>
      </c>
      <c r="G361" s="743" t="s">
        <v>2529</v>
      </c>
      <c r="H361" s="743" t="s">
        <v>554</v>
      </c>
      <c r="I361" s="743" t="s">
        <v>1809</v>
      </c>
      <c r="J361" s="743" t="s">
        <v>1810</v>
      </c>
      <c r="K361" s="743" t="s">
        <v>1811</v>
      </c>
      <c r="L361" s="744">
        <v>28.81</v>
      </c>
      <c r="M361" s="744">
        <v>28.81</v>
      </c>
      <c r="N361" s="743">
        <v>1</v>
      </c>
      <c r="O361" s="828">
        <v>0.5</v>
      </c>
      <c r="P361" s="744"/>
      <c r="Q361" s="761">
        <v>0</v>
      </c>
      <c r="R361" s="743"/>
      <c r="S361" s="761">
        <v>0</v>
      </c>
      <c r="T361" s="828"/>
      <c r="U361" s="784">
        <v>0</v>
      </c>
    </row>
    <row r="362" spans="1:21" ht="14.4" customHeight="1" x14ac:dyDescent="0.3">
      <c r="A362" s="742">
        <v>30</v>
      </c>
      <c r="B362" s="743" t="s">
        <v>2303</v>
      </c>
      <c r="C362" s="743" t="s">
        <v>2307</v>
      </c>
      <c r="D362" s="826" t="s">
        <v>3544</v>
      </c>
      <c r="E362" s="827" t="s">
        <v>2320</v>
      </c>
      <c r="F362" s="743" t="s">
        <v>2304</v>
      </c>
      <c r="G362" s="743" t="s">
        <v>2529</v>
      </c>
      <c r="H362" s="743" t="s">
        <v>554</v>
      </c>
      <c r="I362" s="743" t="s">
        <v>2818</v>
      </c>
      <c r="J362" s="743" t="s">
        <v>1810</v>
      </c>
      <c r="K362" s="743" t="s">
        <v>2819</v>
      </c>
      <c r="L362" s="744">
        <v>0</v>
      </c>
      <c r="M362" s="744">
        <v>0</v>
      </c>
      <c r="N362" s="743">
        <v>1</v>
      </c>
      <c r="O362" s="828">
        <v>0.5</v>
      </c>
      <c r="P362" s="744">
        <v>0</v>
      </c>
      <c r="Q362" s="761"/>
      <c r="R362" s="743">
        <v>1</v>
      </c>
      <c r="S362" s="761">
        <v>1</v>
      </c>
      <c r="T362" s="828">
        <v>0.5</v>
      </c>
      <c r="U362" s="784">
        <v>1</v>
      </c>
    </row>
    <row r="363" spans="1:21" ht="14.4" customHeight="1" x14ac:dyDescent="0.3">
      <c r="A363" s="742">
        <v>30</v>
      </c>
      <c r="B363" s="743" t="s">
        <v>2303</v>
      </c>
      <c r="C363" s="743" t="s">
        <v>2307</v>
      </c>
      <c r="D363" s="826" t="s">
        <v>3544</v>
      </c>
      <c r="E363" s="827" t="s">
        <v>2320</v>
      </c>
      <c r="F363" s="743" t="s">
        <v>2304</v>
      </c>
      <c r="G363" s="743" t="s">
        <v>2531</v>
      </c>
      <c r="H363" s="743" t="s">
        <v>554</v>
      </c>
      <c r="I363" s="743" t="s">
        <v>1948</v>
      </c>
      <c r="J363" s="743" t="s">
        <v>1292</v>
      </c>
      <c r="K363" s="743" t="s">
        <v>1929</v>
      </c>
      <c r="L363" s="744">
        <v>48.27</v>
      </c>
      <c r="M363" s="744">
        <v>386.16</v>
      </c>
      <c r="N363" s="743">
        <v>8</v>
      </c>
      <c r="O363" s="828">
        <v>4</v>
      </c>
      <c r="P363" s="744">
        <v>144.81</v>
      </c>
      <c r="Q363" s="761">
        <v>0.375</v>
      </c>
      <c r="R363" s="743">
        <v>3</v>
      </c>
      <c r="S363" s="761">
        <v>0.375</v>
      </c>
      <c r="T363" s="828">
        <v>1.5</v>
      </c>
      <c r="U363" s="784">
        <v>0.375</v>
      </c>
    </row>
    <row r="364" spans="1:21" ht="14.4" customHeight="1" x14ac:dyDescent="0.3">
      <c r="A364" s="742">
        <v>30</v>
      </c>
      <c r="B364" s="743" t="s">
        <v>2303</v>
      </c>
      <c r="C364" s="743" t="s">
        <v>2307</v>
      </c>
      <c r="D364" s="826" t="s">
        <v>3544</v>
      </c>
      <c r="E364" s="827" t="s">
        <v>2320</v>
      </c>
      <c r="F364" s="743" t="s">
        <v>2304</v>
      </c>
      <c r="G364" s="743" t="s">
        <v>2531</v>
      </c>
      <c r="H364" s="743" t="s">
        <v>554</v>
      </c>
      <c r="I364" s="743" t="s">
        <v>1951</v>
      </c>
      <c r="J364" s="743" t="s">
        <v>1296</v>
      </c>
      <c r="K364" s="743" t="s">
        <v>1931</v>
      </c>
      <c r="L364" s="744">
        <v>96.53</v>
      </c>
      <c r="M364" s="744">
        <v>96.53</v>
      </c>
      <c r="N364" s="743">
        <v>1</v>
      </c>
      <c r="O364" s="828">
        <v>0.5</v>
      </c>
      <c r="P364" s="744"/>
      <c r="Q364" s="761">
        <v>0</v>
      </c>
      <c r="R364" s="743"/>
      <c r="S364" s="761">
        <v>0</v>
      </c>
      <c r="T364" s="828"/>
      <c r="U364" s="784">
        <v>0</v>
      </c>
    </row>
    <row r="365" spans="1:21" ht="14.4" customHeight="1" x14ac:dyDescent="0.3">
      <c r="A365" s="742">
        <v>30</v>
      </c>
      <c r="B365" s="743" t="s">
        <v>2303</v>
      </c>
      <c r="C365" s="743" t="s">
        <v>2307</v>
      </c>
      <c r="D365" s="826" t="s">
        <v>3544</v>
      </c>
      <c r="E365" s="827" t="s">
        <v>2320</v>
      </c>
      <c r="F365" s="743" t="s">
        <v>2304</v>
      </c>
      <c r="G365" s="743" t="s">
        <v>2820</v>
      </c>
      <c r="H365" s="743" t="s">
        <v>554</v>
      </c>
      <c r="I365" s="743" t="s">
        <v>1980</v>
      </c>
      <c r="J365" s="743" t="s">
        <v>1981</v>
      </c>
      <c r="K365" s="743" t="s">
        <v>1982</v>
      </c>
      <c r="L365" s="744">
        <v>117.46</v>
      </c>
      <c r="M365" s="744">
        <v>117.46</v>
      </c>
      <c r="N365" s="743">
        <v>1</v>
      </c>
      <c r="O365" s="828">
        <v>0.5</v>
      </c>
      <c r="P365" s="744"/>
      <c r="Q365" s="761">
        <v>0</v>
      </c>
      <c r="R365" s="743"/>
      <c r="S365" s="761">
        <v>0</v>
      </c>
      <c r="T365" s="828"/>
      <c r="U365" s="784">
        <v>0</v>
      </c>
    </row>
    <row r="366" spans="1:21" ht="14.4" customHeight="1" x14ac:dyDescent="0.3">
      <c r="A366" s="742">
        <v>30</v>
      </c>
      <c r="B366" s="743" t="s">
        <v>2303</v>
      </c>
      <c r="C366" s="743" t="s">
        <v>2307</v>
      </c>
      <c r="D366" s="826" t="s">
        <v>3544</v>
      </c>
      <c r="E366" s="827" t="s">
        <v>2320</v>
      </c>
      <c r="F366" s="743" t="s">
        <v>2304</v>
      </c>
      <c r="G366" s="743" t="s">
        <v>2532</v>
      </c>
      <c r="H366" s="743" t="s">
        <v>554</v>
      </c>
      <c r="I366" s="743" t="s">
        <v>1963</v>
      </c>
      <c r="J366" s="743" t="s">
        <v>1964</v>
      </c>
      <c r="K366" s="743" t="s">
        <v>1965</v>
      </c>
      <c r="L366" s="744">
        <v>72.88</v>
      </c>
      <c r="M366" s="744">
        <v>437.28</v>
      </c>
      <c r="N366" s="743">
        <v>6</v>
      </c>
      <c r="O366" s="828">
        <v>3</v>
      </c>
      <c r="P366" s="744">
        <v>145.76</v>
      </c>
      <c r="Q366" s="761">
        <v>0.33333333333333331</v>
      </c>
      <c r="R366" s="743">
        <v>2</v>
      </c>
      <c r="S366" s="761">
        <v>0.33333333333333331</v>
      </c>
      <c r="T366" s="828">
        <v>1</v>
      </c>
      <c r="U366" s="784">
        <v>0.33333333333333331</v>
      </c>
    </row>
    <row r="367" spans="1:21" ht="14.4" customHeight="1" x14ac:dyDescent="0.3">
      <c r="A367" s="742">
        <v>30</v>
      </c>
      <c r="B367" s="743" t="s">
        <v>2303</v>
      </c>
      <c r="C367" s="743" t="s">
        <v>2307</v>
      </c>
      <c r="D367" s="826" t="s">
        <v>3544</v>
      </c>
      <c r="E367" s="827" t="s">
        <v>2320</v>
      </c>
      <c r="F367" s="743" t="s">
        <v>2304</v>
      </c>
      <c r="G367" s="743" t="s">
        <v>2821</v>
      </c>
      <c r="H367" s="743" t="s">
        <v>526</v>
      </c>
      <c r="I367" s="743" t="s">
        <v>2822</v>
      </c>
      <c r="J367" s="743" t="s">
        <v>2823</v>
      </c>
      <c r="K367" s="743" t="s">
        <v>2824</v>
      </c>
      <c r="L367" s="744">
        <v>0</v>
      </c>
      <c r="M367" s="744">
        <v>0</v>
      </c>
      <c r="N367" s="743">
        <v>1</v>
      </c>
      <c r="O367" s="828">
        <v>0.5</v>
      </c>
      <c r="P367" s="744"/>
      <c r="Q367" s="761"/>
      <c r="R367" s="743"/>
      <c r="S367" s="761">
        <v>0</v>
      </c>
      <c r="T367" s="828"/>
      <c r="U367" s="784">
        <v>0</v>
      </c>
    </row>
    <row r="368" spans="1:21" ht="14.4" customHeight="1" x14ac:dyDescent="0.3">
      <c r="A368" s="742">
        <v>30</v>
      </c>
      <c r="B368" s="743" t="s">
        <v>2303</v>
      </c>
      <c r="C368" s="743" t="s">
        <v>2307</v>
      </c>
      <c r="D368" s="826" t="s">
        <v>3544</v>
      </c>
      <c r="E368" s="827" t="s">
        <v>2320</v>
      </c>
      <c r="F368" s="743" t="s">
        <v>2304</v>
      </c>
      <c r="G368" s="743" t="s">
        <v>2533</v>
      </c>
      <c r="H368" s="743" t="s">
        <v>554</v>
      </c>
      <c r="I368" s="743" t="s">
        <v>2294</v>
      </c>
      <c r="J368" s="743" t="s">
        <v>2295</v>
      </c>
      <c r="K368" s="743" t="s">
        <v>1568</v>
      </c>
      <c r="L368" s="744">
        <v>194.26</v>
      </c>
      <c r="M368" s="744">
        <v>777.04</v>
      </c>
      <c r="N368" s="743">
        <v>4</v>
      </c>
      <c r="O368" s="828">
        <v>1</v>
      </c>
      <c r="P368" s="744"/>
      <c r="Q368" s="761">
        <v>0</v>
      </c>
      <c r="R368" s="743"/>
      <c r="S368" s="761">
        <v>0</v>
      </c>
      <c r="T368" s="828"/>
      <c r="U368" s="784">
        <v>0</v>
      </c>
    </row>
    <row r="369" spans="1:21" ht="14.4" customHeight="1" x14ac:dyDescent="0.3">
      <c r="A369" s="742">
        <v>30</v>
      </c>
      <c r="B369" s="743" t="s">
        <v>2303</v>
      </c>
      <c r="C369" s="743" t="s">
        <v>2307</v>
      </c>
      <c r="D369" s="826" t="s">
        <v>3544</v>
      </c>
      <c r="E369" s="827" t="s">
        <v>2320</v>
      </c>
      <c r="F369" s="743" t="s">
        <v>2304</v>
      </c>
      <c r="G369" s="743" t="s">
        <v>2533</v>
      </c>
      <c r="H369" s="743" t="s">
        <v>554</v>
      </c>
      <c r="I369" s="743" t="s">
        <v>2719</v>
      </c>
      <c r="J369" s="743" t="s">
        <v>1583</v>
      </c>
      <c r="K369" s="743" t="s">
        <v>1556</v>
      </c>
      <c r="L369" s="744">
        <v>129.51</v>
      </c>
      <c r="M369" s="744">
        <v>906.56999999999994</v>
      </c>
      <c r="N369" s="743">
        <v>7</v>
      </c>
      <c r="O369" s="828">
        <v>0.5</v>
      </c>
      <c r="P369" s="744"/>
      <c r="Q369" s="761">
        <v>0</v>
      </c>
      <c r="R369" s="743"/>
      <c r="S369" s="761">
        <v>0</v>
      </c>
      <c r="T369" s="828"/>
      <c r="U369" s="784">
        <v>0</v>
      </c>
    </row>
    <row r="370" spans="1:21" ht="14.4" customHeight="1" x14ac:dyDescent="0.3">
      <c r="A370" s="742">
        <v>30</v>
      </c>
      <c r="B370" s="743" t="s">
        <v>2303</v>
      </c>
      <c r="C370" s="743" t="s">
        <v>2307</v>
      </c>
      <c r="D370" s="826" t="s">
        <v>3544</v>
      </c>
      <c r="E370" s="827" t="s">
        <v>2320</v>
      </c>
      <c r="F370" s="743" t="s">
        <v>2304</v>
      </c>
      <c r="G370" s="743" t="s">
        <v>2533</v>
      </c>
      <c r="H370" s="743" t="s">
        <v>554</v>
      </c>
      <c r="I370" s="743" t="s">
        <v>2291</v>
      </c>
      <c r="J370" s="743" t="s">
        <v>1584</v>
      </c>
      <c r="K370" s="743" t="s">
        <v>1556</v>
      </c>
      <c r="L370" s="744">
        <v>129.51</v>
      </c>
      <c r="M370" s="744">
        <v>1036.08</v>
      </c>
      <c r="N370" s="743">
        <v>8</v>
      </c>
      <c r="O370" s="828">
        <v>0.5</v>
      </c>
      <c r="P370" s="744"/>
      <c r="Q370" s="761">
        <v>0</v>
      </c>
      <c r="R370" s="743"/>
      <c r="S370" s="761">
        <v>0</v>
      </c>
      <c r="T370" s="828"/>
      <c r="U370" s="784">
        <v>0</v>
      </c>
    </row>
    <row r="371" spans="1:21" ht="14.4" customHeight="1" x14ac:dyDescent="0.3">
      <c r="A371" s="742">
        <v>30</v>
      </c>
      <c r="B371" s="743" t="s">
        <v>2303</v>
      </c>
      <c r="C371" s="743" t="s">
        <v>2307</v>
      </c>
      <c r="D371" s="826" t="s">
        <v>3544</v>
      </c>
      <c r="E371" s="827" t="s">
        <v>2320</v>
      </c>
      <c r="F371" s="743" t="s">
        <v>2304</v>
      </c>
      <c r="G371" s="743" t="s">
        <v>2535</v>
      </c>
      <c r="H371" s="743" t="s">
        <v>526</v>
      </c>
      <c r="I371" s="743" t="s">
        <v>2536</v>
      </c>
      <c r="J371" s="743" t="s">
        <v>2537</v>
      </c>
      <c r="K371" s="743" t="s">
        <v>2538</v>
      </c>
      <c r="L371" s="744">
        <v>24.78</v>
      </c>
      <c r="M371" s="744">
        <v>24.78</v>
      </c>
      <c r="N371" s="743">
        <v>1</v>
      </c>
      <c r="O371" s="828">
        <v>0.5</v>
      </c>
      <c r="P371" s="744"/>
      <c r="Q371" s="761">
        <v>0</v>
      </c>
      <c r="R371" s="743"/>
      <c r="S371" s="761">
        <v>0</v>
      </c>
      <c r="T371" s="828"/>
      <c r="U371" s="784">
        <v>0</v>
      </c>
    </row>
    <row r="372" spans="1:21" ht="14.4" customHeight="1" x14ac:dyDescent="0.3">
      <c r="A372" s="742">
        <v>30</v>
      </c>
      <c r="B372" s="743" t="s">
        <v>2303</v>
      </c>
      <c r="C372" s="743" t="s">
        <v>2307</v>
      </c>
      <c r="D372" s="826" t="s">
        <v>3544</v>
      </c>
      <c r="E372" s="827" t="s">
        <v>2320</v>
      </c>
      <c r="F372" s="743" t="s">
        <v>2304</v>
      </c>
      <c r="G372" s="743" t="s">
        <v>2720</v>
      </c>
      <c r="H372" s="743" t="s">
        <v>526</v>
      </c>
      <c r="I372" s="743" t="s">
        <v>2825</v>
      </c>
      <c r="J372" s="743" t="s">
        <v>1903</v>
      </c>
      <c r="K372" s="743" t="s">
        <v>1904</v>
      </c>
      <c r="L372" s="744">
        <v>160.1</v>
      </c>
      <c r="M372" s="744">
        <v>160.1</v>
      </c>
      <c r="N372" s="743">
        <v>1</v>
      </c>
      <c r="O372" s="828">
        <v>0.5</v>
      </c>
      <c r="P372" s="744"/>
      <c r="Q372" s="761">
        <v>0</v>
      </c>
      <c r="R372" s="743"/>
      <c r="S372" s="761">
        <v>0</v>
      </c>
      <c r="T372" s="828"/>
      <c r="U372" s="784">
        <v>0</v>
      </c>
    </row>
    <row r="373" spans="1:21" ht="14.4" customHeight="1" x14ac:dyDescent="0.3">
      <c r="A373" s="742">
        <v>30</v>
      </c>
      <c r="B373" s="743" t="s">
        <v>2303</v>
      </c>
      <c r="C373" s="743" t="s">
        <v>2307</v>
      </c>
      <c r="D373" s="826" t="s">
        <v>3544</v>
      </c>
      <c r="E373" s="827" t="s">
        <v>2320</v>
      </c>
      <c r="F373" s="743" t="s">
        <v>2304</v>
      </c>
      <c r="G373" s="743" t="s">
        <v>2542</v>
      </c>
      <c r="H373" s="743" t="s">
        <v>554</v>
      </c>
      <c r="I373" s="743" t="s">
        <v>1955</v>
      </c>
      <c r="J373" s="743" t="s">
        <v>1956</v>
      </c>
      <c r="K373" s="743" t="s">
        <v>1957</v>
      </c>
      <c r="L373" s="744">
        <v>10.41</v>
      </c>
      <c r="M373" s="744">
        <v>10.41</v>
      </c>
      <c r="N373" s="743">
        <v>1</v>
      </c>
      <c r="O373" s="828">
        <v>0.5</v>
      </c>
      <c r="P373" s="744"/>
      <c r="Q373" s="761">
        <v>0</v>
      </c>
      <c r="R373" s="743"/>
      <c r="S373" s="761">
        <v>0</v>
      </c>
      <c r="T373" s="828"/>
      <c r="U373" s="784">
        <v>0</v>
      </c>
    </row>
    <row r="374" spans="1:21" ht="14.4" customHeight="1" x14ac:dyDescent="0.3">
      <c r="A374" s="742">
        <v>30</v>
      </c>
      <c r="B374" s="743" t="s">
        <v>2303</v>
      </c>
      <c r="C374" s="743" t="s">
        <v>2307</v>
      </c>
      <c r="D374" s="826" t="s">
        <v>3544</v>
      </c>
      <c r="E374" s="827" t="s">
        <v>2320</v>
      </c>
      <c r="F374" s="743" t="s">
        <v>2304</v>
      </c>
      <c r="G374" s="743" t="s">
        <v>2542</v>
      </c>
      <c r="H374" s="743" t="s">
        <v>526</v>
      </c>
      <c r="I374" s="743" t="s">
        <v>2826</v>
      </c>
      <c r="J374" s="743" t="s">
        <v>1956</v>
      </c>
      <c r="K374" s="743" t="s">
        <v>2827</v>
      </c>
      <c r="L374" s="744">
        <v>0</v>
      </c>
      <c r="M374" s="744">
        <v>0</v>
      </c>
      <c r="N374" s="743">
        <v>1</v>
      </c>
      <c r="O374" s="828">
        <v>0.5</v>
      </c>
      <c r="P374" s="744"/>
      <c r="Q374" s="761"/>
      <c r="R374" s="743"/>
      <c r="S374" s="761">
        <v>0</v>
      </c>
      <c r="T374" s="828"/>
      <c r="U374" s="784">
        <v>0</v>
      </c>
    </row>
    <row r="375" spans="1:21" ht="14.4" customHeight="1" x14ac:dyDescent="0.3">
      <c r="A375" s="742">
        <v>30</v>
      </c>
      <c r="B375" s="743" t="s">
        <v>2303</v>
      </c>
      <c r="C375" s="743" t="s">
        <v>2307</v>
      </c>
      <c r="D375" s="826" t="s">
        <v>3544</v>
      </c>
      <c r="E375" s="827" t="s">
        <v>2320</v>
      </c>
      <c r="F375" s="743" t="s">
        <v>2304</v>
      </c>
      <c r="G375" s="743" t="s">
        <v>2543</v>
      </c>
      <c r="H375" s="743" t="s">
        <v>526</v>
      </c>
      <c r="I375" s="743" t="s">
        <v>2544</v>
      </c>
      <c r="J375" s="743" t="s">
        <v>1459</v>
      </c>
      <c r="K375" s="743" t="s">
        <v>2545</v>
      </c>
      <c r="L375" s="744">
        <v>117.46</v>
      </c>
      <c r="M375" s="744">
        <v>117.46</v>
      </c>
      <c r="N375" s="743">
        <v>1</v>
      </c>
      <c r="O375" s="828">
        <v>0.5</v>
      </c>
      <c r="P375" s="744"/>
      <c r="Q375" s="761">
        <v>0</v>
      </c>
      <c r="R375" s="743"/>
      <c r="S375" s="761">
        <v>0</v>
      </c>
      <c r="T375" s="828"/>
      <c r="U375" s="784">
        <v>0</v>
      </c>
    </row>
    <row r="376" spans="1:21" ht="14.4" customHeight="1" x14ac:dyDescent="0.3">
      <c r="A376" s="742">
        <v>30</v>
      </c>
      <c r="B376" s="743" t="s">
        <v>2303</v>
      </c>
      <c r="C376" s="743" t="s">
        <v>2307</v>
      </c>
      <c r="D376" s="826" t="s">
        <v>3544</v>
      </c>
      <c r="E376" s="827" t="s">
        <v>2320</v>
      </c>
      <c r="F376" s="743" t="s">
        <v>2304</v>
      </c>
      <c r="G376" s="743" t="s">
        <v>2546</v>
      </c>
      <c r="H376" s="743" t="s">
        <v>526</v>
      </c>
      <c r="I376" s="743" t="s">
        <v>2547</v>
      </c>
      <c r="J376" s="743" t="s">
        <v>1409</v>
      </c>
      <c r="K376" s="743" t="s">
        <v>2548</v>
      </c>
      <c r="L376" s="744">
        <v>105.46</v>
      </c>
      <c r="M376" s="744">
        <v>210.92</v>
      </c>
      <c r="N376" s="743">
        <v>2</v>
      </c>
      <c r="O376" s="828">
        <v>1</v>
      </c>
      <c r="P376" s="744">
        <v>105.46</v>
      </c>
      <c r="Q376" s="761">
        <v>0.5</v>
      </c>
      <c r="R376" s="743">
        <v>1</v>
      </c>
      <c r="S376" s="761">
        <v>0.5</v>
      </c>
      <c r="T376" s="828">
        <v>0.5</v>
      </c>
      <c r="U376" s="784">
        <v>0.5</v>
      </c>
    </row>
    <row r="377" spans="1:21" ht="14.4" customHeight="1" x14ac:dyDescent="0.3">
      <c r="A377" s="742">
        <v>30</v>
      </c>
      <c r="B377" s="743" t="s">
        <v>2303</v>
      </c>
      <c r="C377" s="743" t="s">
        <v>2307</v>
      </c>
      <c r="D377" s="826" t="s">
        <v>3544</v>
      </c>
      <c r="E377" s="827" t="s">
        <v>2320</v>
      </c>
      <c r="F377" s="743" t="s">
        <v>2304</v>
      </c>
      <c r="G377" s="743" t="s">
        <v>2549</v>
      </c>
      <c r="H377" s="743" t="s">
        <v>526</v>
      </c>
      <c r="I377" s="743" t="s">
        <v>2828</v>
      </c>
      <c r="J377" s="743" t="s">
        <v>2551</v>
      </c>
      <c r="K377" s="743" t="s">
        <v>2829</v>
      </c>
      <c r="L377" s="744">
        <v>6167.15</v>
      </c>
      <c r="M377" s="744">
        <v>6167.15</v>
      </c>
      <c r="N377" s="743">
        <v>1</v>
      </c>
      <c r="O377" s="828">
        <v>0.5</v>
      </c>
      <c r="P377" s="744">
        <v>6167.15</v>
      </c>
      <c r="Q377" s="761">
        <v>1</v>
      </c>
      <c r="R377" s="743">
        <v>1</v>
      </c>
      <c r="S377" s="761">
        <v>1</v>
      </c>
      <c r="T377" s="828">
        <v>0.5</v>
      </c>
      <c r="U377" s="784">
        <v>1</v>
      </c>
    </row>
    <row r="378" spans="1:21" ht="14.4" customHeight="1" x14ac:dyDescent="0.3">
      <c r="A378" s="742">
        <v>30</v>
      </c>
      <c r="B378" s="743" t="s">
        <v>2303</v>
      </c>
      <c r="C378" s="743" t="s">
        <v>2307</v>
      </c>
      <c r="D378" s="826" t="s">
        <v>3544</v>
      </c>
      <c r="E378" s="827" t="s">
        <v>2320</v>
      </c>
      <c r="F378" s="743" t="s">
        <v>2304</v>
      </c>
      <c r="G378" s="743" t="s">
        <v>2830</v>
      </c>
      <c r="H378" s="743" t="s">
        <v>526</v>
      </c>
      <c r="I378" s="743" t="s">
        <v>2018</v>
      </c>
      <c r="J378" s="743" t="s">
        <v>2017</v>
      </c>
      <c r="K378" s="743" t="s">
        <v>2010</v>
      </c>
      <c r="L378" s="744">
        <v>181.13</v>
      </c>
      <c r="M378" s="744">
        <v>181.13</v>
      </c>
      <c r="N378" s="743">
        <v>1</v>
      </c>
      <c r="O378" s="828">
        <v>0.5</v>
      </c>
      <c r="P378" s="744"/>
      <c r="Q378" s="761">
        <v>0</v>
      </c>
      <c r="R378" s="743"/>
      <c r="S378" s="761">
        <v>0</v>
      </c>
      <c r="T378" s="828"/>
      <c r="U378" s="784">
        <v>0</v>
      </c>
    </row>
    <row r="379" spans="1:21" ht="14.4" customHeight="1" x14ac:dyDescent="0.3">
      <c r="A379" s="742">
        <v>30</v>
      </c>
      <c r="B379" s="743" t="s">
        <v>2303</v>
      </c>
      <c r="C379" s="743" t="s">
        <v>2307</v>
      </c>
      <c r="D379" s="826" t="s">
        <v>3544</v>
      </c>
      <c r="E379" s="827" t="s">
        <v>2320</v>
      </c>
      <c r="F379" s="743" t="s">
        <v>2304</v>
      </c>
      <c r="G379" s="743" t="s">
        <v>2735</v>
      </c>
      <c r="H379" s="743" t="s">
        <v>526</v>
      </c>
      <c r="I379" s="743" t="s">
        <v>2831</v>
      </c>
      <c r="J379" s="743" t="s">
        <v>902</v>
      </c>
      <c r="K379" s="743" t="s">
        <v>2832</v>
      </c>
      <c r="L379" s="744">
        <v>0</v>
      </c>
      <c r="M379" s="744">
        <v>0</v>
      </c>
      <c r="N379" s="743">
        <v>1</v>
      </c>
      <c r="O379" s="828">
        <v>0.5</v>
      </c>
      <c r="P379" s="744"/>
      <c r="Q379" s="761"/>
      <c r="R379" s="743"/>
      <c r="S379" s="761">
        <v>0</v>
      </c>
      <c r="T379" s="828"/>
      <c r="U379" s="784">
        <v>0</v>
      </c>
    </row>
    <row r="380" spans="1:21" ht="14.4" customHeight="1" x14ac:dyDescent="0.3">
      <c r="A380" s="742">
        <v>30</v>
      </c>
      <c r="B380" s="743" t="s">
        <v>2303</v>
      </c>
      <c r="C380" s="743" t="s">
        <v>2307</v>
      </c>
      <c r="D380" s="826" t="s">
        <v>3544</v>
      </c>
      <c r="E380" s="827" t="s">
        <v>2320</v>
      </c>
      <c r="F380" s="743" t="s">
        <v>2304</v>
      </c>
      <c r="G380" s="743" t="s">
        <v>2735</v>
      </c>
      <c r="H380" s="743" t="s">
        <v>526</v>
      </c>
      <c r="I380" s="743" t="s">
        <v>2833</v>
      </c>
      <c r="J380" s="743" t="s">
        <v>902</v>
      </c>
      <c r="K380" s="743" t="s">
        <v>2832</v>
      </c>
      <c r="L380" s="744">
        <v>0</v>
      </c>
      <c r="M380" s="744">
        <v>0</v>
      </c>
      <c r="N380" s="743">
        <v>2</v>
      </c>
      <c r="O380" s="828">
        <v>1.5</v>
      </c>
      <c r="P380" s="744"/>
      <c r="Q380" s="761"/>
      <c r="R380" s="743"/>
      <c r="S380" s="761">
        <v>0</v>
      </c>
      <c r="T380" s="828"/>
      <c r="U380" s="784">
        <v>0</v>
      </c>
    </row>
    <row r="381" spans="1:21" ht="14.4" customHeight="1" x14ac:dyDescent="0.3">
      <c r="A381" s="742">
        <v>30</v>
      </c>
      <c r="B381" s="743" t="s">
        <v>2303</v>
      </c>
      <c r="C381" s="743" t="s">
        <v>2307</v>
      </c>
      <c r="D381" s="826" t="s">
        <v>3544</v>
      </c>
      <c r="E381" s="827" t="s">
        <v>2320</v>
      </c>
      <c r="F381" s="743" t="s">
        <v>2304</v>
      </c>
      <c r="G381" s="743" t="s">
        <v>2565</v>
      </c>
      <c r="H381" s="743" t="s">
        <v>554</v>
      </c>
      <c r="I381" s="743" t="s">
        <v>2154</v>
      </c>
      <c r="J381" s="743" t="s">
        <v>2155</v>
      </c>
      <c r="K381" s="743" t="s">
        <v>2156</v>
      </c>
      <c r="L381" s="744">
        <v>0</v>
      </c>
      <c r="M381" s="744">
        <v>0</v>
      </c>
      <c r="N381" s="743">
        <v>5</v>
      </c>
      <c r="O381" s="828">
        <v>2.5</v>
      </c>
      <c r="P381" s="744">
        <v>0</v>
      </c>
      <c r="Q381" s="761"/>
      <c r="R381" s="743">
        <v>1</v>
      </c>
      <c r="S381" s="761">
        <v>0.2</v>
      </c>
      <c r="T381" s="828">
        <v>0.5</v>
      </c>
      <c r="U381" s="784">
        <v>0.2</v>
      </c>
    </row>
    <row r="382" spans="1:21" ht="14.4" customHeight="1" x14ac:dyDescent="0.3">
      <c r="A382" s="742">
        <v>30</v>
      </c>
      <c r="B382" s="743" t="s">
        <v>2303</v>
      </c>
      <c r="C382" s="743" t="s">
        <v>2307</v>
      </c>
      <c r="D382" s="826" t="s">
        <v>3544</v>
      </c>
      <c r="E382" s="827" t="s">
        <v>2320</v>
      </c>
      <c r="F382" s="743" t="s">
        <v>2304</v>
      </c>
      <c r="G382" s="743" t="s">
        <v>2566</v>
      </c>
      <c r="H382" s="743" t="s">
        <v>526</v>
      </c>
      <c r="I382" s="743" t="s">
        <v>2569</v>
      </c>
      <c r="J382" s="743" t="s">
        <v>1492</v>
      </c>
      <c r="K382" s="743" t="s">
        <v>2570</v>
      </c>
      <c r="L382" s="744">
        <v>42.08</v>
      </c>
      <c r="M382" s="744">
        <v>126.24</v>
      </c>
      <c r="N382" s="743">
        <v>3</v>
      </c>
      <c r="O382" s="828">
        <v>1.5</v>
      </c>
      <c r="P382" s="744">
        <v>84.16</v>
      </c>
      <c r="Q382" s="761">
        <v>0.66666666666666663</v>
      </c>
      <c r="R382" s="743">
        <v>2</v>
      </c>
      <c r="S382" s="761">
        <v>0.66666666666666663</v>
      </c>
      <c r="T382" s="828">
        <v>1</v>
      </c>
      <c r="U382" s="784">
        <v>0.66666666666666663</v>
      </c>
    </row>
    <row r="383" spans="1:21" ht="14.4" customHeight="1" x14ac:dyDescent="0.3">
      <c r="A383" s="742">
        <v>30</v>
      </c>
      <c r="B383" s="743" t="s">
        <v>2303</v>
      </c>
      <c r="C383" s="743" t="s">
        <v>2307</v>
      </c>
      <c r="D383" s="826" t="s">
        <v>3544</v>
      </c>
      <c r="E383" s="827" t="s">
        <v>2320</v>
      </c>
      <c r="F383" s="743" t="s">
        <v>2304</v>
      </c>
      <c r="G383" s="743" t="s">
        <v>2834</v>
      </c>
      <c r="H383" s="743" t="s">
        <v>526</v>
      </c>
      <c r="I383" s="743" t="s">
        <v>2835</v>
      </c>
      <c r="J383" s="743" t="s">
        <v>988</v>
      </c>
      <c r="K383" s="743" t="s">
        <v>2412</v>
      </c>
      <c r="L383" s="744">
        <v>49.2</v>
      </c>
      <c r="M383" s="744">
        <v>49.2</v>
      </c>
      <c r="N383" s="743">
        <v>1</v>
      </c>
      <c r="O383" s="828">
        <v>0.5</v>
      </c>
      <c r="P383" s="744"/>
      <c r="Q383" s="761">
        <v>0</v>
      </c>
      <c r="R383" s="743"/>
      <c r="S383" s="761">
        <v>0</v>
      </c>
      <c r="T383" s="828"/>
      <c r="U383" s="784">
        <v>0</v>
      </c>
    </row>
    <row r="384" spans="1:21" ht="14.4" customHeight="1" x14ac:dyDescent="0.3">
      <c r="A384" s="742">
        <v>30</v>
      </c>
      <c r="B384" s="743" t="s">
        <v>2303</v>
      </c>
      <c r="C384" s="743" t="s">
        <v>2307</v>
      </c>
      <c r="D384" s="826" t="s">
        <v>3544</v>
      </c>
      <c r="E384" s="827" t="s">
        <v>2320</v>
      </c>
      <c r="F384" s="743" t="s">
        <v>2304</v>
      </c>
      <c r="G384" s="743" t="s">
        <v>2836</v>
      </c>
      <c r="H384" s="743" t="s">
        <v>526</v>
      </c>
      <c r="I384" s="743" t="s">
        <v>2837</v>
      </c>
      <c r="J384" s="743" t="s">
        <v>2838</v>
      </c>
      <c r="K384" s="743" t="s">
        <v>2839</v>
      </c>
      <c r="L384" s="744">
        <v>171.09</v>
      </c>
      <c r="M384" s="744">
        <v>171.09</v>
      </c>
      <c r="N384" s="743">
        <v>1</v>
      </c>
      <c r="O384" s="828">
        <v>0.5</v>
      </c>
      <c r="P384" s="744">
        <v>171.09</v>
      </c>
      <c r="Q384" s="761">
        <v>1</v>
      </c>
      <c r="R384" s="743">
        <v>1</v>
      </c>
      <c r="S384" s="761">
        <v>1</v>
      </c>
      <c r="T384" s="828">
        <v>0.5</v>
      </c>
      <c r="U384" s="784">
        <v>1</v>
      </c>
    </row>
    <row r="385" spans="1:21" ht="14.4" customHeight="1" x14ac:dyDescent="0.3">
      <c r="A385" s="742">
        <v>30</v>
      </c>
      <c r="B385" s="743" t="s">
        <v>2303</v>
      </c>
      <c r="C385" s="743" t="s">
        <v>2307</v>
      </c>
      <c r="D385" s="826" t="s">
        <v>3544</v>
      </c>
      <c r="E385" s="827" t="s">
        <v>2320</v>
      </c>
      <c r="F385" s="743" t="s">
        <v>2304</v>
      </c>
      <c r="G385" s="743" t="s">
        <v>2580</v>
      </c>
      <c r="H385" s="743" t="s">
        <v>526</v>
      </c>
      <c r="I385" s="743" t="s">
        <v>2583</v>
      </c>
      <c r="J385" s="743" t="s">
        <v>871</v>
      </c>
      <c r="K385" s="743" t="s">
        <v>2584</v>
      </c>
      <c r="L385" s="744">
        <v>80.959999999999994</v>
      </c>
      <c r="M385" s="744">
        <v>161.91999999999999</v>
      </c>
      <c r="N385" s="743">
        <v>2</v>
      </c>
      <c r="O385" s="828">
        <v>1</v>
      </c>
      <c r="P385" s="744">
        <v>80.959999999999994</v>
      </c>
      <c r="Q385" s="761">
        <v>0.5</v>
      </c>
      <c r="R385" s="743">
        <v>1</v>
      </c>
      <c r="S385" s="761">
        <v>0.5</v>
      </c>
      <c r="T385" s="828">
        <v>0.5</v>
      </c>
      <c r="U385" s="784">
        <v>0.5</v>
      </c>
    </row>
    <row r="386" spans="1:21" ht="14.4" customHeight="1" x14ac:dyDescent="0.3">
      <c r="A386" s="742">
        <v>30</v>
      </c>
      <c r="B386" s="743" t="s">
        <v>2303</v>
      </c>
      <c r="C386" s="743" t="s">
        <v>2307</v>
      </c>
      <c r="D386" s="826" t="s">
        <v>3544</v>
      </c>
      <c r="E386" s="827" t="s">
        <v>2320</v>
      </c>
      <c r="F386" s="743" t="s">
        <v>2304</v>
      </c>
      <c r="G386" s="743" t="s">
        <v>2580</v>
      </c>
      <c r="H386" s="743" t="s">
        <v>526</v>
      </c>
      <c r="I386" s="743" t="s">
        <v>2840</v>
      </c>
      <c r="J386" s="743" t="s">
        <v>871</v>
      </c>
      <c r="K386" s="743" t="s">
        <v>2584</v>
      </c>
      <c r="L386" s="744">
        <v>80.959999999999994</v>
      </c>
      <c r="M386" s="744">
        <v>80.959999999999994</v>
      </c>
      <c r="N386" s="743">
        <v>1</v>
      </c>
      <c r="O386" s="828">
        <v>0.5</v>
      </c>
      <c r="P386" s="744">
        <v>80.959999999999994</v>
      </c>
      <c r="Q386" s="761">
        <v>1</v>
      </c>
      <c r="R386" s="743">
        <v>1</v>
      </c>
      <c r="S386" s="761">
        <v>1</v>
      </c>
      <c r="T386" s="828">
        <v>0.5</v>
      </c>
      <c r="U386" s="784">
        <v>1</v>
      </c>
    </row>
    <row r="387" spans="1:21" ht="14.4" customHeight="1" x14ac:dyDescent="0.3">
      <c r="A387" s="742">
        <v>30</v>
      </c>
      <c r="B387" s="743" t="s">
        <v>2303</v>
      </c>
      <c r="C387" s="743" t="s">
        <v>2307</v>
      </c>
      <c r="D387" s="826" t="s">
        <v>3544</v>
      </c>
      <c r="E387" s="827" t="s">
        <v>2320</v>
      </c>
      <c r="F387" s="743" t="s">
        <v>2304</v>
      </c>
      <c r="G387" s="743" t="s">
        <v>2580</v>
      </c>
      <c r="H387" s="743" t="s">
        <v>526</v>
      </c>
      <c r="I387" s="743" t="s">
        <v>2841</v>
      </c>
      <c r="J387" s="743" t="s">
        <v>2842</v>
      </c>
      <c r="K387" s="743" t="s">
        <v>2843</v>
      </c>
      <c r="L387" s="744">
        <v>63.61</v>
      </c>
      <c r="M387" s="744">
        <v>63.61</v>
      </c>
      <c r="N387" s="743">
        <v>1</v>
      </c>
      <c r="O387" s="828">
        <v>0.5</v>
      </c>
      <c r="P387" s="744">
        <v>63.61</v>
      </c>
      <c r="Q387" s="761">
        <v>1</v>
      </c>
      <c r="R387" s="743">
        <v>1</v>
      </c>
      <c r="S387" s="761">
        <v>1</v>
      </c>
      <c r="T387" s="828">
        <v>0.5</v>
      </c>
      <c r="U387" s="784">
        <v>1</v>
      </c>
    </row>
    <row r="388" spans="1:21" ht="14.4" customHeight="1" x14ac:dyDescent="0.3">
      <c r="A388" s="742">
        <v>30</v>
      </c>
      <c r="B388" s="743" t="s">
        <v>2303</v>
      </c>
      <c r="C388" s="743" t="s">
        <v>2307</v>
      </c>
      <c r="D388" s="826" t="s">
        <v>3544</v>
      </c>
      <c r="E388" s="827" t="s">
        <v>2320</v>
      </c>
      <c r="F388" s="743" t="s">
        <v>2304</v>
      </c>
      <c r="G388" s="743" t="s">
        <v>2844</v>
      </c>
      <c r="H388" s="743" t="s">
        <v>526</v>
      </c>
      <c r="I388" s="743" t="s">
        <v>2845</v>
      </c>
      <c r="J388" s="743" t="s">
        <v>730</v>
      </c>
      <c r="K388" s="743" t="s">
        <v>2846</v>
      </c>
      <c r="L388" s="744">
        <v>132</v>
      </c>
      <c r="M388" s="744">
        <v>132</v>
      </c>
      <c r="N388" s="743">
        <v>1</v>
      </c>
      <c r="O388" s="828">
        <v>1</v>
      </c>
      <c r="P388" s="744">
        <v>132</v>
      </c>
      <c r="Q388" s="761">
        <v>1</v>
      </c>
      <c r="R388" s="743">
        <v>1</v>
      </c>
      <c r="S388" s="761">
        <v>1</v>
      </c>
      <c r="T388" s="828">
        <v>1</v>
      </c>
      <c r="U388" s="784">
        <v>1</v>
      </c>
    </row>
    <row r="389" spans="1:21" ht="14.4" customHeight="1" x14ac:dyDescent="0.3">
      <c r="A389" s="742">
        <v>30</v>
      </c>
      <c r="B389" s="743" t="s">
        <v>2303</v>
      </c>
      <c r="C389" s="743" t="s">
        <v>2307</v>
      </c>
      <c r="D389" s="826" t="s">
        <v>3544</v>
      </c>
      <c r="E389" s="827" t="s">
        <v>2320</v>
      </c>
      <c r="F389" s="743" t="s">
        <v>2304</v>
      </c>
      <c r="G389" s="743" t="s">
        <v>2844</v>
      </c>
      <c r="H389" s="743" t="s">
        <v>526</v>
      </c>
      <c r="I389" s="743" t="s">
        <v>2847</v>
      </c>
      <c r="J389" s="743" t="s">
        <v>730</v>
      </c>
      <c r="K389" s="743" t="s">
        <v>2848</v>
      </c>
      <c r="L389" s="744">
        <v>0</v>
      </c>
      <c r="M389" s="744">
        <v>0</v>
      </c>
      <c r="N389" s="743">
        <v>1</v>
      </c>
      <c r="O389" s="828">
        <v>0.5</v>
      </c>
      <c r="P389" s="744"/>
      <c r="Q389" s="761"/>
      <c r="R389" s="743"/>
      <c r="S389" s="761">
        <v>0</v>
      </c>
      <c r="T389" s="828"/>
      <c r="U389" s="784">
        <v>0</v>
      </c>
    </row>
    <row r="390" spans="1:21" ht="14.4" customHeight="1" x14ac:dyDescent="0.3">
      <c r="A390" s="742">
        <v>30</v>
      </c>
      <c r="B390" s="743" t="s">
        <v>2303</v>
      </c>
      <c r="C390" s="743" t="s">
        <v>2307</v>
      </c>
      <c r="D390" s="826" t="s">
        <v>3544</v>
      </c>
      <c r="E390" s="827" t="s">
        <v>2320</v>
      </c>
      <c r="F390" s="743" t="s">
        <v>2304</v>
      </c>
      <c r="G390" s="743" t="s">
        <v>2585</v>
      </c>
      <c r="H390" s="743" t="s">
        <v>526</v>
      </c>
      <c r="I390" s="743" t="s">
        <v>2586</v>
      </c>
      <c r="J390" s="743" t="s">
        <v>1421</v>
      </c>
      <c r="K390" s="743" t="s">
        <v>2131</v>
      </c>
      <c r="L390" s="744">
        <v>122.73</v>
      </c>
      <c r="M390" s="744">
        <v>490.92</v>
      </c>
      <c r="N390" s="743">
        <v>4</v>
      </c>
      <c r="O390" s="828">
        <v>2</v>
      </c>
      <c r="P390" s="744"/>
      <c r="Q390" s="761">
        <v>0</v>
      </c>
      <c r="R390" s="743"/>
      <c r="S390" s="761">
        <v>0</v>
      </c>
      <c r="T390" s="828"/>
      <c r="U390" s="784">
        <v>0</v>
      </c>
    </row>
    <row r="391" spans="1:21" ht="14.4" customHeight="1" x14ac:dyDescent="0.3">
      <c r="A391" s="742">
        <v>30</v>
      </c>
      <c r="B391" s="743" t="s">
        <v>2303</v>
      </c>
      <c r="C391" s="743" t="s">
        <v>2307</v>
      </c>
      <c r="D391" s="826" t="s">
        <v>3544</v>
      </c>
      <c r="E391" s="827" t="s">
        <v>2320</v>
      </c>
      <c r="F391" s="743" t="s">
        <v>2304</v>
      </c>
      <c r="G391" s="743" t="s">
        <v>2585</v>
      </c>
      <c r="H391" s="743" t="s">
        <v>526</v>
      </c>
      <c r="I391" s="743" t="s">
        <v>2849</v>
      </c>
      <c r="J391" s="743" t="s">
        <v>1421</v>
      </c>
      <c r="K391" s="743" t="s">
        <v>2131</v>
      </c>
      <c r="L391" s="744">
        <v>0</v>
      </c>
      <c r="M391" s="744">
        <v>0</v>
      </c>
      <c r="N391" s="743">
        <v>2</v>
      </c>
      <c r="O391" s="828">
        <v>1</v>
      </c>
      <c r="P391" s="744">
        <v>0</v>
      </c>
      <c r="Q391" s="761"/>
      <c r="R391" s="743">
        <v>2</v>
      </c>
      <c r="S391" s="761">
        <v>1</v>
      </c>
      <c r="T391" s="828">
        <v>1</v>
      </c>
      <c r="U391" s="784">
        <v>1</v>
      </c>
    </row>
    <row r="392" spans="1:21" ht="14.4" customHeight="1" x14ac:dyDescent="0.3">
      <c r="A392" s="742">
        <v>30</v>
      </c>
      <c r="B392" s="743" t="s">
        <v>2303</v>
      </c>
      <c r="C392" s="743" t="s">
        <v>2307</v>
      </c>
      <c r="D392" s="826" t="s">
        <v>3544</v>
      </c>
      <c r="E392" s="827" t="s">
        <v>2320</v>
      </c>
      <c r="F392" s="743" t="s">
        <v>2304</v>
      </c>
      <c r="G392" s="743" t="s">
        <v>2850</v>
      </c>
      <c r="H392" s="743" t="s">
        <v>526</v>
      </c>
      <c r="I392" s="743" t="s">
        <v>2851</v>
      </c>
      <c r="J392" s="743" t="s">
        <v>1446</v>
      </c>
      <c r="K392" s="743" t="s">
        <v>2852</v>
      </c>
      <c r="L392" s="744">
        <v>140.94999999999999</v>
      </c>
      <c r="M392" s="744">
        <v>140.94999999999999</v>
      </c>
      <c r="N392" s="743">
        <v>1</v>
      </c>
      <c r="O392" s="828">
        <v>0.5</v>
      </c>
      <c r="P392" s="744"/>
      <c r="Q392" s="761">
        <v>0</v>
      </c>
      <c r="R392" s="743"/>
      <c r="S392" s="761">
        <v>0</v>
      </c>
      <c r="T392" s="828"/>
      <c r="U392" s="784">
        <v>0</v>
      </c>
    </row>
    <row r="393" spans="1:21" ht="14.4" customHeight="1" x14ac:dyDescent="0.3">
      <c r="A393" s="742">
        <v>30</v>
      </c>
      <c r="B393" s="743" t="s">
        <v>2303</v>
      </c>
      <c r="C393" s="743" t="s">
        <v>2307</v>
      </c>
      <c r="D393" s="826" t="s">
        <v>3544</v>
      </c>
      <c r="E393" s="827" t="s">
        <v>2320</v>
      </c>
      <c r="F393" s="743" t="s">
        <v>2304</v>
      </c>
      <c r="G393" s="743" t="s">
        <v>2850</v>
      </c>
      <c r="H393" s="743" t="s">
        <v>526</v>
      </c>
      <c r="I393" s="743" t="s">
        <v>2853</v>
      </c>
      <c r="J393" s="743" t="s">
        <v>1443</v>
      </c>
      <c r="K393" s="743" t="s">
        <v>2490</v>
      </c>
      <c r="L393" s="744">
        <v>93.96</v>
      </c>
      <c r="M393" s="744">
        <v>93.96</v>
      </c>
      <c r="N393" s="743">
        <v>1</v>
      </c>
      <c r="O393" s="828">
        <v>0.5</v>
      </c>
      <c r="P393" s="744"/>
      <c r="Q393" s="761">
        <v>0</v>
      </c>
      <c r="R393" s="743"/>
      <c r="S393" s="761">
        <v>0</v>
      </c>
      <c r="T393" s="828"/>
      <c r="U393" s="784">
        <v>0</v>
      </c>
    </row>
    <row r="394" spans="1:21" ht="14.4" customHeight="1" x14ac:dyDescent="0.3">
      <c r="A394" s="742">
        <v>30</v>
      </c>
      <c r="B394" s="743" t="s">
        <v>2303</v>
      </c>
      <c r="C394" s="743" t="s">
        <v>2307</v>
      </c>
      <c r="D394" s="826" t="s">
        <v>3544</v>
      </c>
      <c r="E394" s="827" t="s">
        <v>2320</v>
      </c>
      <c r="F394" s="743" t="s">
        <v>2304</v>
      </c>
      <c r="G394" s="743" t="s">
        <v>2740</v>
      </c>
      <c r="H394" s="743" t="s">
        <v>526</v>
      </c>
      <c r="I394" s="743" t="s">
        <v>2741</v>
      </c>
      <c r="J394" s="743" t="s">
        <v>1471</v>
      </c>
      <c r="K394" s="743" t="s">
        <v>2742</v>
      </c>
      <c r="L394" s="744">
        <v>42.57</v>
      </c>
      <c r="M394" s="744">
        <v>42.57</v>
      </c>
      <c r="N394" s="743">
        <v>1</v>
      </c>
      <c r="O394" s="828">
        <v>0.5</v>
      </c>
      <c r="P394" s="744"/>
      <c r="Q394" s="761">
        <v>0</v>
      </c>
      <c r="R394" s="743"/>
      <c r="S394" s="761">
        <v>0</v>
      </c>
      <c r="T394" s="828"/>
      <c r="U394" s="784">
        <v>0</v>
      </c>
    </row>
    <row r="395" spans="1:21" ht="14.4" customHeight="1" x14ac:dyDescent="0.3">
      <c r="A395" s="742">
        <v>30</v>
      </c>
      <c r="B395" s="743" t="s">
        <v>2303</v>
      </c>
      <c r="C395" s="743" t="s">
        <v>2307</v>
      </c>
      <c r="D395" s="826" t="s">
        <v>3544</v>
      </c>
      <c r="E395" s="827" t="s">
        <v>2320</v>
      </c>
      <c r="F395" s="743" t="s">
        <v>2304</v>
      </c>
      <c r="G395" s="743" t="s">
        <v>2743</v>
      </c>
      <c r="H395" s="743" t="s">
        <v>526</v>
      </c>
      <c r="I395" s="743" t="s">
        <v>2854</v>
      </c>
      <c r="J395" s="743" t="s">
        <v>2855</v>
      </c>
      <c r="K395" s="743" t="s">
        <v>2856</v>
      </c>
      <c r="L395" s="744">
        <v>0</v>
      </c>
      <c r="M395" s="744">
        <v>0</v>
      </c>
      <c r="N395" s="743">
        <v>1</v>
      </c>
      <c r="O395" s="828">
        <v>0.5</v>
      </c>
      <c r="P395" s="744"/>
      <c r="Q395" s="761"/>
      <c r="R395" s="743"/>
      <c r="S395" s="761">
        <v>0</v>
      </c>
      <c r="T395" s="828"/>
      <c r="U395" s="784">
        <v>0</v>
      </c>
    </row>
    <row r="396" spans="1:21" ht="14.4" customHeight="1" x14ac:dyDescent="0.3">
      <c r="A396" s="742">
        <v>30</v>
      </c>
      <c r="B396" s="743" t="s">
        <v>2303</v>
      </c>
      <c r="C396" s="743" t="s">
        <v>2307</v>
      </c>
      <c r="D396" s="826" t="s">
        <v>3544</v>
      </c>
      <c r="E396" s="827" t="s">
        <v>2320</v>
      </c>
      <c r="F396" s="743" t="s">
        <v>2304</v>
      </c>
      <c r="G396" s="743" t="s">
        <v>2743</v>
      </c>
      <c r="H396" s="743" t="s">
        <v>526</v>
      </c>
      <c r="I396" s="743" t="s">
        <v>2857</v>
      </c>
      <c r="J396" s="743" t="s">
        <v>2858</v>
      </c>
      <c r="K396" s="743" t="s">
        <v>2859</v>
      </c>
      <c r="L396" s="744">
        <v>0</v>
      </c>
      <c r="M396" s="744">
        <v>0</v>
      </c>
      <c r="N396" s="743">
        <v>1</v>
      </c>
      <c r="O396" s="828">
        <v>0.5</v>
      </c>
      <c r="P396" s="744"/>
      <c r="Q396" s="761"/>
      <c r="R396" s="743"/>
      <c r="S396" s="761">
        <v>0</v>
      </c>
      <c r="T396" s="828"/>
      <c r="U396" s="784">
        <v>0</v>
      </c>
    </row>
    <row r="397" spans="1:21" ht="14.4" customHeight="1" x14ac:dyDescent="0.3">
      <c r="A397" s="742">
        <v>30</v>
      </c>
      <c r="B397" s="743" t="s">
        <v>2303</v>
      </c>
      <c r="C397" s="743" t="s">
        <v>2307</v>
      </c>
      <c r="D397" s="826" t="s">
        <v>3544</v>
      </c>
      <c r="E397" s="827" t="s">
        <v>2320</v>
      </c>
      <c r="F397" s="743" t="s">
        <v>2304</v>
      </c>
      <c r="G397" s="743" t="s">
        <v>2743</v>
      </c>
      <c r="H397" s="743" t="s">
        <v>554</v>
      </c>
      <c r="I397" s="743" t="s">
        <v>1916</v>
      </c>
      <c r="J397" s="743" t="s">
        <v>1917</v>
      </c>
      <c r="K397" s="743" t="s">
        <v>1918</v>
      </c>
      <c r="L397" s="744">
        <v>131.32</v>
      </c>
      <c r="M397" s="744">
        <v>262.64</v>
      </c>
      <c r="N397" s="743">
        <v>2</v>
      </c>
      <c r="O397" s="828">
        <v>1</v>
      </c>
      <c r="P397" s="744"/>
      <c r="Q397" s="761">
        <v>0</v>
      </c>
      <c r="R397" s="743"/>
      <c r="S397" s="761">
        <v>0</v>
      </c>
      <c r="T397" s="828"/>
      <c r="U397" s="784">
        <v>0</v>
      </c>
    </row>
    <row r="398" spans="1:21" ht="14.4" customHeight="1" x14ac:dyDescent="0.3">
      <c r="A398" s="742">
        <v>30</v>
      </c>
      <c r="B398" s="743" t="s">
        <v>2303</v>
      </c>
      <c r="C398" s="743" t="s">
        <v>2307</v>
      </c>
      <c r="D398" s="826" t="s">
        <v>3544</v>
      </c>
      <c r="E398" s="827" t="s">
        <v>2320</v>
      </c>
      <c r="F398" s="743" t="s">
        <v>2304</v>
      </c>
      <c r="G398" s="743" t="s">
        <v>2860</v>
      </c>
      <c r="H398" s="743" t="s">
        <v>526</v>
      </c>
      <c r="I398" s="743" t="s">
        <v>2861</v>
      </c>
      <c r="J398" s="743" t="s">
        <v>698</v>
      </c>
      <c r="K398" s="743" t="s">
        <v>2469</v>
      </c>
      <c r="L398" s="744">
        <v>0</v>
      </c>
      <c r="M398" s="744">
        <v>0</v>
      </c>
      <c r="N398" s="743">
        <v>1</v>
      </c>
      <c r="O398" s="828">
        <v>0.5</v>
      </c>
      <c r="P398" s="744"/>
      <c r="Q398" s="761"/>
      <c r="R398" s="743"/>
      <c r="S398" s="761">
        <v>0</v>
      </c>
      <c r="T398" s="828"/>
      <c r="U398" s="784">
        <v>0</v>
      </c>
    </row>
    <row r="399" spans="1:21" ht="14.4" customHeight="1" x14ac:dyDescent="0.3">
      <c r="A399" s="742">
        <v>30</v>
      </c>
      <c r="B399" s="743" t="s">
        <v>2303</v>
      </c>
      <c r="C399" s="743" t="s">
        <v>2307</v>
      </c>
      <c r="D399" s="826" t="s">
        <v>3544</v>
      </c>
      <c r="E399" s="827" t="s">
        <v>2320</v>
      </c>
      <c r="F399" s="743" t="s">
        <v>2304</v>
      </c>
      <c r="G399" s="743" t="s">
        <v>2862</v>
      </c>
      <c r="H399" s="743" t="s">
        <v>526</v>
      </c>
      <c r="I399" s="743" t="s">
        <v>2863</v>
      </c>
      <c r="J399" s="743" t="s">
        <v>826</v>
      </c>
      <c r="K399" s="743" t="s">
        <v>2864</v>
      </c>
      <c r="L399" s="744">
        <v>43.94</v>
      </c>
      <c r="M399" s="744">
        <v>43.94</v>
      </c>
      <c r="N399" s="743">
        <v>1</v>
      </c>
      <c r="O399" s="828">
        <v>0.5</v>
      </c>
      <c r="P399" s="744">
        <v>43.94</v>
      </c>
      <c r="Q399" s="761">
        <v>1</v>
      </c>
      <c r="R399" s="743">
        <v>1</v>
      </c>
      <c r="S399" s="761">
        <v>1</v>
      </c>
      <c r="T399" s="828">
        <v>0.5</v>
      </c>
      <c r="U399" s="784">
        <v>1</v>
      </c>
    </row>
    <row r="400" spans="1:21" ht="14.4" customHeight="1" x14ac:dyDescent="0.3">
      <c r="A400" s="742">
        <v>30</v>
      </c>
      <c r="B400" s="743" t="s">
        <v>2303</v>
      </c>
      <c r="C400" s="743" t="s">
        <v>2307</v>
      </c>
      <c r="D400" s="826" t="s">
        <v>3544</v>
      </c>
      <c r="E400" s="827" t="s">
        <v>2320</v>
      </c>
      <c r="F400" s="743" t="s">
        <v>2304</v>
      </c>
      <c r="G400" s="743" t="s">
        <v>2862</v>
      </c>
      <c r="H400" s="743" t="s">
        <v>526</v>
      </c>
      <c r="I400" s="743" t="s">
        <v>2865</v>
      </c>
      <c r="J400" s="743" t="s">
        <v>826</v>
      </c>
      <c r="K400" s="743" t="s">
        <v>2864</v>
      </c>
      <c r="L400" s="744">
        <v>43.94</v>
      </c>
      <c r="M400" s="744">
        <v>43.94</v>
      </c>
      <c r="N400" s="743">
        <v>1</v>
      </c>
      <c r="O400" s="828">
        <v>0.5</v>
      </c>
      <c r="P400" s="744"/>
      <c r="Q400" s="761">
        <v>0</v>
      </c>
      <c r="R400" s="743"/>
      <c r="S400" s="761">
        <v>0</v>
      </c>
      <c r="T400" s="828"/>
      <c r="U400" s="784">
        <v>0</v>
      </c>
    </row>
    <row r="401" spans="1:21" ht="14.4" customHeight="1" x14ac:dyDescent="0.3">
      <c r="A401" s="742">
        <v>30</v>
      </c>
      <c r="B401" s="743" t="s">
        <v>2303</v>
      </c>
      <c r="C401" s="743" t="s">
        <v>2307</v>
      </c>
      <c r="D401" s="826" t="s">
        <v>3544</v>
      </c>
      <c r="E401" s="827" t="s">
        <v>2320</v>
      </c>
      <c r="F401" s="743" t="s">
        <v>2304</v>
      </c>
      <c r="G401" s="743" t="s">
        <v>2591</v>
      </c>
      <c r="H401" s="743" t="s">
        <v>526</v>
      </c>
      <c r="I401" s="743" t="s">
        <v>2866</v>
      </c>
      <c r="J401" s="743" t="s">
        <v>702</v>
      </c>
      <c r="K401" s="743" t="s">
        <v>2867</v>
      </c>
      <c r="L401" s="744">
        <v>0</v>
      </c>
      <c r="M401" s="744">
        <v>0</v>
      </c>
      <c r="N401" s="743">
        <v>1</v>
      </c>
      <c r="O401" s="828">
        <v>0.5</v>
      </c>
      <c r="P401" s="744">
        <v>0</v>
      </c>
      <c r="Q401" s="761"/>
      <c r="R401" s="743">
        <v>1</v>
      </c>
      <c r="S401" s="761">
        <v>1</v>
      </c>
      <c r="T401" s="828">
        <v>0.5</v>
      </c>
      <c r="U401" s="784">
        <v>1</v>
      </c>
    </row>
    <row r="402" spans="1:21" ht="14.4" customHeight="1" x14ac:dyDescent="0.3">
      <c r="A402" s="742">
        <v>30</v>
      </c>
      <c r="B402" s="743" t="s">
        <v>2303</v>
      </c>
      <c r="C402" s="743" t="s">
        <v>2307</v>
      </c>
      <c r="D402" s="826" t="s">
        <v>3544</v>
      </c>
      <c r="E402" s="827" t="s">
        <v>2320</v>
      </c>
      <c r="F402" s="743" t="s">
        <v>2304</v>
      </c>
      <c r="G402" s="743" t="s">
        <v>2591</v>
      </c>
      <c r="H402" s="743" t="s">
        <v>526</v>
      </c>
      <c r="I402" s="743" t="s">
        <v>2594</v>
      </c>
      <c r="J402" s="743" t="s">
        <v>702</v>
      </c>
      <c r="K402" s="743" t="s">
        <v>2595</v>
      </c>
      <c r="L402" s="744">
        <v>271.94</v>
      </c>
      <c r="M402" s="744">
        <v>271.94</v>
      </c>
      <c r="N402" s="743">
        <v>1</v>
      </c>
      <c r="O402" s="828">
        <v>0.5</v>
      </c>
      <c r="P402" s="744"/>
      <c r="Q402" s="761">
        <v>0</v>
      </c>
      <c r="R402" s="743"/>
      <c r="S402" s="761">
        <v>0</v>
      </c>
      <c r="T402" s="828"/>
      <c r="U402" s="784">
        <v>0</v>
      </c>
    </row>
    <row r="403" spans="1:21" ht="14.4" customHeight="1" x14ac:dyDescent="0.3">
      <c r="A403" s="742">
        <v>30</v>
      </c>
      <c r="B403" s="743" t="s">
        <v>2303</v>
      </c>
      <c r="C403" s="743" t="s">
        <v>2307</v>
      </c>
      <c r="D403" s="826" t="s">
        <v>3544</v>
      </c>
      <c r="E403" s="827" t="s">
        <v>2320</v>
      </c>
      <c r="F403" s="743" t="s">
        <v>2304</v>
      </c>
      <c r="G403" s="743" t="s">
        <v>2591</v>
      </c>
      <c r="H403" s="743" t="s">
        <v>526</v>
      </c>
      <c r="I403" s="743" t="s">
        <v>2596</v>
      </c>
      <c r="J403" s="743" t="s">
        <v>704</v>
      </c>
      <c r="K403" s="743" t="s">
        <v>2597</v>
      </c>
      <c r="L403" s="744">
        <v>0</v>
      </c>
      <c r="M403" s="744">
        <v>0</v>
      </c>
      <c r="N403" s="743">
        <v>1</v>
      </c>
      <c r="O403" s="828">
        <v>0.5</v>
      </c>
      <c r="P403" s="744">
        <v>0</v>
      </c>
      <c r="Q403" s="761"/>
      <c r="R403" s="743">
        <v>1</v>
      </c>
      <c r="S403" s="761">
        <v>1</v>
      </c>
      <c r="T403" s="828">
        <v>0.5</v>
      </c>
      <c r="U403" s="784">
        <v>1</v>
      </c>
    </row>
    <row r="404" spans="1:21" ht="14.4" customHeight="1" x14ac:dyDescent="0.3">
      <c r="A404" s="742">
        <v>30</v>
      </c>
      <c r="B404" s="743" t="s">
        <v>2303</v>
      </c>
      <c r="C404" s="743" t="s">
        <v>2307</v>
      </c>
      <c r="D404" s="826" t="s">
        <v>3544</v>
      </c>
      <c r="E404" s="827" t="s">
        <v>2320</v>
      </c>
      <c r="F404" s="743" t="s">
        <v>2304</v>
      </c>
      <c r="G404" s="743" t="s">
        <v>2591</v>
      </c>
      <c r="H404" s="743" t="s">
        <v>526</v>
      </c>
      <c r="I404" s="743" t="s">
        <v>2598</v>
      </c>
      <c r="J404" s="743" t="s">
        <v>694</v>
      </c>
      <c r="K404" s="743" t="s">
        <v>2599</v>
      </c>
      <c r="L404" s="744">
        <v>0</v>
      </c>
      <c r="M404" s="744">
        <v>0</v>
      </c>
      <c r="N404" s="743">
        <v>2</v>
      </c>
      <c r="O404" s="828">
        <v>1</v>
      </c>
      <c r="P404" s="744">
        <v>0</v>
      </c>
      <c r="Q404" s="761"/>
      <c r="R404" s="743">
        <v>1</v>
      </c>
      <c r="S404" s="761">
        <v>0.5</v>
      </c>
      <c r="T404" s="828">
        <v>0.5</v>
      </c>
      <c r="U404" s="784">
        <v>0.5</v>
      </c>
    </row>
    <row r="405" spans="1:21" ht="14.4" customHeight="1" x14ac:dyDescent="0.3">
      <c r="A405" s="742">
        <v>30</v>
      </c>
      <c r="B405" s="743" t="s">
        <v>2303</v>
      </c>
      <c r="C405" s="743" t="s">
        <v>2307</v>
      </c>
      <c r="D405" s="826" t="s">
        <v>3544</v>
      </c>
      <c r="E405" s="827" t="s">
        <v>2320</v>
      </c>
      <c r="F405" s="743" t="s">
        <v>2304</v>
      </c>
      <c r="G405" s="743" t="s">
        <v>2600</v>
      </c>
      <c r="H405" s="743" t="s">
        <v>526</v>
      </c>
      <c r="I405" s="743" t="s">
        <v>2601</v>
      </c>
      <c r="J405" s="743" t="s">
        <v>2602</v>
      </c>
      <c r="K405" s="743" t="s">
        <v>2603</v>
      </c>
      <c r="L405" s="744">
        <v>364.54</v>
      </c>
      <c r="M405" s="744">
        <v>364.54</v>
      </c>
      <c r="N405" s="743">
        <v>1</v>
      </c>
      <c r="O405" s="828">
        <v>0.5</v>
      </c>
      <c r="P405" s="744"/>
      <c r="Q405" s="761">
        <v>0</v>
      </c>
      <c r="R405" s="743"/>
      <c r="S405" s="761">
        <v>0</v>
      </c>
      <c r="T405" s="828"/>
      <c r="U405" s="784">
        <v>0</v>
      </c>
    </row>
    <row r="406" spans="1:21" ht="14.4" customHeight="1" x14ac:dyDescent="0.3">
      <c r="A406" s="742">
        <v>30</v>
      </c>
      <c r="B406" s="743" t="s">
        <v>2303</v>
      </c>
      <c r="C406" s="743" t="s">
        <v>2307</v>
      </c>
      <c r="D406" s="826" t="s">
        <v>3544</v>
      </c>
      <c r="E406" s="827" t="s">
        <v>2320</v>
      </c>
      <c r="F406" s="743" t="s">
        <v>2304</v>
      </c>
      <c r="G406" s="743" t="s">
        <v>1515</v>
      </c>
      <c r="H406" s="743" t="s">
        <v>554</v>
      </c>
      <c r="I406" s="743" t="s">
        <v>1868</v>
      </c>
      <c r="J406" s="743" t="s">
        <v>1869</v>
      </c>
      <c r="K406" s="743" t="s">
        <v>1870</v>
      </c>
      <c r="L406" s="744">
        <v>120.61</v>
      </c>
      <c r="M406" s="744">
        <v>723.66</v>
      </c>
      <c r="N406" s="743">
        <v>6</v>
      </c>
      <c r="O406" s="828">
        <v>4.5</v>
      </c>
      <c r="P406" s="744"/>
      <c r="Q406" s="761">
        <v>0</v>
      </c>
      <c r="R406" s="743"/>
      <c r="S406" s="761">
        <v>0</v>
      </c>
      <c r="T406" s="828"/>
      <c r="U406" s="784">
        <v>0</v>
      </c>
    </row>
    <row r="407" spans="1:21" ht="14.4" customHeight="1" x14ac:dyDescent="0.3">
      <c r="A407" s="742">
        <v>30</v>
      </c>
      <c r="B407" s="743" t="s">
        <v>2303</v>
      </c>
      <c r="C407" s="743" t="s">
        <v>2307</v>
      </c>
      <c r="D407" s="826" t="s">
        <v>3544</v>
      </c>
      <c r="E407" s="827" t="s">
        <v>2320</v>
      </c>
      <c r="F407" s="743" t="s">
        <v>2304</v>
      </c>
      <c r="G407" s="743" t="s">
        <v>2605</v>
      </c>
      <c r="H407" s="743" t="s">
        <v>554</v>
      </c>
      <c r="I407" s="743" t="s">
        <v>1899</v>
      </c>
      <c r="J407" s="743" t="s">
        <v>1895</v>
      </c>
      <c r="K407" s="743" t="s">
        <v>1900</v>
      </c>
      <c r="L407" s="744">
        <v>1887.9</v>
      </c>
      <c r="M407" s="744">
        <v>3775.8</v>
      </c>
      <c r="N407" s="743">
        <v>2</v>
      </c>
      <c r="O407" s="828">
        <v>1</v>
      </c>
      <c r="P407" s="744">
        <v>1887.9</v>
      </c>
      <c r="Q407" s="761">
        <v>0.5</v>
      </c>
      <c r="R407" s="743">
        <v>1</v>
      </c>
      <c r="S407" s="761">
        <v>0.5</v>
      </c>
      <c r="T407" s="828">
        <v>0.5</v>
      </c>
      <c r="U407" s="784">
        <v>0.5</v>
      </c>
    </row>
    <row r="408" spans="1:21" ht="14.4" customHeight="1" x14ac:dyDescent="0.3">
      <c r="A408" s="742">
        <v>30</v>
      </c>
      <c r="B408" s="743" t="s">
        <v>2303</v>
      </c>
      <c r="C408" s="743" t="s">
        <v>2307</v>
      </c>
      <c r="D408" s="826" t="s">
        <v>3544</v>
      </c>
      <c r="E408" s="827" t="s">
        <v>2320</v>
      </c>
      <c r="F408" s="743" t="s">
        <v>2304</v>
      </c>
      <c r="G408" s="743" t="s">
        <v>2605</v>
      </c>
      <c r="H408" s="743" t="s">
        <v>554</v>
      </c>
      <c r="I408" s="743" t="s">
        <v>2868</v>
      </c>
      <c r="J408" s="743" t="s">
        <v>1895</v>
      </c>
      <c r="K408" s="743" t="s">
        <v>2869</v>
      </c>
      <c r="L408" s="744">
        <v>2669.75</v>
      </c>
      <c r="M408" s="744">
        <v>2669.75</v>
      </c>
      <c r="N408" s="743">
        <v>1</v>
      </c>
      <c r="O408" s="828">
        <v>0.5</v>
      </c>
      <c r="P408" s="744"/>
      <c r="Q408" s="761">
        <v>0</v>
      </c>
      <c r="R408" s="743"/>
      <c r="S408" s="761">
        <v>0</v>
      </c>
      <c r="T408" s="828"/>
      <c r="U408" s="784">
        <v>0</v>
      </c>
    </row>
    <row r="409" spans="1:21" ht="14.4" customHeight="1" x14ac:dyDescent="0.3">
      <c r="A409" s="742">
        <v>30</v>
      </c>
      <c r="B409" s="743" t="s">
        <v>2303</v>
      </c>
      <c r="C409" s="743" t="s">
        <v>2307</v>
      </c>
      <c r="D409" s="826" t="s">
        <v>3544</v>
      </c>
      <c r="E409" s="827" t="s">
        <v>2320</v>
      </c>
      <c r="F409" s="743" t="s">
        <v>2304</v>
      </c>
      <c r="G409" s="743" t="s">
        <v>2605</v>
      </c>
      <c r="H409" s="743" t="s">
        <v>526</v>
      </c>
      <c r="I409" s="743" t="s">
        <v>2870</v>
      </c>
      <c r="J409" s="743" t="s">
        <v>1895</v>
      </c>
      <c r="K409" s="743" t="s">
        <v>2871</v>
      </c>
      <c r="L409" s="744">
        <v>873.09</v>
      </c>
      <c r="M409" s="744">
        <v>873.09</v>
      </c>
      <c r="N409" s="743">
        <v>1</v>
      </c>
      <c r="O409" s="828">
        <v>0.5</v>
      </c>
      <c r="P409" s="744"/>
      <c r="Q409" s="761">
        <v>0</v>
      </c>
      <c r="R409" s="743"/>
      <c r="S409" s="761">
        <v>0</v>
      </c>
      <c r="T409" s="828"/>
      <c r="U409" s="784">
        <v>0</v>
      </c>
    </row>
    <row r="410" spans="1:21" ht="14.4" customHeight="1" x14ac:dyDescent="0.3">
      <c r="A410" s="742">
        <v>30</v>
      </c>
      <c r="B410" s="743" t="s">
        <v>2303</v>
      </c>
      <c r="C410" s="743" t="s">
        <v>2307</v>
      </c>
      <c r="D410" s="826" t="s">
        <v>3544</v>
      </c>
      <c r="E410" s="827" t="s">
        <v>2320</v>
      </c>
      <c r="F410" s="743" t="s">
        <v>2304</v>
      </c>
      <c r="G410" s="743" t="s">
        <v>2872</v>
      </c>
      <c r="H410" s="743" t="s">
        <v>554</v>
      </c>
      <c r="I410" s="743" t="s">
        <v>2873</v>
      </c>
      <c r="J410" s="743" t="s">
        <v>2874</v>
      </c>
      <c r="K410" s="743" t="s">
        <v>2875</v>
      </c>
      <c r="L410" s="744">
        <v>280.77</v>
      </c>
      <c r="M410" s="744">
        <v>280.77</v>
      </c>
      <c r="N410" s="743">
        <v>1</v>
      </c>
      <c r="O410" s="828">
        <v>0.5</v>
      </c>
      <c r="P410" s="744"/>
      <c r="Q410" s="761">
        <v>0</v>
      </c>
      <c r="R410" s="743"/>
      <c r="S410" s="761">
        <v>0</v>
      </c>
      <c r="T410" s="828"/>
      <c r="U410" s="784">
        <v>0</v>
      </c>
    </row>
    <row r="411" spans="1:21" ht="14.4" customHeight="1" x14ac:dyDescent="0.3">
      <c r="A411" s="742">
        <v>30</v>
      </c>
      <c r="B411" s="743" t="s">
        <v>2303</v>
      </c>
      <c r="C411" s="743" t="s">
        <v>2307</v>
      </c>
      <c r="D411" s="826" t="s">
        <v>3544</v>
      </c>
      <c r="E411" s="827" t="s">
        <v>2320</v>
      </c>
      <c r="F411" s="743" t="s">
        <v>2304</v>
      </c>
      <c r="G411" s="743" t="s">
        <v>2872</v>
      </c>
      <c r="H411" s="743" t="s">
        <v>526</v>
      </c>
      <c r="I411" s="743" t="s">
        <v>2876</v>
      </c>
      <c r="J411" s="743" t="s">
        <v>2874</v>
      </c>
      <c r="K411" s="743" t="s">
        <v>2877</v>
      </c>
      <c r="L411" s="744">
        <v>0</v>
      </c>
      <c r="M411" s="744">
        <v>0</v>
      </c>
      <c r="N411" s="743">
        <v>1</v>
      </c>
      <c r="O411" s="828">
        <v>0.5</v>
      </c>
      <c r="P411" s="744"/>
      <c r="Q411" s="761"/>
      <c r="R411" s="743"/>
      <c r="S411" s="761">
        <v>0</v>
      </c>
      <c r="T411" s="828"/>
      <c r="U411" s="784">
        <v>0</v>
      </c>
    </row>
    <row r="412" spans="1:21" ht="14.4" customHeight="1" x14ac:dyDescent="0.3">
      <c r="A412" s="742">
        <v>30</v>
      </c>
      <c r="B412" s="743" t="s">
        <v>2303</v>
      </c>
      <c r="C412" s="743" t="s">
        <v>2307</v>
      </c>
      <c r="D412" s="826" t="s">
        <v>3544</v>
      </c>
      <c r="E412" s="827" t="s">
        <v>2320</v>
      </c>
      <c r="F412" s="743" t="s">
        <v>2304</v>
      </c>
      <c r="G412" s="743" t="s">
        <v>2611</v>
      </c>
      <c r="H412" s="743" t="s">
        <v>526</v>
      </c>
      <c r="I412" s="743" t="s">
        <v>2878</v>
      </c>
      <c r="J412" s="743" t="s">
        <v>1526</v>
      </c>
      <c r="K412" s="743" t="s">
        <v>2879</v>
      </c>
      <c r="L412" s="744">
        <v>50.32</v>
      </c>
      <c r="M412" s="744">
        <v>100.64</v>
      </c>
      <c r="N412" s="743">
        <v>2</v>
      </c>
      <c r="O412" s="828">
        <v>1.5</v>
      </c>
      <c r="P412" s="744"/>
      <c r="Q412" s="761">
        <v>0</v>
      </c>
      <c r="R412" s="743"/>
      <c r="S412" s="761">
        <v>0</v>
      </c>
      <c r="T412" s="828"/>
      <c r="U412" s="784">
        <v>0</v>
      </c>
    </row>
    <row r="413" spans="1:21" ht="14.4" customHeight="1" x14ac:dyDescent="0.3">
      <c r="A413" s="742">
        <v>30</v>
      </c>
      <c r="B413" s="743" t="s">
        <v>2303</v>
      </c>
      <c r="C413" s="743" t="s">
        <v>2307</v>
      </c>
      <c r="D413" s="826" t="s">
        <v>3544</v>
      </c>
      <c r="E413" s="827" t="s">
        <v>2320</v>
      </c>
      <c r="F413" s="743" t="s">
        <v>2304</v>
      </c>
      <c r="G413" s="743" t="s">
        <v>2611</v>
      </c>
      <c r="H413" s="743" t="s">
        <v>526</v>
      </c>
      <c r="I413" s="743" t="s">
        <v>2880</v>
      </c>
      <c r="J413" s="743" t="s">
        <v>1526</v>
      </c>
      <c r="K413" s="743" t="s">
        <v>1527</v>
      </c>
      <c r="L413" s="744">
        <v>50.32</v>
      </c>
      <c r="M413" s="744">
        <v>50.32</v>
      </c>
      <c r="N413" s="743">
        <v>1</v>
      </c>
      <c r="O413" s="828">
        <v>0.5</v>
      </c>
      <c r="P413" s="744"/>
      <c r="Q413" s="761">
        <v>0</v>
      </c>
      <c r="R413" s="743"/>
      <c r="S413" s="761">
        <v>0</v>
      </c>
      <c r="T413" s="828"/>
      <c r="U413" s="784">
        <v>0</v>
      </c>
    </row>
    <row r="414" spans="1:21" ht="14.4" customHeight="1" x14ac:dyDescent="0.3">
      <c r="A414" s="742">
        <v>30</v>
      </c>
      <c r="B414" s="743" t="s">
        <v>2303</v>
      </c>
      <c r="C414" s="743" t="s">
        <v>2307</v>
      </c>
      <c r="D414" s="826" t="s">
        <v>3544</v>
      </c>
      <c r="E414" s="827" t="s">
        <v>2320</v>
      </c>
      <c r="F414" s="743" t="s">
        <v>2304</v>
      </c>
      <c r="G414" s="743" t="s">
        <v>2611</v>
      </c>
      <c r="H414" s="743" t="s">
        <v>554</v>
      </c>
      <c r="I414" s="743" t="s">
        <v>2150</v>
      </c>
      <c r="J414" s="743" t="s">
        <v>2151</v>
      </c>
      <c r="K414" s="743" t="s">
        <v>2152</v>
      </c>
      <c r="L414" s="744">
        <v>50.32</v>
      </c>
      <c r="M414" s="744">
        <v>150.96</v>
      </c>
      <c r="N414" s="743">
        <v>3</v>
      </c>
      <c r="O414" s="828">
        <v>1.5</v>
      </c>
      <c r="P414" s="744"/>
      <c r="Q414" s="761">
        <v>0</v>
      </c>
      <c r="R414" s="743"/>
      <c r="S414" s="761">
        <v>0</v>
      </c>
      <c r="T414" s="828"/>
      <c r="U414" s="784">
        <v>0</v>
      </c>
    </row>
    <row r="415" spans="1:21" ht="14.4" customHeight="1" x14ac:dyDescent="0.3">
      <c r="A415" s="742">
        <v>30</v>
      </c>
      <c r="B415" s="743" t="s">
        <v>2303</v>
      </c>
      <c r="C415" s="743" t="s">
        <v>2307</v>
      </c>
      <c r="D415" s="826" t="s">
        <v>3544</v>
      </c>
      <c r="E415" s="827" t="s">
        <v>2320</v>
      </c>
      <c r="F415" s="743" t="s">
        <v>2304</v>
      </c>
      <c r="G415" s="743" t="s">
        <v>2616</v>
      </c>
      <c r="H415" s="743" t="s">
        <v>526</v>
      </c>
      <c r="I415" s="743" t="s">
        <v>2617</v>
      </c>
      <c r="J415" s="743" t="s">
        <v>2618</v>
      </c>
      <c r="K415" s="743" t="s">
        <v>2619</v>
      </c>
      <c r="L415" s="744">
        <v>1008.91</v>
      </c>
      <c r="M415" s="744">
        <v>1008.91</v>
      </c>
      <c r="N415" s="743">
        <v>1</v>
      </c>
      <c r="O415" s="828">
        <v>0.5</v>
      </c>
      <c r="P415" s="744"/>
      <c r="Q415" s="761">
        <v>0</v>
      </c>
      <c r="R415" s="743"/>
      <c r="S415" s="761">
        <v>0</v>
      </c>
      <c r="T415" s="828"/>
      <c r="U415" s="784">
        <v>0</v>
      </c>
    </row>
    <row r="416" spans="1:21" ht="14.4" customHeight="1" x14ac:dyDescent="0.3">
      <c r="A416" s="742">
        <v>30</v>
      </c>
      <c r="B416" s="743" t="s">
        <v>2303</v>
      </c>
      <c r="C416" s="743" t="s">
        <v>2307</v>
      </c>
      <c r="D416" s="826" t="s">
        <v>3544</v>
      </c>
      <c r="E416" s="827" t="s">
        <v>2324</v>
      </c>
      <c r="F416" s="743" t="s">
        <v>2304</v>
      </c>
      <c r="G416" s="743" t="s">
        <v>2631</v>
      </c>
      <c r="H416" s="743" t="s">
        <v>526</v>
      </c>
      <c r="I416" s="743" t="s">
        <v>2632</v>
      </c>
      <c r="J416" s="743" t="s">
        <v>2633</v>
      </c>
      <c r="K416" s="743" t="s">
        <v>2634</v>
      </c>
      <c r="L416" s="744">
        <v>35.11</v>
      </c>
      <c r="M416" s="744">
        <v>35.11</v>
      </c>
      <c r="N416" s="743">
        <v>1</v>
      </c>
      <c r="O416" s="828">
        <v>0.5</v>
      </c>
      <c r="P416" s="744"/>
      <c r="Q416" s="761">
        <v>0</v>
      </c>
      <c r="R416" s="743"/>
      <c r="S416" s="761">
        <v>0</v>
      </c>
      <c r="T416" s="828"/>
      <c r="U416" s="784">
        <v>0</v>
      </c>
    </row>
    <row r="417" spans="1:21" ht="14.4" customHeight="1" x14ac:dyDescent="0.3">
      <c r="A417" s="742">
        <v>30</v>
      </c>
      <c r="B417" s="743" t="s">
        <v>2303</v>
      </c>
      <c r="C417" s="743" t="s">
        <v>2307</v>
      </c>
      <c r="D417" s="826" t="s">
        <v>3544</v>
      </c>
      <c r="E417" s="827" t="s">
        <v>2324</v>
      </c>
      <c r="F417" s="743" t="s">
        <v>2304</v>
      </c>
      <c r="G417" s="743" t="s">
        <v>2325</v>
      </c>
      <c r="H417" s="743" t="s">
        <v>526</v>
      </c>
      <c r="I417" s="743" t="s">
        <v>2134</v>
      </c>
      <c r="J417" s="743" t="s">
        <v>1184</v>
      </c>
      <c r="K417" s="743" t="s">
        <v>2131</v>
      </c>
      <c r="L417" s="744">
        <v>36.270000000000003</v>
      </c>
      <c r="M417" s="744">
        <v>145.08000000000001</v>
      </c>
      <c r="N417" s="743">
        <v>4</v>
      </c>
      <c r="O417" s="828">
        <v>2</v>
      </c>
      <c r="P417" s="744"/>
      <c r="Q417" s="761">
        <v>0</v>
      </c>
      <c r="R417" s="743"/>
      <c r="S417" s="761">
        <v>0</v>
      </c>
      <c r="T417" s="828"/>
      <c r="U417" s="784">
        <v>0</v>
      </c>
    </row>
    <row r="418" spans="1:21" ht="14.4" customHeight="1" x14ac:dyDescent="0.3">
      <c r="A418" s="742">
        <v>30</v>
      </c>
      <c r="B418" s="743" t="s">
        <v>2303</v>
      </c>
      <c r="C418" s="743" t="s">
        <v>2307</v>
      </c>
      <c r="D418" s="826" t="s">
        <v>3544</v>
      </c>
      <c r="E418" s="827" t="s">
        <v>2324</v>
      </c>
      <c r="F418" s="743" t="s">
        <v>2304</v>
      </c>
      <c r="G418" s="743" t="s">
        <v>2327</v>
      </c>
      <c r="H418" s="743" t="s">
        <v>526</v>
      </c>
      <c r="I418" s="743" t="s">
        <v>2328</v>
      </c>
      <c r="J418" s="743" t="s">
        <v>610</v>
      </c>
      <c r="K418" s="743" t="s">
        <v>2238</v>
      </c>
      <c r="L418" s="744">
        <v>73.73</v>
      </c>
      <c r="M418" s="744">
        <v>73.73</v>
      </c>
      <c r="N418" s="743">
        <v>1</v>
      </c>
      <c r="O418" s="828">
        <v>0.5</v>
      </c>
      <c r="P418" s="744"/>
      <c r="Q418" s="761">
        <v>0</v>
      </c>
      <c r="R418" s="743"/>
      <c r="S418" s="761">
        <v>0</v>
      </c>
      <c r="T418" s="828"/>
      <c r="U418" s="784">
        <v>0</v>
      </c>
    </row>
    <row r="419" spans="1:21" ht="14.4" customHeight="1" x14ac:dyDescent="0.3">
      <c r="A419" s="742">
        <v>30</v>
      </c>
      <c r="B419" s="743" t="s">
        <v>2303</v>
      </c>
      <c r="C419" s="743" t="s">
        <v>2307</v>
      </c>
      <c r="D419" s="826" t="s">
        <v>3544</v>
      </c>
      <c r="E419" s="827" t="s">
        <v>2324</v>
      </c>
      <c r="F419" s="743" t="s">
        <v>2304</v>
      </c>
      <c r="G419" s="743" t="s">
        <v>2327</v>
      </c>
      <c r="H419" s="743" t="s">
        <v>526</v>
      </c>
      <c r="I419" s="743" t="s">
        <v>2329</v>
      </c>
      <c r="J419" s="743" t="s">
        <v>613</v>
      </c>
      <c r="K419" s="743" t="s">
        <v>1961</v>
      </c>
      <c r="L419" s="744">
        <v>31.09</v>
      </c>
      <c r="M419" s="744">
        <v>31.09</v>
      </c>
      <c r="N419" s="743">
        <v>1</v>
      </c>
      <c r="O419" s="828">
        <v>0.5</v>
      </c>
      <c r="P419" s="744"/>
      <c r="Q419" s="761">
        <v>0</v>
      </c>
      <c r="R419" s="743"/>
      <c r="S419" s="761">
        <v>0</v>
      </c>
      <c r="T419" s="828"/>
      <c r="U419" s="784">
        <v>0</v>
      </c>
    </row>
    <row r="420" spans="1:21" ht="14.4" customHeight="1" x14ac:dyDescent="0.3">
      <c r="A420" s="742">
        <v>30</v>
      </c>
      <c r="B420" s="743" t="s">
        <v>2303</v>
      </c>
      <c r="C420" s="743" t="s">
        <v>2307</v>
      </c>
      <c r="D420" s="826" t="s">
        <v>3544</v>
      </c>
      <c r="E420" s="827" t="s">
        <v>2324</v>
      </c>
      <c r="F420" s="743" t="s">
        <v>2304</v>
      </c>
      <c r="G420" s="743" t="s">
        <v>2330</v>
      </c>
      <c r="H420" s="743" t="s">
        <v>554</v>
      </c>
      <c r="I420" s="743" t="s">
        <v>2054</v>
      </c>
      <c r="J420" s="743" t="s">
        <v>1607</v>
      </c>
      <c r="K420" s="743" t="s">
        <v>2055</v>
      </c>
      <c r="L420" s="744">
        <v>225.06</v>
      </c>
      <c r="M420" s="744">
        <v>225.06</v>
      </c>
      <c r="N420" s="743">
        <v>1</v>
      </c>
      <c r="O420" s="828">
        <v>0.5</v>
      </c>
      <c r="P420" s="744"/>
      <c r="Q420" s="761">
        <v>0</v>
      </c>
      <c r="R420" s="743"/>
      <c r="S420" s="761">
        <v>0</v>
      </c>
      <c r="T420" s="828"/>
      <c r="U420" s="784">
        <v>0</v>
      </c>
    </row>
    <row r="421" spans="1:21" ht="14.4" customHeight="1" x14ac:dyDescent="0.3">
      <c r="A421" s="742">
        <v>30</v>
      </c>
      <c r="B421" s="743" t="s">
        <v>2303</v>
      </c>
      <c r="C421" s="743" t="s">
        <v>2307</v>
      </c>
      <c r="D421" s="826" t="s">
        <v>3544</v>
      </c>
      <c r="E421" s="827" t="s">
        <v>2324</v>
      </c>
      <c r="F421" s="743" t="s">
        <v>2304</v>
      </c>
      <c r="G421" s="743" t="s">
        <v>2881</v>
      </c>
      <c r="H421" s="743" t="s">
        <v>526</v>
      </c>
      <c r="I421" s="743" t="s">
        <v>2882</v>
      </c>
      <c r="J421" s="743" t="s">
        <v>2883</v>
      </c>
      <c r="K421" s="743" t="s">
        <v>2218</v>
      </c>
      <c r="L421" s="744">
        <v>30.79</v>
      </c>
      <c r="M421" s="744">
        <v>30.79</v>
      </c>
      <c r="N421" s="743">
        <v>1</v>
      </c>
      <c r="O421" s="828">
        <v>0.5</v>
      </c>
      <c r="P421" s="744"/>
      <c r="Q421" s="761">
        <v>0</v>
      </c>
      <c r="R421" s="743"/>
      <c r="S421" s="761">
        <v>0</v>
      </c>
      <c r="T421" s="828"/>
      <c r="U421" s="784">
        <v>0</v>
      </c>
    </row>
    <row r="422" spans="1:21" ht="14.4" customHeight="1" x14ac:dyDescent="0.3">
      <c r="A422" s="742">
        <v>30</v>
      </c>
      <c r="B422" s="743" t="s">
        <v>2303</v>
      </c>
      <c r="C422" s="743" t="s">
        <v>2307</v>
      </c>
      <c r="D422" s="826" t="s">
        <v>3544</v>
      </c>
      <c r="E422" s="827" t="s">
        <v>2324</v>
      </c>
      <c r="F422" s="743" t="s">
        <v>2304</v>
      </c>
      <c r="G422" s="743" t="s">
        <v>2331</v>
      </c>
      <c r="H422" s="743" t="s">
        <v>526</v>
      </c>
      <c r="I422" s="743" t="s">
        <v>2006</v>
      </c>
      <c r="J422" s="743" t="s">
        <v>2004</v>
      </c>
      <c r="K422" s="743" t="s">
        <v>1931</v>
      </c>
      <c r="L422" s="744">
        <v>58.86</v>
      </c>
      <c r="M422" s="744">
        <v>58.86</v>
      </c>
      <c r="N422" s="743">
        <v>1</v>
      </c>
      <c r="O422" s="828">
        <v>0.5</v>
      </c>
      <c r="P422" s="744"/>
      <c r="Q422" s="761">
        <v>0</v>
      </c>
      <c r="R422" s="743"/>
      <c r="S422" s="761">
        <v>0</v>
      </c>
      <c r="T422" s="828"/>
      <c r="U422" s="784">
        <v>0</v>
      </c>
    </row>
    <row r="423" spans="1:21" ht="14.4" customHeight="1" x14ac:dyDescent="0.3">
      <c r="A423" s="742">
        <v>30</v>
      </c>
      <c r="B423" s="743" t="s">
        <v>2303</v>
      </c>
      <c r="C423" s="743" t="s">
        <v>2307</v>
      </c>
      <c r="D423" s="826" t="s">
        <v>3544</v>
      </c>
      <c r="E423" s="827" t="s">
        <v>2324</v>
      </c>
      <c r="F423" s="743" t="s">
        <v>2304</v>
      </c>
      <c r="G423" s="743" t="s">
        <v>2331</v>
      </c>
      <c r="H423" s="743" t="s">
        <v>526</v>
      </c>
      <c r="I423" s="743" t="s">
        <v>2006</v>
      </c>
      <c r="J423" s="743" t="s">
        <v>2004</v>
      </c>
      <c r="K423" s="743" t="s">
        <v>1931</v>
      </c>
      <c r="L423" s="744">
        <v>46.6</v>
      </c>
      <c r="M423" s="744">
        <v>46.6</v>
      </c>
      <c r="N423" s="743">
        <v>1</v>
      </c>
      <c r="O423" s="828">
        <v>0.5</v>
      </c>
      <c r="P423" s="744"/>
      <c r="Q423" s="761">
        <v>0</v>
      </c>
      <c r="R423" s="743"/>
      <c r="S423" s="761">
        <v>0</v>
      </c>
      <c r="T423" s="828"/>
      <c r="U423" s="784">
        <v>0</v>
      </c>
    </row>
    <row r="424" spans="1:21" ht="14.4" customHeight="1" x14ac:dyDescent="0.3">
      <c r="A424" s="742">
        <v>30</v>
      </c>
      <c r="B424" s="743" t="s">
        <v>2303</v>
      </c>
      <c r="C424" s="743" t="s">
        <v>2307</v>
      </c>
      <c r="D424" s="826" t="s">
        <v>3544</v>
      </c>
      <c r="E424" s="827" t="s">
        <v>2324</v>
      </c>
      <c r="F424" s="743" t="s">
        <v>2304</v>
      </c>
      <c r="G424" s="743" t="s">
        <v>2336</v>
      </c>
      <c r="H424" s="743" t="s">
        <v>554</v>
      </c>
      <c r="I424" s="743" t="s">
        <v>2240</v>
      </c>
      <c r="J424" s="743" t="s">
        <v>2241</v>
      </c>
      <c r="K424" s="743" t="s">
        <v>2242</v>
      </c>
      <c r="L424" s="744">
        <v>103.8</v>
      </c>
      <c r="M424" s="744">
        <v>103.8</v>
      </c>
      <c r="N424" s="743">
        <v>1</v>
      </c>
      <c r="O424" s="828">
        <v>0.5</v>
      </c>
      <c r="P424" s="744"/>
      <c r="Q424" s="761">
        <v>0</v>
      </c>
      <c r="R424" s="743"/>
      <c r="S424" s="761">
        <v>0</v>
      </c>
      <c r="T424" s="828"/>
      <c r="U424" s="784">
        <v>0</v>
      </c>
    </row>
    <row r="425" spans="1:21" ht="14.4" customHeight="1" x14ac:dyDescent="0.3">
      <c r="A425" s="742">
        <v>30</v>
      </c>
      <c r="B425" s="743" t="s">
        <v>2303</v>
      </c>
      <c r="C425" s="743" t="s">
        <v>2307</v>
      </c>
      <c r="D425" s="826" t="s">
        <v>3544</v>
      </c>
      <c r="E425" s="827" t="s">
        <v>2324</v>
      </c>
      <c r="F425" s="743" t="s">
        <v>2304</v>
      </c>
      <c r="G425" s="743" t="s">
        <v>2337</v>
      </c>
      <c r="H425" s="743" t="s">
        <v>554</v>
      </c>
      <c r="I425" s="743" t="s">
        <v>1924</v>
      </c>
      <c r="J425" s="743" t="s">
        <v>1925</v>
      </c>
      <c r="K425" s="743" t="s">
        <v>1926</v>
      </c>
      <c r="L425" s="744">
        <v>65.540000000000006</v>
      </c>
      <c r="M425" s="744">
        <v>196.62</v>
      </c>
      <c r="N425" s="743">
        <v>3</v>
      </c>
      <c r="O425" s="828">
        <v>1.5</v>
      </c>
      <c r="P425" s="744"/>
      <c r="Q425" s="761">
        <v>0</v>
      </c>
      <c r="R425" s="743"/>
      <c r="S425" s="761">
        <v>0</v>
      </c>
      <c r="T425" s="828"/>
      <c r="U425" s="784">
        <v>0</v>
      </c>
    </row>
    <row r="426" spans="1:21" ht="14.4" customHeight="1" x14ac:dyDescent="0.3">
      <c r="A426" s="742">
        <v>30</v>
      </c>
      <c r="B426" s="743" t="s">
        <v>2303</v>
      </c>
      <c r="C426" s="743" t="s">
        <v>2307</v>
      </c>
      <c r="D426" s="826" t="s">
        <v>3544</v>
      </c>
      <c r="E426" s="827" t="s">
        <v>2324</v>
      </c>
      <c r="F426" s="743" t="s">
        <v>2304</v>
      </c>
      <c r="G426" s="743" t="s">
        <v>2751</v>
      </c>
      <c r="H426" s="743" t="s">
        <v>526</v>
      </c>
      <c r="I426" s="743" t="s">
        <v>2752</v>
      </c>
      <c r="J426" s="743" t="s">
        <v>573</v>
      </c>
      <c r="K426" s="743" t="s">
        <v>2753</v>
      </c>
      <c r="L426" s="744">
        <v>66.17</v>
      </c>
      <c r="M426" s="744">
        <v>132.34</v>
      </c>
      <c r="N426" s="743">
        <v>2</v>
      </c>
      <c r="O426" s="828">
        <v>1</v>
      </c>
      <c r="P426" s="744">
        <v>66.17</v>
      </c>
      <c r="Q426" s="761">
        <v>0.5</v>
      </c>
      <c r="R426" s="743">
        <v>1</v>
      </c>
      <c r="S426" s="761">
        <v>0.5</v>
      </c>
      <c r="T426" s="828">
        <v>0.5</v>
      </c>
      <c r="U426" s="784">
        <v>0.5</v>
      </c>
    </row>
    <row r="427" spans="1:21" ht="14.4" customHeight="1" x14ac:dyDescent="0.3">
      <c r="A427" s="742">
        <v>30</v>
      </c>
      <c r="B427" s="743" t="s">
        <v>2303</v>
      </c>
      <c r="C427" s="743" t="s">
        <v>2307</v>
      </c>
      <c r="D427" s="826" t="s">
        <v>3544</v>
      </c>
      <c r="E427" s="827" t="s">
        <v>2324</v>
      </c>
      <c r="F427" s="743" t="s">
        <v>2304</v>
      </c>
      <c r="G427" s="743" t="s">
        <v>2338</v>
      </c>
      <c r="H427" s="743" t="s">
        <v>526</v>
      </c>
      <c r="I427" s="743" t="s">
        <v>1928</v>
      </c>
      <c r="J427" s="743" t="s">
        <v>1324</v>
      </c>
      <c r="K427" s="743" t="s">
        <v>1929</v>
      </c>
      <c r="L427" s="744">
        <v>35.11</v>
      </c>
      <c r="M427" s="744">
        <v>105.33</v>
      </c>
      <c r="N427" s="743">
        <v>3</v>
      </c>
      <c r="O427" s="828">
        <v>1.5</v>
      </c>
      <c r="P427" s="744"/>
      <c r="Q427" s="761">
        <v>0</v>
      </c>
      <c r="R427" s="743"/>
      <c r="S427" s="761">
        <v>0</v>
      </c>
      <c r="T427" s="828"/>
      <c r="U427" s="784">
        <v>0</v>
      </c>
    </row>
    <row r="428" spans="1:21" ht="14.4" customHeight="1" x14ac:dyDescent="0.3">
      <c r="A428" s="742">
        <v>30</v>
      </c>
      <c r="B428" s="743" t="s">
        <v>2303</v>
      </c>
      <c r="C428" s="743" t="s">
        <v>2307</v>
      </c>
      <c r="D428" s="826" t="s">
        <v>3544</v>
      </c>
      <c r="E428" s="827" t="s">
        <v>2324</v>
      </c>
      <c r="F428" s="743" t="s">
        <v>2304</v>
      </c>
      <c r="G428" s="743" t="s">
        <v>2342</v>
      </c>
      <c r="H428" s="743" t="s">
        <v>554</v>
      </c>
      <c r="I428" s="743" t="s">
        <v>2209</v>
      </c>
      <c r="J428" s="743" t="s">
        <v>724</v>
      </c>
      <c r="K428" s="743" t="s">
        <v>1931</v>
      </c>
      <c r="L428" s="744">
        <v>42.57</v>
      </c>
      <c r="M428" s="744">
        <v>42.57</v>
      </c>
      <c r="N428" s="743">
        <v>1</v>
      </c>
      <c r="O428" s="828">
        <v>0.5</v>
      </c>
      <c r="P428" s="744"/>
      <c r="Q428" s="761">
        <v>0</v>
      </c>
      <c r="R428" s="743"/>
      <c r="S428" s="761">
        <v>0</v>
      </c>
      <c r="T428" s="828"/>
      <c r="U428" s="784">
        <v>0</v>
      </c>
    </row>
    <row r="429" spans="1:21" ht="14.4" customHeight="1" x14ac:dyDescent="0.3">
      <c r="A429" s="742">
        <v>30</v>
      </c>
      <c r="B429" s="743" t="s">
        <v>2303</v>
      </c>
      <c r="C429" s="743" t="s">
        <v>2307</v>
      </c>
      <c r="D429" s="826" t="s">
        <v>3544</v>
      </c>
      <c r="E429" s="827" t="s">
        <v>2324</v>
      </c>
      <c r="F429" s="743" t="s">
        <v>2304</v>
      </c>
      <c r="G429" s="743" t="s">
        <v>2884</v>
      </c>
      <c r="H429" s="743" t="s">
        <v>526</v>
      </c>
      <c r="I429" s="743" t="s">
        <v>2885</v>
      </c>
      <c r="J429" s="743" t="s">
        <v>779</v>
      </c>
      <c r="K429" s="743" t="s">
        <v>2886</v>
      </c>
      <c r="L429" s="744">
        <v>18.809999999999999</v>
      </c>
      <c r="M429" s="744">
        <v>18.809999999999999</v>
      </c>
      <c r="N429" s="743">
        <v>1</v>
      </c>
      <c r="O429" s="828">
        <v>0.5</v>
      </c>
      <c r="P429" s="744"/>
      <c r="Q429" s="761">
        <v>0</v>
      </c>
      <c r="R429" s="743"/>
      <c r="S429" s="761">
        <v>0</v>
      </c>
      <c r="T429" s="828"/>
      <c r="U429" s="784">
        <v>0</v>
      </c>
    </row>
    <row r="430" spans="1:21" ht="14.4" customHeight="1" x14ac:dyDescent="0.3">
      <c r="A430" s="742">
        <v>30</v>
      </c>
      <c r="B430" s="743" t="s">
        <v>2303</v>
      </c>
      <c r="C430" s="743" t="s">
        <v>2307</v>
      </c>
      <c r="D430" s="826" t="s">
        <v>3544</v>
      </c>
      <c r="E430" s="827" t="s">
        <v>2324</v>
      </c>
      <c r="F430" s="743" t="s">
        <v>2304</v>
      </c>
      <c r="G430" s="743" t="s">
        <v>2344</v>
      </c>
      <c r="H430" s="743" t="s">
        <v>526</v>
      </c>
      <c r="I430" s="743" t="s">
        <v>2345</v>
      </c>
      <c r="J430" s="743" t="s">
        <v>2346</v>
      </c>
      <c r="K430" s="743" t="s">
        <v>2347</v>
      </c>
      <c r="L430" s="744">
        <v>23.72</v>
      </c>
      <c r="M430" s="744">
        <v>94.88</v>
      </c>
      <c r="N430" s="743">
        <v>4</v>
      </c>
      <c r="O430" s="828">
        <v>2</v>
      </c>
      <c r="P430" s="744"/>
      <c r="Q430" s="761">
        <v>0</v>
      </c>
      <c r="R430" s="743"/>
      <c r="S430" s="761">
        <v>0</v>
      </c>
      <c r="T430" s="828"/>
      <c r="U430" s="784">
        <v>0</v>
      </c>
    </row>
    <row r="431" spans="1:21" ht="14.4" customHeight="1" x14ac:dyDescent="0.3">
      <c r="A431" s="742">
        <v>30</v>
      </c>
      <c r="B431" s="743" t="s">
        <v>2303</v>
      </c>
      <c r="C431" s="743" t="s">
        <v>2307</v>
      </c>
      <c r="D431" s="826" t="s">
        <v>3544</v>
      </c>
      <c r="E431" s="827" t="s">
        <v>2324</v>
      </c>
      <c r="F431" s="743" t="s">
        <v>2304</v>
      </c>
      <c r="G431" s="743" t="s">
        <v>2359</v>
      </c>
      <c r="H431" s="743" t="s">
        <v>526</v>
      </c>
      <c r="I431" s="743" t="s">
        <v>2360</v>
      </c>
      <c r="J431" s="743" t="s">
        <v>2361</v>
      </c>
      <c r="K431" s="743" t="s">
        <v>1961</v>
      </c>
      <c r="L431" s="744">
        <v>4.6399999999999997</v>
      </c>
      <c r="M431" s="744">
        <v>4.6399999999999997</v>
      </c>
      <c r="N431" s="743">
        <v>1</v>
      </c>
      <c r="O431" s="828">
        <v>0.5</v>
      </c>
      <c r="P431" s="744"/>
      <c r="Q431" s="761">
        <v>0</v>
      </c>
      <c r="R431" s="743"/>
      <c r="S431" s="761">
        <v>0</v>
      </c>
      <c r="T431" s="828"/>
      <c r="U431" s="784">
        <v>0</v>
      </c>
    </row>
    <row r="432" spans="1:21" ht="14.4" customHeight="1" x14ac:dyDescent="0.3">
      <c r="A432" s="742">
        <v>30</v>
      </c>
      <c r="B432" s="743" t="s">
        <v>2303</v>
      </c>
      <c r="C432" s="743" t="s">
        <v>2307</v>
      </c>
      <c r="D432" s="826" t="s">
        <v>3544</v>
      </c>
      <c r="E432" s="827" t="s">
        <v>2324</v>
      </c>
      <c r="F432" s="743" t="s">
        <v>2304</v>
      </c>
      <c r="G432" s="743" t="s">
        <v>2887</v>
      </c>
      <c r="H432" s="743" t="s">
        <v>526</v>
      </c>
      <c r="I432" s="743" t="s">
        <v>2888</v>
      </c>
      <c r="J432" s="743" t="s">
        <v>2889</v>
      </c>
      <c r="K432" s="743" t="s">
        <v>2890</v>
      </c>
      <c r="L432" s="744">
        <v>973.26</v>
      </c>
      <c r="M432" s="744">
        <v>973.26</v>
      </c>
      <c r="N432" s="743">
        <v>1</v>
      </c>
      <c r="O432" s="828">
        <v>0.5</v>
      </c>
      <c r="P432" s="744"/>
      <c r="Q432" s="761">
        <v>0</v>
      </c>
      <c r="R432" s="743"/>
      <c r="S432" s="761">
        <v>0</v>
      </c>
      <c r="T432" s="828"/>
      <c r="U432" s="784">
        <v>0</v>
      </c>
    </row>
    <row r="433" spans="1:21" ht="14.4" customHeight="1" x14ac:dyDescent="0.3">
      <c r="A433" s="742">
        <v>30</v>
      </c>
      <c r="B433" s="743" t="s">
        <v>2303</v>
      </c>
      <c r="C433" s="743" t="s">
        <v>2307</v>
      </c>
      <c r="D433" s="826" t="s">
        <v>3544</v>
      </c>
      <c r="E433" s="827" t="s">
        <v>2324</v>
      </c>
      <c r="F433" s="743" t="s">
        <v>2304</v>
      </c>
      <c r="G433" s="743" t="s">
        <v>2364</v>
      </c>
      <c r="H433" s="743" t="s">
        <v>526</v>
      </c>
      <c r="I433" s="743" t="s">
        <v>2367</v>
      </c>
      <c r="J433" s="743" t="s">
        <v>920</v>
      </c>
      <c r="K433" s="743" t="s">
        <v>2368</v>
      </c>
      <c r="L433" s="744">
        <v>0</v>
      </c>
      <c r="M433" s="744">
        <v>0</v>
      </c>
      <c r="N433" s="743">
        <v>1</v>
      </c>
      <c r="O433" s="828">
        <v>0.5</v>
      </c>
      <c r="P433" s="744"/>
      <c r="Q433" s="761"/>
      <c r="R433" s="743"/>
      <c r="S433" s="761">
        <v>0</v>
      </c>
      <c r="T433" s="828"/>
      <c r="U433" s="784">
        <v>0</v>
      </c>
    </row>
    <row r="434" spans="1:21" ht="14.4" customHeight="1" x14ac:dyDescent="0.3">
      <c r="A434" s="742">
        <v>30</v>
      </c>
      <c r="B434" s="743" t="s">
        <v>2303</v>
      </c>
      <c r="C434" s="743" t="s">
        <v>2307</v>
      </c>
      <c r="D434" s="826" t="s">
        <v>3544</v>
      </c>
      <c r="E434" s="827" t="s">
        <v>2324</v>
      </c>
      <c r="F434" s="743" t="s">
        <v>2304</v>
      </c>
      <c r="G434" s="743" t="s">
        <v>2364</v>
      </c>
      <c r="H434" s="743" t="s">
        <v>526</v>
      </c>
      <c r="I434" s="743" t="s">
        <v>2369</v>
      </c>
      <c r="J434" s="743" t="s">
        <v>920</v>
      </c>
      <c r="K434" s="743" t="s">
        <v>2370</v>
      </c>
      <c r="L434" s="744">
        <v>42.51</v>
      </c>
      <c r="M434" s="744">
        <v>340.08</v>
      </c>
      <c r="N434" s="743">
        <v>8</v>
      </c>
      <c r="O434" s="828">
        <v>5</v>
      </c>
      <c r="P434" s="744">
        <v>42.51</v>
      </c>
      <c r="Q434" s="761">
        <v>0.125</v>
      </c>
      <c r="R434" s="743">
        <v>1</v>
      </c>
      <c r="S434" s="761">
        <v>0.125</v>
      </c>
      <c r="T434" s="828">
        <v>0.5</v>
      </c>
      <c r="U434" s="784">
        <v>0.1</v>
      </c>
    </row>
    <row r="435" spans="1:21" ht="14.4" customHeight="1" x14ac:dyDescent="0.3">
      <c r="A435" s="742">
        <v>30</v>
      </c>
      <c r="B435" s="743" t="s">
        <v>2303</v>
      </c>
      <c r="C435" s="743" t="s">
        <v>2307</v>
      </c>
      <c r="D435" s="826" t="s">
        <v>3544</v>
      </c>
      <c r="E435" s="827" t="s">
        <v>2324</v>
      </c>
      <c r="F435" s="743" t="s">
        <v>2304</v>
      </c>
      <c r="G435" s="743" t="s">
        <v>2891</v>
      </c>
      <c r="H435" s="743" t="s">
        <v>526</v>
      </c>
      <c r="I435" s="743" t="s">
        <v>2892</v>
      </c>
      <c r="J435" s="743" t="s">
        <v>2893</v>
      </c>
      <c r="K435" s="743" t="s">
        <v>2894</v>
      </c>
      <c r="L435" s="744">
        <v>0</v>
      </c>
      <c r="M435" s="744">
        <v>0</v>
      </c>
      <c r="N435" s="743">
        <v>1</v>
      </c>
      <c r="O435" s="828">
        <v>1</v>
      </c>
      <c r="P435" s="744"/>
      <c r="Q435" s="761"/>
      <c r="R435" s="743"/>
      <c r="S435" s="761">
        <v>0</v>
      </c>
      <c r="T435" s="828"/>
      <c r="U435" s="784">
        <v>0</v>
      </c>
    </row>
    <row r="436" spans="1:21" ht="14.4" customHeight="1" x14ac:dyDescent="0.3">
      <c r="A436" s="742">
        <v>30</v>
      </c>
      <c r="B436" s="743" t="s">
        <v>2303</v>
      </c>
      <c r="C436" s="743" t="s">
        <v>2307</v>
      </c>
      <c r="D436" s="826" t="s">
        <v>3544</v>
      </c>
      <c r="E436" s="827" t="s">
        <v>2324</v>
      </c>
      <c r="F436" s="743" t="s">
        <v>2304</v>
      </c>
      <c r="G436" s="743" t="s">
        <v>2398</v>
      </c>
      <c r="H436" s="743" t="s">
        <v>526</v>
      </c>
      <c r="I436" s="743" t="s">
        <v>2399</v>
      </c>
      <c r="J436" s="743" t="s">
        <v>1058</v>
      </c>
      <c r="K436" s="743" t="s">
        <v>2400</v>
      </c>
      <c r="L436" s="744">
        <v>33</v>
      </c>
      <c r="M436" s="744">
        <v>66</v>
      </c>
      <c r="N436" s="743">
        <v>2</v>
      </c>
      <c r="O436" s="828">
        <v>1.5</v>
      </c>
      <c r="P436" s="744"/>
      <c r="Q436" s="761">
        <v>0</v>
      </c>
      <c r="R436" s="743"/>
      <c r="S436" s="761">
        <v>0</v>
      </c>
      <c r="T436" s="828"/>
      <c r="U436" s="784">
        <v>0</v>
      </c>
    </row>
    <row r="437" spans="1:21" ht="14.4" customHeight="1" x14ac:dyDescent="0.3">
      <c r="A437" s="742">
        <v>30</v>
      </c>
      <c r="B437" s="743" t="s">
        <v>2303</v>
      </c>
      <c r="C437" s="743" t="s">
        <v>2307</v>
      </c>
      <c r="D437" s="826" t="s">
        <v>3544</v>
      </c>
      <c r="E437" s="827" t="s">
        <v>2324</v>
      </c>
      <c r="F437" s="743" t="s">
        <v>2304</v>
      </c>
      <c r="G437" s="743" t="s">
        <v>2398</v>
      </c>
      <c r="H437" s="743" t="s">
        <v>526</v>
      </c>
      <c r="I437" s="743" t="s">
        <v>2401</v>
      </c>
      <c r="J437" s="743" t="s">
        <v>1054</v>
      </c>
      <c r="K437" s="743" t="s">
        <v>2402</v>
      </c>
      <c r="L437" s="744">
        <v>0</v>
      </c>
      <c r="M437" s="744">
        <v>0</v>
      </c>
      <c r="N437" s="743">
        <v>1</v>
      </c>
      <c r="O437" s="828">
        <v>1</v>
      </c>
      <c r="P437" s="744"/>
      <c r="Q437" s="761"/>
      <c r="R437" s="743"/>
      <c r="S437" s="761">
        <v>0</v>
      </c>
      <c r="T437" s="828"/>
      <c r="U437" s="784">
        <v>0</v>
      </c>
    </row>
    <row r="438" spans="1:21" ht="14.4" customHeight="1" x14ac:dyDescent="0.3">
      <c r="A438" s="742">
        <v>30</v>
      </c>
      <c r="B438" s="743" t="s">
        <v>2303</v>
      </c>
      <c r="C438" s="743" t="s">
        <v>2307</v>
      </c>
      <c r="D438" s="826" t="s">
        <v>3544</v>
      </c>
      <c r="E438" s="827" t="s">
        <v>2324</v>
      </c>
      <c r="F438" s="743" t="s">
        <v>2304</v>
      </c>
      <c r="G438" s="743" t="s">
        <v>2398</v>
      </c>
      <c r="H438" s="743" t="s">
        <v>526</v>
      </c>
      <c r="I438" s="743" t="s">
        <v>2403</v>
      </c>
      <c r="J438" s="743" t="s">
        <v>1054</v>
      </c>
      <c r="K438" s="743" t="s">
        <v>2404</v>
      </c>
      <c r="L438" s="744">
        <v>55.01</v>
      </c>
      <c r="M438" s="744">
        <v>165.03</v>
      </c>
      <c r="N438" s="743">
        <v>3</v>
      </c>
      <c r="O438" s="828">
        <v>1.5</v>
      </c>
      <c r="P438" s="744"/>
      <c r="Q438" s="761">
        <v>0</v>
      </c>
      <c r="R438" s="743"/>
      <c r="S438" s="761">
        <v>0</v>
      </c>
      <c r="T438" s="828"/>
      <c r="U438" s="784">
        <v>0</v>
      </c>
    </row>
    <row r="439" spans="1:21" ht="14.4" customHeight="1" x14ac:dyDescent="0.3">
      <c r="A439" s="742">
        <v>30</v>
      </c>
      <c r="B439" s="743" t="s">
        <v>2303</v>
      </c>
      <c r="C439" s="743" t="s">
        <v>2307</v>
      </c>
      <c r="D439" s="826" t="s">
        <v>3544</v>
      </c>
      <c r="E439" s="827" t="s">
        <v>2324</v>
      </c>
      <c r="F439" s="743" t="s">
        <v>2304</v>
      </c>
      <c r="G439" s="743" t="s">
        <v>2406</v>
      </c>
      <c r="H439" s="743" t="s">
        <v>526</v>
      </c>
      <c r="I439" s="743" t="s">
        <v>2667</v>
      </c>
      <c r="J439" s="743" t="s">
        <v>1506</v>
      </c>
      <c r="K439" s="743" t="s">
        <v>2408</v>
      </c>
      <c r="L439" s="744">
        <v>34.15</v>
      </c>
      <c r="M439" s="744">
        <v>34.15</v>
      </c>
      <c r="N439" s="743">
        <v>1</v>
      </c>
      <c r="O439" s="828">
        <v>0.5</v>
      </c>
      <c r="P439" s="744"/>
      <c r="Q439" s="761">
        <v>0</v>
      </c>
      <c r="R439" s="743"/>
      <c r="S439" s="761">
        <v>0</v>
      </c>
      <c r="T439" s="828"/>
      <c r="U439" s="784">
        <v>0</v>
      </c>
    </row>
    <row r="440" spans="1:21" ht="14.4" customHeight="1" x14ac:dyDescent="0.3">
      <c r="A440" s="742">
        <v>30</v>
      </c>
      <c r="B440" s="743" t="s">
        <v>2303</v>
      </c>
      <c r="C440" s="743" t="s">
        <v>2307</v>
      </c>
      <c r="D440" s="826" t="s">
        <v>3544</v>
      </c>
      <c r="E440" s="827" t="s">
        <v>2324</v>
      </c>
      <c r="F440" s="743" t="s">
        <v>2304</v>
      </c>
      <c r="G440" s="743" t="s">
        <v>2406</v>
      </c>
      <c r="H440" s="743" t="s">
        <v>526</v>
      </c>
      <c r="I440" s="743" t="s">
        <v>2407</v>
      </c>
      <c r="J440" s="743" t="s">
        <v>1506</v>
      </c>
      <c r="K440" s="743" t="s">
        <v>2408</v>
      </c>
      <c r="L440" s="744">
        <v>34.15</v>
      </c>
      <c r="M440" s="744">
        <v>34.15</v>
      </c>
      <c r="N440" s="743">
        <v>1</v>
      </c>
      <c r="O440" s="828">
        <v>0.5</v>
      </c>
      <c r="P440" s="744"/>
      <c r="Q440" s="761">
        <v>0</v>
      </c>
      <c r="R440" s="743"/>
      <c r="S440" s="761">
        <v>0</v>
      </c>
      <c r="T440" s="828"/>
      <c r="U440" s="784">
        <v>0</v>
      </c>
    </row>
    <row r="441" spans="1:21" ht="14.4" customHeight="1" x14ac:dyDescent="0.3">
      <c r="A441" s="742">
        <v>30</v>
      </c>
      <c r="B441" s="743" t="s">
        <v>2303</v>
      </c>
      <c r="C441" s="743" t="s">
        <v>2307</v>
      </c>
      <c r="D441" s="826" t="s">
        <v>3544</v>
      </c>
      <c r="E441" s="827" t="s">
        <v>2324</v>
      </c>
      <c r="F441" s="743" t="s">
        <v>2304</v>
      </c>
      <c r="G441" s="743" t="s">
        <v>2417</v>
      </c>
      <c r="H441" s="743" t="s">
        <v>526</v>
      </c>
      <c r="I441" s="743" t="s">
        <v>2895</v>
      </c>
      <c r="J441" s="743" t="s">
        <v>2896</v>
      </c>
      <c r="K441" s="743" t="s">
        <v>2541</v>
      </c>
      <c r="L441" s="744">
        <v>25.81</v>
      </c>
      <c r="M441" s="744">
        <v>25.81</v>
      </c>
      <c r="N441" s="743">
        <v>1</v>
      </c>
      <c r="O441" s="828">
        <v>0.5</v>
      </c>
      <c r="P441" s="744"/>
      <c r="Q441" s="761">
        <v>0</v>
      </c>
      <c r="R441" s="743"/>
      <c r="S441" s="761">
        <v>0</v>
      </c>
      <c r="T441" s="828"/>
      <c r="U441" s="784">
        <v>0</v>
      </c>
    </row>
    <row r="442" spans="1:21" ht="14.4" customHeight="1" x14ac:dyDescent="0.3">
      <c r="A442" s="742">
        <v>30</v>
      </c>
      <c r="B442" s="743" t="s">
        <v>2303</v>
      </c>
      <c r="C442" s="743" t="s">
        <v>2307</v>
      </c>
      <c r="D442" s="826" t="s">
        <v>3544</v>
      </c>
      <c r="E442" s="827" t="s">
        <v>2324</v>
      </c>
      <c r="F442" s="743" t="s">
        <v>2304</v>
      </c>
      <c r="G442" s="743" t="s">
        <v>2423</v>
      </c>
      <c r="H442" s="743" t="s">
        <v>554</v>
      </c>
      <c r="I442" s="743" t="s">
        <v>1933</v>
      </c>
      <c r="J442" s="743" t="s">
        <v>712</v>
      </c>
      <c r="K442" s="743" t="s">
        <v>1934</v>
      </c>
      <c r="L442" s="744">
        <v>8.7899999999999991</v>
      </c>
      <c r="M442" s="744">
        <v>8.7899999999999991</v>
      </c>
      <c r="N442" s="743">
        <v>1</v>
      </c>
      <c r="O442" s="828">
        <v>0.5</v>
      </c>
      <c r="P442" s="744"/>
      <c r="Q442" s="761">
        <v>0</v>
      </c>
      <c r="R442" s="743"/>
      <c r="S442" s="761">
        <v>0</v>
      </c>
      <c r="T442" s="828"/>
      <c r="U442" s="784">
        <v>0</v>
      </c>
    </row>
    <row r="443" spans="1:21" ht="14.4" customHeight="1" x14ac:dyDescent="0.3">
      <c r="A443" s="742">
        <v>30</v>
      </c>
      <c r="B443" s="743" t="s">
        <v>2303</v>
      </c>
      <c r="C443" s="743" t="s">
        <v>2307</v>
      </c>
      <c r="D443" s="826" t="s">
        <v>3544</v>
      </c>
      <c r="E443" s="827" t="s">
        <v>2324</v>
      </c>
      <c r="F443" s="743" t="s">
        <v>2304</v>
      </c>
      <c r="G443" s="743" t="s">
        <v>2897</v>
      </c>
      <c r="H443" s="743" t="s">
        <v>526</v>
      </c>
      <c r="I443" s="743" t="s">
        <v>2898</v>
      </c>
      <c r="J443" s="743" t="s">
        <v>2899</v>
      </c>
      <c r="K443" s="743" t="s">
        <v>2900</v>
      </c>
      <c r="L443" s="744">
        <v>0</v>
      </c>
      <c r="M443" s="744">
        <v>0</v>
      </c>
      <c r="N443" s="743">
        <v>1</v>
      </c>
      <c r="O443" s="828">
        <v>0.5</v>
      </c>
      <c r="P443" s="744"/>
      <c r="Q443" s="761"/>
      <c r="R443" s="743"/>
      <c r="S443" s="761">
        <v>0</v>
      </c>
      <c r="T443" s="828"/>
      <c r="U443" s="784">
        <v>0</v>
      </c>
    </row>
    <row r="444" spans="1:21" ht="14.4" customHeight="1" x14ac:dyDescent="0.3">
      <c r="A444" s="742">
        <v>30</v>
      </c>
      <c r="B444" s="743" t="s">
        <v>2303</v>
      </c>
      <c r="C444" s="743" t="s">
        <v>2307</v>
      </c>
      <c r="D444" s="826" t="s">
        <v>3544</v>
      </c>
      <c r="E444" s="827" t="s">
        <v>2324</v>
      </c>
      <c r="F444" s="743" t="s">
        <v>2304</v>
      </c>
      <c r="G444" s="743" t="s">
        <v>2424</v>
      </c>
      <c r="H444" s="743" t="s">
        <v>526</v>
      </c>
      <c r="I444" s="743" t="s">
        <v>2425</v>
      </c>
      <c r="J444" s="743" t="s">
        <v>2426</v>
      </c>
      <c r="K444" s="743" t="s">
        <v>2427</v>
      </c>
      <c r="L444" s="744">
        <v>24.37</v>
      </c>
      <c r="M444" s="744">
        <v>24.37</v>
      </c>
      <c r="N444" s="743">
        <v>1</v>
      </c>
      <c r="O444" s="828">
        <v>0.5</v>
      </c>
      <c r="P444" s="744"/>
      <c r="Q444" s="761">
        <v>0</v>
      </c>
      <c r="R444" s="743"/>
      <c r="S444" s="761">
        <v>0</v>
      </c>
      <c r="T444" s="828"/>
      <c r="U444" s="784">
        <v>0</v>
      </c>
    </row>
    <row r="445" spans="1:21" ht="14.4" customHeight="1" x14ac:dyDescent="0.3">
      <c r="A445" s="742">
        <v>30</v>
      </c>
      <c r="B445" s="743" t="s">
        <v>2303</v>
      </c>
      <c r="C445" s="743" t="s">
        <v>2307</v>
      </c>
      <c r="D445" s="826" t="s">
        <v>3544</v>
      </c>
      <c r="E445" s="827" t="s">
        <v>2324</v>
      </c>
      <c r="F445" s="743" t="s">
        <v>2304</v>
      </c>
      <c r="G445" s="743" t="s">
        <v>2428</v>
      </c>
      <c r="H445" s="743" t="s">
        <v>554</v>
      </c>
      <c r="I445" s="743" t="s">
        <v>1885</v>
      </c>
      <c r="J445" s="743" t="s">
        <v>1886</v>
      </c>
      <c r="K445" s="743" t="s">
        <v>1887</v>
      </c>
      <c r="L445" s="744">
        <v>93.43</v>
      </c>
      <c r="M445" s="744">
        <v>280.29000000000002</v>
      </c>
      <c r="N445" s="743">
        <v>3</v>
      </c>
      <c r="O445" s="828">
        <v>2</v>
      </c>
      <c r="P445" s="744"/>
      <c r="Q445" s="761">
        <v>0</v>
      </c>
      <c r="R445" s="743"/>
      <c r="S445" s="761">
        <v>0</v>
      </c>
      <c r="T445" s="828"/>
      <c r="U445" s="784">
        <v>0</v>
      </c>
    </row>
    <row r="446" spans="1:21" ht="14.4" customHeight="1" x14ac:dyDescent="0.3">
      <c r="A446" s="742">
        <v>30</v>
      </c>
      <c r="B446" s="743" t="s">
        <v>2303</v>
      </c>
      <c r="C446" s="743" t="s">
        <v>2307</v>
      </c>
      <c r="D446" s="826" t="s">
        <v>3544</v>
      </c>
      <c r="E446" s="827" t="s">
        <v>2324</v>
      </c>
      <c r="F446" s="743" t="s">
        <v>2304</v>
      </c>
      <c r="G446" s="743" t="s">
        <v>2901</v>
      </c>
      <c r="H446" s="743" t="s">
        <v>526</v>
      </c>
      <c r="I446" s="743" t="s">
        <v>2902</v>
      </c>
      <c r="J446" s="743" t="s">
        <v>1713</v>
      </c>
      <c r="K446" s="743" t="s">
        <v>2903</v>
      </c>
      <c r="L446" s="744">
        <v>0</v>
      </c>
      <c r="M446" s="744">
        <v>0</v>
      </c>
      <c r="N446" s="743">
        <v>1</v>
      </c>
      <c r="O446" s="828">
        <v>0.5</v>
      </c>
      <c r="P446" s="744"/>
      <c r="Q446" s="761"/>
      <c r="R446" s="743"/>
      <c r="S446" s="761">
        <v>0</v>
      </c>
      <c r="T446" s="828"/>
      <c r="U446" s="784">
        <v>0</v>
      </c>
    </row>
    <row r="447" spans="1:21" ht="14.4" customHeight="1" x14ac:dyDescent="0.3">
      <c r="A447" s="742">
        <v>30</v>
      </c>
      <c r="B447" s="743" t="s">
        <v>2303</v>
      </c>
      <c r="C447" s="743" t="s">
        <v>2307</v>
      </c>
      <c r="D447" s="826" t="s">
        <v>3544</v>
      </c>
      <c r="E447" s="827" t="s">
        <v>2324</v>
      </c>
      <c r="F447" s="743" t="s">
        <v>2304</v>
      </c>
      <c r="G447" s="743" t="s">
        <v>2429</v>
      </c>
      <c r="H447" s="743" t="s">
        <v>526</v>
      </c>
      <c r="I447" s="743" t="s">
        <v>2434</v>
      </c>
      <c r="J447" s="743" t="s">
        <v>637</v>
      </c>
      <c r="K447" s="743" t="s">
        <v>2435</v>
      </c>
      <c r="L447" s="744">
        <v>0</v>
      </c>
      <c r="M447" s="744">
        <v>0</v>
      </c>
      <c r="N447" s="743">
        <v>1</v>
      </c>
      <c r="O447" s="828">
        <v>0.5</v>
      </c>
      <c r="P447" s="744"/>
      <c r="Q447" s="761"/>
      <c r="R447" s="743"/>
      <c r="S447" s="761">
        <v>0</v>
      </c>
      <c r="T447" s="828"/>
      <c r="U447" s="784">
        <v>0</v>
      </c>
    </row>
    <row r="448" spans="1:21" ht="14.4" customHeight="1" x14ac:dyDescent="0.3">
      <c r="A448" s="742">
        <v>30</v>
      </c>
      <c r="B448" s="743" t="s">
        <v>2303</v>
      </c>
      <c r="C448" s="743" t="s">
        <v>2307</v>
      </c>
      <c r="D448" s="826" t="s">
        <v>3544</v>
      </c>
      <c r="E448" s="827" t="s">
        <v>2324</v>
      </c>
      <c r="F448" s="743" t="s">
        <v>2304</v>
      </c>
      <c r="G448" s="743" t="s">
        <v>2429</v>
      </c>
      <c r="H448" s="743" t="s">
        <v>526</v>
      </c>
      <c r="I448" s="743" t="s">
        <v>2674</v>
      </c>
      <c r="J448" s="743" t="s">
        <v>948</v>
      </c>
      <c r="K448" s="743" t="s">
        <v>2675</v>
      </c>
      <c r="L448" s="744">
        <v>11.73</v>
      </c>
      <c r="M448" s="744">
        <v>11.73</v>
      </c>
      <c r="N448" s="743">
        <v>1</v>
      </c>
      <c r="O448" s="828">
        <v>0.5</v>
      </c>
      <c r="P448" s="744"/>
      <c r="Q448" s="761">
        <v>0</v>
      </c>
      <c r="R448" s="743"/>
      <c r="S448" s="761">
        <v>0</v>
      </c>
      <c r="T448" s="828"/>
      <c r="U448" s="784">
        <v>0</v>
      </c>
    </row>
    <row r="449" spans="1:21" ht="14.4" customHeight="1" x14ac:dyDescent="0.3">
      <c r="A449" s="742">
        <v>30</v>
      </c>
      <c r="B449" s="743" t="s">
        <v>2303</v>
      </c>
      <c r="C449" s="743" t="s">
        <v>2307</v>
      </c>
      <c r="D449" s="826" t="s">
        <v>3544</v>
      </c>
      <c r="E449" s="827" t="s">
        <v>2324</v>
      </c>
      <c r="F449" s="743" t="s">
        <v>2304</v>
      </c>
      <c r="G449" s="743" t="s">
        <v>2429</v>
      </c>
      <c r="H449" s="743" t="s">
        <v>526</v>
      </c>
      <c r="I449" s="743" t="s">
        <v>2441</v>
      </c>
      <c r="J449" s="743" t="s">
        <v>2431</v>
      </c>
      <c r="K449" s="743" t="s">
        <v>2442</v>
      </c>
      <c r="L449" s="744">
        <v>0</v>
      </c>
      <c r="M449" s="744">
        <v>0</v>
      </c>
      <c r="N449" s="743">
        <v>1</v>
      </c>
      <c r="O449" s="828">
        <v>0.5</v>
      </c>
      <c r="P449" s="744"/>
      <c r="Q449" s="761"/>
      <c r="R449" s="743"/>
      <c r="S449" s="761">
        <v>0</v>
      </c>
      <c r="T449" s="828"/>
      <c r="U449" s="784">
        <v>0</v>
      </c>
    </row>
    <row r="450" spans="1:21" ht="14.4" customHeight="1" x14ac:dyDescent="0.3">
      <c r="A450" s="742">
        <v>30</v>
      </c>
      <c r="B450" s="743" t="s">
        <v>2303</v>
      </c>
      <c r="C450" s="743" t="s">
        <v>2307</v>
      </c>
      <c r="D450" s="826" t="s">
        <v>3544</v>
      </c>
      <c r="E450" s="827" t="s">
        <v>2324</v>
      </c>
      <c r="F450" s="743" t="s">
        <v>2304</v>
      </c>
      <c r="G450" s="743" t="s">
        <v>2443</v>
      </c>
      <c r="H450" s="743" t="s">
        <v>526</v>
      </c>
      <c r="I450" s="743" t="s">
        <v>2444</v>
      </c>
      <c r="J450" s="743" t="s">
        <v>2445</v>
      </c>
      <c r="K450" s="743" t="s">
        <v>2446</v>
      </c>
      <c r="L450" s="744">
        <v>88.76</v>
      </c>
      <c r="M450" s="744">
        <v>88.76</v>
      </c>
      <c r="N450" s="743">
        <v>1</v>
      </c>
      <c r="O450" s="828">
        <v>0.5</v>
      </c>
      <c r="P450" s="744"/>
      <c r="Q450" s="761">
        <v>0</v>
      </c>
      <c r="R450" s="743"/>
      <c r="S450" s="761">
        <v>0</v>
      </c>
      <c r="T450" s="828"/>
      <c r="U450" s="784">
        <v>0</v>
      </c>
    </row>
    <row r="451" spans="1:21" ht="14.4" customHeight="1" x14ac:dyDescent="0.3">
      <c r="A451" s="742">
        <v>30</v>
      </c>
      <c r="B451" s="743" t="s">
        <v>2303</v>
      </c>
      <c r="C451" s="743" t="s">
        <v>2307</v>
      </c>
      <c r="D451" s="826" t="s">
        <v>3544</v>
      </c>
      <c r="E451" s="827" t="s">
        <v>2324</v>
      </c>
      <c r="F451" s="743" t="s">
        <v>2304</v>
      </c>
      <c r="G451" s="743" t="s">
        <v>2447</v>
      </c>
      <c r="H451" s="743" t="s">
        <v>526</v>
      </c>
      <c r="I451" s="743" t="s">
        <v>2676</v>
      </c>
      <c r="J451" s="743" t="s">
        <v>1477</v>
      </c>
      <c r="K451" s="743" t="s">
        <v>2677</v>
      </c>
      <c r="L451" s="744">
        <v>760.22</v>
      </c>
      <c r="M451" s="744">
        <v>760.22</v>
      </c>
      <c r="N451" s="743">
        <v>1</v>
      </c>
      <c r="O451" s="828">
        <v>0.5</v>
      </c>
      <c r="P451" s="744"/>
      <c r="Q451" s="761">
        <v>0</v>
      </c>
      <c r="R451" s="743"/>
      <c r="S451" s="761">
        <v>0</v>
      </c>
      <c r="T451" s="828"/>
      <c r="U451" s="784">
        <v>0</v>
      </c>
    </row>
    <row r="452" spans="1:21" ht="14.4" customHeight="1" x14ac:dyDescent="0.3">
      <c r="A452" s="742">
        <v>30</v>
      </c>
      <c r="B452" s="743" t="s">
        <v>2303</v>
      </c>
      <c r="C452" s="743" t="s">
        <v>2307</v>
      </c>
      <c r="D452" s="826" t="s">
        <v>3544</v>
      </c>
      <c r="E452" s="827" t="s">
        <v>2324</v>
      </c>
      <c r="F452" s="743" t="s">
        <v>2304</v>
      </c>
      <c r="G452" s="743" t="s">
        <v>2682</v>
      </c>
      <c r="H452" s="743" t="s">
        <v>526</v>
      </c>
      <c r="I452" s="743" t="s">
        <v>2904</v>
      </c>
      <c r="J452" s="743" t="s">
        <v>865</v>
      </c>
      <c r="K452" s="743" t="s">
        <v>866</v>
      </c>
      <c r="L452" s="744">
        <v>0</v>
      </c>
      <c r="M452" s="744">
        <v>0</v>
      </c>
      <c r="N452" s="743">
        <v>1</v>
      </c>
      <c r="O452" s="828">
        <v>0.5</v>
      </c>
      <c r="P452" s="744"/>
      <c r="Q452" s="761"/>
      <c r="R452" s="743"/>
      <c r="S452" s="761">
        <v>0</v>
      </c>
      <c r="T452" s="828"/>
      <c r="U452" s="784">
        <v>0</v>
      </c>
    </row>
    <row r="453" spans="1:21" ht="14.4" customHeight="1" x14ac:dyDescent="0.3">
      <c r="A453" s="742">
        <v>30</v>
      </c>
      <c r="B453" s="743" t="s">
        <v>2303</v>
      </c>
      <c r="C453" s="743" t="s">
        <v>2307</v>
      </c>
      <c r="D453" s="826" t="s">
        <v>3544</v>
      </c>
      <c r="E453" s="827" t="s">
        <v>2324</v>
      </c>
      <c r="F453" s="743" t="s">
        <v>2304</v>
      </c>
      <c r="G453" s="743" t="s">
        <v>2687</v>
      </c>
      <c r="H453" s="743" t="s">
        <v>554</v>
      </c>
      <c r="I453" s="743" t="s">
        <v>2688</v>
      </c>
      <c r="J453" s="743" t="s">
        <v>2689</v>
      </c>
      <c r="K453" s="743" t="s">
        <v>2690</v>
      </c>
      <c r="L453" s="744">
        <v>31.09</v>
      </c>
      <c r="M453" s="744">
        <v>31.09</v>
      </c>
      <c r="N453" s="743">
        <v>1</v>
      </c>
      <c r="O453" s="828">
        <v>0.5</v>
      </c>
      <c r="P453" s="744"/>
      <c r="Q453" s="761">
        <v>0</v>
      </c>
      <c r="R453" s="743"/>
      <c r="S453" s="761">
        <v>0</v>
      </c>
      <c r="T453" s="828"/>
      <c r="U453" s="784">
        <v>0</v>
      </c>
    </row>
    <row r="454" spans="1:21" ht="14.4" customHeight="1" x14ac:dyDescent="0.3">
      <c r="A454" s="742">
        <v>30</v>
      </c>
      <c r="B454" s="743" t="s">
        <v>2303</v>
      </c>
      <c r="C454" s="743" t="s">
        <v>2307</v>
      </c>
      <c r="D454" s="826" t="s">
        <v>3544</v>
      </c>
      <c r="E454" s="827" t="s">
        <v>2324</v>
      </c>
      <c r="F454" s="743" t="s">
        <v>2304</v>
      </c>
      <c r="G454" s="743" t="s">
        <v>2456</v>
      </c>
      <c r="H454" s="743" t="s">
        <v>554</v>
      </c>
      <c r="I454" s="743" t="s">
        <v>2047</v>
      </c>
      <c r="J454" s="743" t="s">
        <v>2033</v>
      </c>
      <c r="K454" s="743" t="s">
        <v>2048</v>
      </c>
      <c r="L454" s="744">
        <v>59.27</v>
      </c>
      <c r="M454" s="744">
        <v>118.54</v>
      </c>
      <c r="N454" s="743">
        <v>2</v>
      </c>
      <c r="O454" s="828">
        <v>1</v>
      </c>
      <c r="P454" s="744"/>
      <c r="Q454" s="761">
        <v>0</v>
      </c>
      <c r="R454" s="743"/>
      <c r="S454" s="761">
        <v>0</v>
      </c>
      <c r="T454" s="828"/>
      <c r="U454" s="784">
        <v>0</v>
      </c>
    </row>
    <row r="455" spans="1:21" ht="14.4" customHeight="1" x14ac:dyDescent="0.3">
      <c r="A455" s="742">
        <v>30</v>
      </c>
      <c r="B455" s="743" t="s">
        <v>2303</v>
      </c>
      <c r="C455" s="743" t="s">
        <v>2307</v>
      </c>
      <c r="D455" s="826" t="s">
        <v>3544</v>
      </c>
      <c r="E455" s="827" t="s">
        <v>2324</v>
      </c>
      <c r="F455" s="743" t="s">
        <v>2304</v>
      </c>
      <c r="G455" s="743" t="s">
        <v>2456</v>
      </c>
      <c r="H455" s="743" t="s">
        <v>554</v>
      </c>
      <c r="I455" s="743" t="s">
        <v>2049</v>
      </c>
      <c r="J455" s="743" t="s">
        <v>2033</v>
      </c>
      <c r="K455" s="743" t="s">
        <v>2050</v>
      </c>
      <c r="L455" s="744">
        <v>46.07</v>
      </c>
      <c r="M455" s="744">
        <v>46.07</v>
      </c>
      <c r="N455" s="743">
        <v>1</v>
      </c>
      <c r="O455" s="828">
        <v>0.5</v>
      </c>
      <c r="P455" s="744"/>
      <c r="Q455" s="761">
        <v>0</v>
      </c>
      <c r="R455" s="743"/>
      <c r="S455" s="761">
        <v>0</v>
      </c>
      <c r="T455" s="828"/>
      <c r="U455" s="784">
        <v>0</v>
      </c>
    </row>
    <row r="456" spans="1:21" ht="14.4" customHeight="1" x14ac:dyDescent="0.3">
      <c r="A456" s="742">
        <v>30</v>
      </c>
      <c r="B456" s="743" t="s">
        <v>2303</v>
      </c>
      <c r="C456" s="743" t="s">
        <v>2307</v>
      </c>
      <c r="D456" s="826" t="s">
        <v>3544</v>
      </c>
      <c r="E456" s="827" t="s">
        <v>2324</v>
      </c>
      <c r="F456" s="743" t="s">
        <v>2304</v>
      </c>
      <c r="G456" s="743" t="s">
        <v>2456</v>
      </c>
      <c r="H456" s="743" t="s">
        <v>526</v>
      </c>
      <c r="I456" s="743" t="s">
        <v>2905</v>
      </c>
      <c r="J456" s="743" t="s">
        <v>2033</v>
      </c>
      <c r="K456" s="743" t="s">
        <v>2906</v>
      </c>
      <c r="L456" s="744">
        <v>79.03</v>
      </c>
      <c r="M456" s="744">
        <v>79.03</v>
      </c>
      <c r="N456" s="743">
        <v>1</v>
      </c>
      <c r="O456" s="828">
        <v>0.5</v>
      </c>
      <c r="P456" s="744"/>
      <c r="Q456" s="761">
        <v>0</v>
      </c>
      <c r="R456" s="743"/>
      <c r="S456" s="761">
        <v>0</v>
      </c>
      <c r="T456" s="828"/>
      <c r="U456" s="784">
        <v>0</v>
      </c>
    </row>
    <row r="457" spans="1:21" ht="14.4" customHeight="1" x14ac:dyDescent="0.3">
      <c r="A457" s="742">
        <v>30</v>
      </c>
      <c r="B457" s="743" t="s">
        <v>2303</v>
      </c>
      <c r="C457" s="743" t="s">
        <v>2307</v>
      </c>
      <c r="D457" s="826" t="s">
        <v>3544</v>
      </c>
      <c r="E457" s="827" t="s">
        <v>2324</v>
      </c>
      <c r="F457" s="743" t="s">
        <v>2304</v>
      </c>
      <c r="G457" s="743" t="s">
        <v>2456</v>
      </c>
      <c r="H457" s="743" t="s">
        <v>554</v>
      </c>
      <c r="I457" s="743" t="s">
        <v>2043</v>
      </c>
      <c r="J457" s="743" t="s">
        <v>1123</v>
      </c>
      <c r="K457" s="743" t="s">
        <v>2044</v>
      </c>
      <c r="L457" s="744">
        <v>46.07</v>
      </c>
      <c r="M457" s="744">
        <v>46.07</v>
      </c>
      <c r="N457" s="743">
        <v>1</v>
      </c>
      <c r="O457" s="828">
        <v>0.5</v>
      </c>
      <c r="P457" s="744">
        <v>46.07</v>
      </c>
      <c r="Q457" s="761">
        <v>1</v>
      </c>
      <c r="R457" s="743">
        <v>1</v>
      </c>
      <c r="S457" s="761">
        <v>1</v>
      </c>
      <c r="T457" s="828">
        <v>0.5</v>
      </c>
      <c r="U457" s="784">
        <v>1</v>
      </c>
    </row>
    <row r="458" spans="1:21" ht="14.4" customHeight="1" x14ac:dyDescent="0.3">
      <c r="A458" s="742">
        <v>30</v>
      </c>
      <c r="B458" s="743" t="s">
        <v>2303</v>
      </c>
      <c r="C458" s="743" t="s">
        <v>2307</v>
      </c>
      <c r="D458" s="826" t="s">
        <v>3544</v>
      </c>
      <c r="E458" s="827" t="s">
        <v>2324</v>
      </c>
      <c r="F458" s="743" t="s">
        <v>2304</v>
      </c>
      <c r="G458" s="743" t="s">
        <v>2459</v>
      </c>
      <c r="H458" s="743" t="s">
        <v>526</v>
      </c>
      <c r="I458" s="743" t="s">
        <v>2460</v>
      </c>
      <c r="J458" s="743" t="s">
        <v>2461</v>
      </c>
      <c r="K458" s="743" t="s">
        <v>2462</v>
      </c>
      <c r="L458" s="744">
        <v>1021.58</v>
      </c>
      <c r="M458" s="744">
        <v>1021.58</v>
      </c>
      <c r="N458" s="743">
        <v>1</v>
      </c>
      <c r="O458" s="828">
        <v>0.5</v>
      </c>
      <c r="P458" s="744"/>
      <c r="Q458" s="761">
        <v>0</v>
      </c>
      <c r="R458" s="743"/>
      <c r="S458" s="761">
        <v>0</v>
      </c>
      <c r="T458" s="828"/>
      <c r="U458" s="784">
        <v>0</v>
      </c>
    </row>
    <row r="459" spans="1:21" ht="14.4" customHeight="1" x14ac:dyDescent="0.3">
      <c r="A459" s="742">
        <v>30</v>
      </c>
      <c r="B459" s="743" t="s">
        <v>2303</v>
      </c>
      <c r="C459" s="743" t="s">
        <v>2307</v>
      </c>
      <c r="D459" s="826" t="s">
        <v>3544</v>
      </c>
      <c r="E459" s="827" t="s">
        <v>2324</v>
      </c>
      <c r="F459" s="743" t="s">
        <v>2304</v>
      </c>
      <c r="G459" s="743" t="s">
        <v>2907</v>
      </c>
      <c r="H459" s="743" t="s">
        <v>526</v>
      </c>
      <c r="I459" s="743" t="s">
        <v>2908</v>
      </c>
      <c r="J459" s="743" t="s">
        <v>2909</v>
      </c>
      <c r="K459" s="743" t="s">
        <v>2910</v>
      </c>
      <c r="L459" s="744">
        <v>22.26</v>
      </c>
      <c r="M459" s="744">
        <v>22.26</v>
      </c>
      <c r="N459" s="743">
        <v>1</v>
      </c>
      <c r="O459" s="828">
        <v>0.5</v>
      </c>
      <c r="P459" s="744"/>
      <c r="Q459" s="761">
        <v>0</v>
      </c>
      <c r="R459" s="743"/>
      <c r="S459" s="761">
        <v>0</v>
      </c>
      <c r="T459" s="828"/>
      <c r="U459" s="784">
        <v>0</v>
      </c>
    </row>
    <row r="460" spans="1:21" ht="14.4" customHeight="1" x14ac:dyDescent="0.3">
      <c r="A460" s="742">
        <v>30</v>
      </c>
      <c r="B460" s="743" t="s">
        <v>2303</v>
      </c>
      <c r="C460" s="743" t="s">
        <v>2307</v>
      </c>
      <c r="D460" s="826" t="s">
        <v>3544</v>
      </c>
      <c r="E460" s="827" t="s">
        <v>2324</v>
      </c>
      <c r="F460" s="743" t="s">
        <v>2304</v>
      </c>
      <c r="G460" s="743" t="s">
        <v>2466</v>
      </c>
      <c r="H460" s="743" t="s">
        <v>526</v>
      </c>
      <c r="I460" s="743" t="s">
        <v>2467</v>
      </c>
      <c r="J460" s="743" t="s">
        <v>2468</v>
      </c>
      <c r="K460" s="743" t="s">
        <v>2469</v>
      </c>
      <c r="L460" s="744">
        <v>0</v>
      </c>
      <c r="M460" s="744">
        <v>0</v>
      </c>
      <c r="N460" s="743">
        <v>1</v>
      </c>
      <c r="O460" s="828">
        <v>0.5</v>
      </c>
      <c r="P460" s="744"/>
      <c r="Q460" s="761"/>
      <c r="R460" s="743"/>
      <c r="S460" s="761">
        <v>0</v>
      </c>
      <c r="T460" s="828"/>
      <c r="U460" s="784">
        <v>0</v>
      </c>
    </row>
    <row r="461" spans="1:21" ht="14.4" customHeight="1" x14ac:dyDescent="0.3">
      <c r="A461" s="742">
        <v>30</v>
      </c>
      <c r="B461" s="743" t="s">
        <v>2303</v>
      </c>
      <c r="C461" s="743" t="s">
        <v>2307</v>
      </c>
      <c r="D461" s="826" t="s">
        <v>3544</v>
      </c>
      <c r="E461" s="827" t="s">
        <v>2324</v>
      </c>
      <c r="F461" s="743" t="s">
        <v>2304</v>
      </c>
      <c r="G461" s="743" t="s">
        <v>2470</v>
      </c>
      <c r="H461" s="743" t="s">
        <v>526</v>
      </c>
      <c r="I461" s="743" t="s">
        <v>2911</v>
      </c>
      <c r="J461" s="743" t="s">
        <v>2472</v>
      </c>
      <c r="K461" s="743" t="s">
        <v>2473</v>
      </c>
      <c r="L461" s="744">
        <v>122.73</v>
      </c>
      <c r="M461" s="744">
        <v>122.73</v>
      </c>
      <c r="N461" s="743">
        <v>1</v>
      </c>
      <c r="O461" s="828">
        <v>0.5</v>
      </c>
      <c r="P461" s="744"/>
      <c r="Q461" s="761">
        <v>0</v>
      </c>
      <c r="R461" s="743"/>
      <c r="S461" s="761">
        <v>0</v>
      </c>
      <c r="T461" s="828"/>
      <c r="U461" s="784">
        <v>0</v>
      </c>
    </row>
    <row r="462" spans="1:21" ht="14.4" customHeight="1" x14ac:dyDescent="0.3">
      <c r="A462" s="742">
        <v>30</v>
      </c>
      <c r="B462" s="743" t="s">
        <v>2303</v>
      </c>
      <c r="C462" s="743" t="s">
        <v>2307</v>
      </c>
      <c r="D462" s="826" t="s">
        <v>3544</v>
      </c>
      <c r="E462" s="827" t="s">
        <v>2324</v>
      </c>
      <c r="F462" s="743" t="s">
        <v>2304</v>
      </c>
      <c r="G462" s="743" t="s">
        <v>2470</v>
      </c>
      <c r="H462" s="743" t="s">
        <v>526</v>
      </c>
      <c r="I462" s="743" t="s">
        <v>2471</v>
      </c>
      <c r="J462" s="743" t="s">
        <v>2472</v>
      </c>
      <c r="K462" s="743" t="s">
        <v>2473</v>
      </c>
      <c r="L462" s="744">
        <v>122.73</v>
      </c>
      <c r="M462" s="744">
        <v>245.46</v>
      </c>
      <c r="N462" s="743">
        <v>2</v>
      </c>
      <c r="O462" s="828">
        <v>1</v>
      </c>
      <c r="P462" s="744"/>
      <c r="Q462" s="761">
        <v>0</v>
      </c>
      <c r="R462" s="743"/>
      <c r="S462" s="761">
        <v>0</v>
      </c>
      <c r="T462" s="828"/>
      <c r="U462" s="784">
        <v>0</v>
      </c>
    </row>
    <row r="463" spans="1:21" ht="14.4" customHeight="1" x14ac:dyDescent="0.3">
      <c r="A463" s="742">
        <v>30</v>
      </c>
      <c r="B463" s="743" t="s">
        <v>2303</v>
      </c>
      <c r="C463" s="743" t="s">
        <v>2307</v>
      </c>
      <c r="D463" s="826" t="s">
        <v>3544</v>
      </c>
      <c r="E463" s="827" t="s">
        <v>2324</v>
      </c>
      <c r="F463" s="743" t="s">
        <v>2304</v>
      </c>
      <c r="G463" s="743" t="s">
        <v>2474</v>
      </c>
      <c r="H463" s="743" t="s">
        <v>526</v>
      </c>
      <c r="I463" s="743" t="s">
        <v>2912</v>
      </c>
      <c r="J463" s="743" t="s">
        <v>2476</v>
      </c>
      <c r="K463" s="743" t="s">
        <v>2913</v>
      </c>
      <c r="L463" s="744">
        <v>1228</v>
      </c>
      <c r="M463" s="744">
        <v>1228</v>
      </c>
      <c r="N463" s="743">
        <v>1</v>
      </c>
      <c r="O463" s="828">
        <v>0.5</v>
      </c>
      <c r="P463" s="744"/>
      <c r="Q463" s="761">
        <v>0</v>
      </c>
      <c r="R463" s="743"/>
      <c r="S463" s="761">
        <v>0</v>
      </c>
      <c r="T463" s="828"/>
      <c r="U463" s="784">
        <v>0</v>
      </c>
    </row>
    <row r="464" spans="1:21" ht="14.4" customHeight="1" x14ac:dyDescent="0.3">
      <c r="A464" s="742">
        <v>30</v>
      </c>
      <c r="B464" s="743" t="s">
        <v>2303</v>
      </c>
      <c r="C464" s="743" t="s">
        <v>2307</v>
      </c>
      <c r="D464" s="826" t="s">
        <v>3544</v>
      </c>
      <c r="E464" s="827" t="s">
        <v>2324</v>
      </c>
      <c r="F464" s="743" t="s">
        <v>2304</v>
      </c>
      <c r="G464" s="743" t="s">
        <v>2481</v>
      </c>
      <c r="H464" s="743" t="s">
        <v>554</v>
      </c>
      <c r="I464" s="743" t="s">
        <v>2914</v>
      </c>
      <c r="J464" s="743" t="s">
        <v>1353</v>
      </c>
      <c r="K464" s="743" t="s">
        <v>2915</v>
      </c>
      <c r="L464" s="744">
        <v>86.43</v>
      </c>
      <c r="M464" s="744">
        <v>86.43</v>
      </c>
      <c r="N464" s="743">
        <v>1</v>
      </c>
      <c r="O464" s="828">
        <v>0.5</v>
      </c>
      <c r="P464" s="744"/>
      <c r="Q464" s="761">
        <v>0</v>
      </c>
      <c r="R464" s="743"/>
      <c r="S464" s="761">
        <v>0</v>
      </c>
      <c r="T464" s="828"/>
      <c r="U464" s="784">
        <v>0</v>
      </c>
    </row>
    <row r="465" spans="1:21" ht="14.4" customHeight="1" x14ac:dyDescent="0.3">
      <c r="A465" s="742">
        <v>30</v>
      </c>
      <c r="B465" s="743" t="s">
        <v>2303</v>
      </c>
      <c r="C465" s="743" t="s">
        <v>2307</v>
      </c>
      <c r="D465" s="826" t="s">
        <v>3544</v>
      </c>
      <c r="E465" s="827" t="s">
        <v>2324</v>
      </c>
      <c r="F465" s="743" t="s">
        <v>2304</v>
      </c>
      <c r="G465" s="743" t="s">
        <v>2481</v>
      </c>
      <c r="H465" s="743" t="s">
        <v>554</v>
      </c>
      <c r="I465" s="743" t="s">
        <v>1856</v>
      </c>
      <c r="J465" s="743" t="s">
        <v>1353</v>
      </c>
      <c r="K465" s="743" t="s">
        <v>1857</v>
      </c>
      <c r="L465" s="744">
        <v>43.21</v>
      </c>
      <c r="M465" s="744">
        <v>86.42</v>
      </c>
      <c r="N465" s="743">
        <v>2</v>
      </c>
      <c r="O465" s="828">
        <v>1.5</v>
      </c>
      <c r="P465" s="744"/>
      <c r="Q465" s="761">
        <v>0</v>
      </c>
      <c r="R465" s="743"/>
      <c r="S465" s="761">
        <v>0</v>
      </c>
      <c r="T465" s="828"/>
      <c r="U465" s="784">
        <v>0</v>
      </c>
    </row>
    <row r="466" spans="1:21" ht="14.4" customHeight="1" x14ac:dyDescent="0.3">
      <c r="A466" s="742">
        <v>30</v>
      </c>
      <c r="B466" s="743" t="s">
        <v>2303</v>
      </c>
      <c r="C466" s="743" t="s">
        <v>2307</v>
      </c>
      <c r="D466" s="826" t="s">
        <v>3544</v>
      </c>
      <c r="E466" s="827" t="s">
        <v>2324</v>
      </c>
      <c r="F466" s="743" t="s">
        <v>2304</v>
      </c>
      <c r="G466" s="743" t="s">
        <v>2481</v>
      </c>
      <c r="H466" s="743" t="s">
        <v>526</v>
      </c>
      <c r="I466" s="743" t="s">
        <v>2916</v>
      </c>
      <c r="J466" s="743" t="s">
        <v>2917</v>
      </c>
      <c r="K466" s="743" t="s">
        <v>2918</v>
      </c>
      <c r="L466" s="744">
        <v>73.45</v>
      </c>
      <c r="M466" s="744">
        <v>73.45</v>
      </c>
      <c r="N466" s="743">
        <v>1</v>
      </c>
      <c r="O466" s="828">
        <v>0.5</v>
      </c>
      <c r="P466" s="744"/>
      <c r="Q466" s="761">
        <v>0</v>
      </c>
      <c r="R466" s="743"/>
      <c r="S466" s="761">
        <v>0</v>
      </c>
      <c r="T466" s="828"/>
      <c r="U466" s="784">
        <v>0</v>
      </c>
    </row>
    <row r="467" spans="1:21" ht="14.4" customHeight="1" x14ac:dyDescent="0.3">
      <c r="A467" s="742">
        <v>30</v>
      </c>
      <c r="B467" s="743" t="s">
        <v>2303</v>
      </c>
      <c r="C467" s="743" t="s">
        <v>2307</v>
      </c>
      <c r="D467" s="826" t="s">
        <v>3544</v>
      </c>
      <c r="E467" s="827" t="s">
        <v>2324</v>
      </c>
      <c r="F467" s="743" t="s">
        <v>2304</v>
      </c>
      <c r="G467" s="743" t="s">
        <v>2482</v>
      </c>
      <c r="H467" s="743" t="s">
        <v>526</v>
      </c>
      <c r="I467" s="743" t="s">
        <v>2919</v>
      </c>
      <c r="J467" s="743" t="s">
        <v>2920</v>
      </c>
      <c r="K467" s="743" t="s">
        <v>2506</v>
      </c>
      <c r="L467" s="744">
        <v>32.869999999999997</v>
      </c>
      <c r="M467" s="744">
        <v>32.869999999999997</v>
      </c>
      <c r="N467" s="743">
        <v>1</v>
      </c>
      <c r="O467" s="828">
        <v>0.5</v>
      </c>
      <c r="P467" s="744"/>
      <c r="Q467" s="761">
        <v>0</v>
      </c>
      <c r="R467" s="743"/>
      <c r="S467" s="761">
        <v>0</v>
      </c>
      <c r="T467" s="828"/>
      <c r="U467" s="784">
        <v>0</v>
      </c>
    </row>
    <row r="468" spans="1:21" ht="14.4" customHeight="1" x14ac:dyDescent="0.3">
      <c r="A468" s="742">
        <v>30</v>
      </c>
      <c r="B468" s="743" t="s">
        <v>2303</v>
      </c>
      <c r="C468" s="743" t="s">
        <v>2307</v>
      </c>
      <c r="D468" s="826" t="s">
        <v>3544</v>
      </c>
      <c r="E468" s="827" t="s">
        <v>2324</v>
      </c>
      <c r="F468" s="743" t="s">
        <v>2304</v>
      </c>
      <c r="G468" s="743" t="s">
        <v>2921</v>
      </c>
      <c r="H468" s="743" t="s">
        <v>526</v>
      </c>
      <c r="I468" s="743" t="s">
        <v>2922</v>
      </c>
      <c r="J468" s="743" t="s">
        <v>764</v>
      </c>
      <c r="K468" s="743" t="s">
        <v>2923</v>
      </c>
      <c r="L468" s="744">
        <v>53.57</v>
      </c>
      <c r="M468" s="744">
        <v>53.57</v>
      </c>
      <c r="N468" s="743">
        <v>1</v>
      </c>
      <c r="O468" s="828">
        <v>0.5</v>
      </c>
      <c r="P468" s="744"/>
      <c r="Q468" s="761">
        <v>0</v>
      </c>
      <c r="R468" s="743"/>
      <c r="S468" s="761">
        <v>0</v>
      </c>
      <c r="T468" s="828"/>
      <c r="U468" s="784">
        <v>0</v>
      </c>
    </row>
    <row r="469" spans="1:21" ht="14.4" customHeight="1" x14ac:dyDescent="0.3">
      <c r="A469" s="742">
        <v>30</v>
      </c>
      <c r="B469" s="743" t="s">
        <v>2303</v>
      </c>
      <c r="C469" s="743" t="s">
        <v>2307</v>
      </c>
      <c r="D469" s="826" t="s">
        <v>3544</v>
      </c>
      <c r="E469" s="827" t="s">
        <v>2324</v>
      </c>
      <c r="F469" s="743" t="s">
        <v>2304</v>
      </c>
      <c r="G469" s="743" t="s">
        <v>2483</v>
      </c>
      <c r="H469" s="743" t="s">
        <v>554</v>
      </c>
      <c r="I469" s="743" t="s">
        <v>2487</v>
      </c>
      <c r="J469" s="743" t="s">
        <v>2485</v>
      </c>
      <c r="K469" s="743" t="s">
        <v>2488</v>
      </c>
      <c r="L469" s="744">
        <v>10.65</v>
      </c>
      <c r="M469" s="744">
        <v>31.950000000000003</v>
      </c>
      <c r="N469" s="743">
        <v>3</v>
      </c>
      <c r="O469" s="828">
        <v>2</v>
      </c>
      <c r="P469" s="744">
        <v>10.65</v>
      </c>
      <c r="Q469" s="761">
        <v>0.33333333333333331</v>
      </c>
      <c r="R469" s="743">
        <v>1</v>
      </c>
      <c r="S469" s="761">
        <v>0.33333333333333331</v>
      </c>
      <c r="T469" s="828">
        <v>0.5</v>
      </c>
      <c r="U469" s="784">
        <v>0.25</v>
      </c>
    </row>
    <row r="470" spans="1:21" ht="14.4" customHeight="1" x14ac:dyDescent="0.3">
      <c r="A470" s="742">
        <v>30</v>
      </c>
      <c r="B470" s="743" t="s">
        <v>2303</v>
      </c>
      <c r="C470" s="743" t="s">
        <v>2307</v>
      </c>
      <c r="D470" s="826" t="s">
        <v>3544</v>
      </c>
      <c r="E470" s="827" t="s">
        <v>2324</v>
      </c>
      <c r="F470" s="743" t="s">
        <v>2304</v>
      </c>
      <c r="G470" s="743" t="s">
        <v>2483</v>
      </c>
      <c r="H470" s="743" t="s">
        <v>554</v>
      </c>
      <c r="I470" s="743" t="s">
        <v>2924</v>
      </c>
      <c r="J470" s="743" t="s">
        <v>1483</v>
      </c>
      <c r="K470" s="743" t="s">
        <v>2493</v>
      </c>
      <c r="L470" s="744">
        <v>70.23</v>
      </c>
      <c r="M470" s="744">
        <v>70.23</v>
      </c>
      <c r="N470" s="743">
        <v>1</v>
      </c>
      <c r="O470" s="828">
        <v>0.5</v>
      </c>
      <c r="P470" s="744"/>
      <c r="Q470" s="761">
        <v>0</v>
      </c>
      <c r="R470" s="743"/>
      <c r="S470" s="761">
        <v>0</v>
      </c>
      <c r="T470" s="828"/>
      <c r="U470" s="784">
        <v>0</v>
      </c>
    </row>
    <row r="471" spans="1:21" ht="14.4" customHeight="1" x14ac:dyDescent="0.3">
      <c r="A471" s="742">
        <v>30</v>
      </c>
      <c r="B471" s="743" t="s">
        <v>2303</v>
      </c>
      <c r="C471" s="743" t="s">
        <v>2307</v>
      </c>
      <c r="D471" s="826" t="s">
        <v>3544</v>
      </c>
      <c r="E471" s="827" t="s">
        <v>2324</v>
      </c>
      <c r="F471" s="743" t="s">
        <v>2304</v>
      </c>
      <c r="G471" s="743" t="s">
        <v>2695</v>
      </c>
      <c r="H471" s="743" t="s">
        <v>526</v>
      </c>
      <c r="I471" s="743" t="s">
        <v>2696</v>
      </c>
      <c r="J471" s="743" t="s">
        <v>1650</v>
      </c>
      <c r="K471" s="743" t="s">
        <v>2697</v>
      </c>
      <c r="L471" s="744">
        <v>34.19</v>
      </c>
      <c r="M471" s="744">
        <v>68.38</v>
      </c>
      <c r="N471" s="743">
        <v>2</v>
      </c>
      <c r="O471" s="828">
        <v>1</v>
      </c>
      <c r="P471" s="744"/>
      <c r="Q471" s="761">
        <v>0</v>
      </c>
      <c r="R471" s="743"/>
      <c r="S471" s="761">
        <v>0</v>
      </c>
      <c r="T471" s="828"/>
      <c r="U471" s="784">
        <v>0</v>
      </c>
    </row>
    <row r="472" spans="1:21" ht="14.4" customHeight="1" x14ac:dyDescent="0.3">
      <c r="A472" s="742">
        <v>30</v>
      </c>
      <c r="B472" s="743" t="s">
        <v>2303</v>
      </c>
      <c r="C472" s="743" t="s">
        <v>2307</v>
      </c>
      <c r="D472" s="826" t="s">
        <v>3544</v>
      </c>
      <c r="E472" s="827" t="s">
        <v>2324</v>
      </c>
      <c r="F472" s="743" t="s">
        <v>2304</v>
      </c>
      <c r="G472" s="743" t="s">
        <v>2695</v>
      </c>
      <c r="H472" s="743" t="s">
        <v>526</v>
      </c>
      <c r="I472" s="743" t="s">
        <v>2925</v>
      </c>
      <c r="J472" s="743" t="s">
        <v>1650</v>
      </c>
      <c r="K472" s="743" t="s">
        <v>2926</v>
      </c>
      <c r="L472" s="744">
        <v>0</v>
      </c>
      <c r="M472" s="744">
        <v>0</v>
      </c>
      <c r="N472" s="743">
        <v>1</v>
      </c>
      <c r="O472" s="828">
        <v>1</v>
      </c>
      <c r="P472" s="744"/>
      <c r="Q472" s="761"/>
      <c r="R472" s="743"/>
      <c r="S472" s="761">
        <v>0</v>
      </c>
      <c r="T472" s="828"/>
      <c r="U472" s="784">
        <v>0</v>
      </c>
    </row>
    <row r="473" spans="1:21" ht="14.4" customHeight="1" x14ac:dyDescent="0.3">
      <c r="A473" s="742">
        <v>30</v>
      </c>
      <c r="B473" s="743" t="s">
        <v>2303</v>
      </c>
      <c r="C473" s="743" t="s">
        <v>2307</v>
      </c>
      <c r="D473" s="826" t="s">
        <v>3544</v>
      </c>
      <c r="E473" s="827" t="s">
        <v>2324</v>
      </c>
      <c r="F473" s="743" t="s">
        <v>2304</v>
      </c>
      <c r="G473" s="743" t="s">
        <v>2507</v>
      </c>
      <c r="H473" s="743" t="s">
        <v>554</v>
      </c>
      <c r="I473" s="743" t="s">
        <v>2927</v>
      </c>
      <c r="J473" s="743" t="s">
        <v>1921</v>
      </c>
      <c r="K473" s="743" t="s">
        <v>2928</v>
      </c>
      <c r="L473" s="744">
        <v>70.3</v>
      </c>
      <c r="M473" s="744">
        <v>70.3</v>
      </c>
      <c r="N473" s="743">
        <v>1</v>
      </c>
      <c r="O473" s="828">
        <v>0.5</v>
      </c>
      <c r="P473" s="744"/>
      <c r="Q473" s="761">
        <v>0</v>
      </c>
      <c r="R473" s="743"/>
      <c r="S473" s="761">
        <v>0</v>
      </c>
      <c r="T473" s="828"/>
      <c r="U473" s="784">
        <v>0</v>
      </c>
    </row>
    <row r="474" spans="1:21" ht="14.4" customHeight="1" x14ac:dyDescent="0.3">
      <c r="A474" s="742">
        <v>30</v>
      </c>
      <c r="B474" s="743" t="s">
        <v>2303</v>
      </c>
      <c r="C474" s="743" t="s">
        <v>2307</v>
      </c>
      <c r="D474" s="826" t="s">
        <v>3544</v>
      </c>
      <c r="E474" s="827" t="s">
        <v>2324</v>
      </c>
      <c r="F474" s="743" t="s">
        <v>2304</v>
      </c>
      <c r="G474" s="743" t="s">
        <v>2510</v>
      </c>
      <c r="H474" s="743" t="s">
        <v>554</v>
      </c>
      <c r="I474" s="743" t="s">
        <v>2511</v>
      </c>
      <c r="J474" s="743" t="s">
        <v>913</v>
      </c>
      <c r="K474" s="743" t="s">
        <v>1875</v>
      </c>
      <c r="L474" s="744">
        <v>368.16</v>
      </c>
      <c r="M474" s="744">
        <v>2577.12</v>
      </c>
      <c r="N474" s="743">
        <v>7</v>
      </c>
      <c r="O474" s="828">
        <v>3</v>
      </c>
      <c r="P474" s="744"/>
      <c r="Q474" s="761">
        <v>0</v>
      </c>
      <c r="R474" s="743"/>
      <c r="S474" s="761">
        <v>0</v>
      </c>
      <c r="T474" s="828"/>
      <c r="U474" s="784">
        <v>0</v>
      </c>
    </row>
    <row r="475" spans="1:21" ht="14.4" customHeight="1" x14ac:dyDescent="0.3">
      <c r="A475" s="742">
        <v>30</v>
      </c>
      <c r="B475" s="743" t="s">
        <v>2303</v>
      </c>
      <c r="C475" s="743" t="s">
        <v>2307</v>
      </c>
      <c r="D475" s="826" t="s">
        <v>3544</v>
      </c>
      <c r="E475" s="827" t="s">
        <v>2324</v>
      </c>
      <c r="F475" s="743" t="s">
        <v>2304</v>
      </c>
      <c r="G475" s="743" t="s">
        <v>2510</v>
      </c>
      <c r="H475" s="743" t="s">
        <v>554</v>
      </c>
      <c r="I475" s="743" t="s">
        <v>2512</v>
      </c>
      <c r="J475" s="743" t="s">
        <v>913</v>
      </c>
      <c r="K475" s="743" t="s">
        <v>1881</v>
      </c>
      <c r="L475" s="744">
        <v>490.89</v>
      </c>
      <c r="M475" s="744">
        <v>490.89</v>
      </c>
      <c r="N475" s="743">
        <v>1</v>
      </c>
      <c r="O475" s="828">
        <v>0.5</v>
      </c>
      <c r="P475" s="744"/>
      <c r="Q475" s="761">
        <v>0</v>
      </c>
      <c r="R475" s="743"/>
      <c r="S475" s="761">
        <v>0</v>
      </c>
      <c r="T475" s="828"/>
      <c r="U475" s="784">
        <v>0</v>
      </c>
    </row>
    <row r="476" spans="1:21" ht="14.4" customHeight="1" x14ac:dyDescent="0.3">
      <c r="A476" s="742">
        <v>30</v>
      </c>
      <c r="B476" s="743" t="s">
        <v>2303</v>
      </c>
      <c r="C476" s="743" t="s">
        <v>2307</v>
      </c>
      <c r="D476" s="826" t="s">
        <v>3544</v>
      </c>
      <c r="E476" s="827" t="s">
        <v>2324</v>
      </c>
      <c r="F476" s="743" t="s">
        <v>2304</v>
      </c>
      <c r="G476" s="743" t="s">
        <v>2510</v>
      </c>
      <c r="H476" s="743" t="s">
        <v>554</v>
      </c>
      <c r="I476" s="743" t="s">
        <v>2513</v>
      </c>
      <c r="J476" s="743" t="s">
        <v>913</v>
      </c>
      <c r="K476" s="743" t="s">
        <v>1877</v>
      </c>
      <c r="L476" s="744">
        <v>736.33</v>
      </c>
      <c r="M476" s="744">
        <v>736.33</v>
      </c>
      <c r="N476" s="743">
        <v>1</v>
      </c>
      <c r="O476" s="828">
        <v>1</v>
      </c>
      <c r="P476" s="744">
        <v>736.33</v>
      </c>
      <c r="Q476" s="761">
        <v>1</v>
      </c>
      <c r="R476" s="743">
        <v>1</v>
      </c>
      <c r="S476" s="761">
        <v>1</v>
      </c>
      <c r="T476" s="828">
        <v>1</v>
      </c>
      <c r="U476" s="784">
        <v>1</v>
      </c>
    </row>
    <row r="477" spans="1:21" ht="14.4" customHeight="1" x14ac:dyDescent="0.3">
      <c r="A477" s="742">
        <v>30</v>
      </c>
      <c r="B477" s="743" t="s">
        <v>2303</v>
      </c>
      <c r="C477" s="743" t="s">
        <v>2307</v>
      </c>
      <c r="D477" s="826" t="s">
        <v>3544</v>
      </c>
      <c r="E477" s="827" t="s">
        <v>2324</v>
      </c>
      <c r="F477" s="743" t="s">
        <v>2304</v>
      </c>
      <c r="G477" s="743" t="s">
        <v>2514</v>
      </c>
      <c r="H477" s="743" t="s">
        <v>526</v>
      </c>
      <c r="I477" s="743" t="s">
        <v>2515</v>
      </c>
      <c r="J477" s="743" t="s">
        <v>847</v>
      </c>
      <c r="K477" s="743" t="s">
        <v>2516</v>
      </c>
      <c r="L477" s="744">
        <v>77.62</v>
      </c>
      <c r="M477" s="744">
        <v>77.62</v>
      </c>
      <c r="N477" s="743">
        <v>1</v>
      </c>
      <c r="O477" s="828">
        <v>1</v>
      </c>
      <c r="P477" s="744"/>
      <c r="Q477" s="761">
        <v>0</v>
      </c>
      <c r="R477" s="743"/>
      <c r="S477" s="761">
        <v>0</v>
      </c>
      <c r="T477" s="828"/>
      <c r="U477" s="784">
        <v>0</v>
      </c>
    </row>
    <row r="478" spans="1:21" ht="14.4" customHeight="1" x14ac:dyDescent="0.3">
      <c r="A478" s="742">
        <v>30</v>
      </c>
      <c r="B478" s="743" t="s">
        <v>2303</v>
      </c>
      <c r="C478" s="743" t="s">
        <v>2307</v>
      </c>
      <c r="D478" s="826" t="s">
        <v>3544</v>
      </c>
      <c r="E478" s="827" t="s">
        <v>2324</v>
      </c>
      <c r="F478" s="743" t="s">
        <v>2304</v>
      </c>
      <c r="G478" s="743" t="s">
        <v>2523</v>
      </c>
      <c r="H478" s="743" t="s">
        <v>526</v>
      </c>
      <c r="I478" s="743" t="s">
        <v>2524</v>
      </c>
      <c r="J478" s="743" t="s">
        <v>958</v>
      </c>
      <c r="K478" s="743" t="s">
        <v>2525</v>
      </c>
      <c r="L478" s="744">
        <v>93.71</v>
      </c>
      <c r="M478" s="744">
        <v>93.71</v>
      </c>
      <c r="N478" s="743">
        <v>1</v>
      </c>
      <c r="O478" s="828">
        <v>0.5</v>
      </c>
      <c r="P478" s="744"/>
      <c r="Q478" s="761">
        <v>0</v>
      </c>
      <c r="R478" s="743"/>
      <c r="S478" s="761">
        <v>0</v>
      </c>
      <c r="T478" s="828"/>
      <c r="U478" s="784">
        <v>0</v>
      </c>
    </row>
    <row r="479" spans="1:21" ht="14.4" customHeight="1" x14ac:dyDescent="0.3">
      <c r="A479" s="742">
        <v>30</v>
      </c>
      <c r="B479" s="743" t="s">
        <v>2303</v>
      </c>
      <c r="C479" s="743" t="s">
        <v>2307</v>
      </c>
      <c r="D479" s="826" t="s">
        <v>3544</v>
      </c>
      <c r="E479" s="827" t="s">
        <v>2324</v>
      </c>
      <c r="F479" s="743" t="s">
        <v>2304</v>
      </c>
      <c r="G479" s="743" t="s">
        <v>2523</v>
      </c>
      <c r="H479" s="743" t="s">
        <v>526</v>
      </c>
      <c r="I479" s="743" t="s">
        <v>2705</v>
      </c>
      <c r="J479" s="743" t="s">
        <v>958</v>
      </c>
      <c r="K479" s="743" t="s">
        <v>2525</v>
      </c>
      <c r="L479" s="744">
        <v>32.25</v>
      </c>
      <c r="M479" s="744">
        <v>96.75</v>
      </c>
      <c r="N479" s="743">
        <v>3</v>
      </c>
      <c r="O479" s="828">
        <v>1.5</v>
      </c>
      <c r="P479" s="744"/>
      <c r="Q479" s="761">
        <v>0</v>
      </c>
      <c r="R479" s="743"/>
      <c r="S479" s="761">
        <v>0</v>
      </c>
      <c r="T479" s="828"/>
      <c r="U479" s="784">
        <v>0</v>
      </c>
    </row>
    <row r="480" spans="1:21" ht="14.4" customHeight="1" x14ac:dyDescent="0.3">
      <c r="A480" s="742">
        <v>30</v>
      </c>
      <c r="B480" s="743" t="s">
        <v>2303</v>
      </c>
      <c r="C480" s="743" t="s">
        <v>2307</v>
      </c>
      <c r="D480" s="826" t="s">
        <v>3544</v>
      </c>
      <c r="E480" s="827" t="s">
        <v>2324</v>
      </c>
      <c r="F480" s="743" t="s">
        <v>2304</v>
      </c>
      <c r="G480" s="743" t="s">
        <v>2529</v>
      </c>
      <c r="H480" s="743" t="s">
        <v>554</v>
      </c>
      <c r="I480" s="743" t="s">
        <v>2530</v>
      </c>
      <c r="J480" s="743" t="s">
        <v>1810</v>
      </c>
      <c r="K480" s="743" t="s">
        <v>1811</v>
      </c>
      <c r="L480" s="744">
        <v>28.81</v>
      </c>
      <c r="M480" s="744">
        <v>86.429999999999993</v>
      </c>
      <c r="N480" s="743">
        <v>3</v>
      </c>
      <c r="O480" s="828">
        <v>1.5</v>
      </c>
      <c r="P480" s="744">
        <v>28.81</v>
      </c>
      <c r="Q480" s="761">
        <v>0.33333333333333337</v>
      </c>
      <c r="R480" s="743">
        <v>1</v>
      </c>
      <c r="S480" s="761">
        <v>0.33333333333333331</v>
      </c>
      <c r="T480" s="828">
        <v>0.5</v>
      </c>
      <c r="U480" s="784">
        <v>0.33333333333333331</v>
      </c>
    </row>
    <row r="481" spans="1:21" ht="14.4" customHeight="1" x14ac:dyDescent="0.3">
      <c r="A481" s="742">
        <v>30</v>
      </c>
      <c r="B481" s="743" t="s">
        <v>2303</v>
      </c>
      <c r="C481" s="743" t="s">
        <v>2307</v>
      </c>
      <c r="D481" s="826" t="s">
        <v>3544</v>
      </c>
      <c r="E481" s="827" t="s">
        <v>2324</v>
      </c>
      <c r="F481" s="743" t="s">
        <v>2304</v>
      </c>
      <c r="G481" s="743" t="s">
        <v>2529</v>
      </c>
      <c r="H481" s="743" t="s">
        <v>554</v>
      </c>
      <c r="I481" s="743" t="s">
        <v>2530</v>
      </c>
      <c r="J481" s="743" t="s">
        <v>1810</v>
      </c>
      <c r="K481" s="743" t="s">
        <v>1811</v>
      </c>
      <c r="L481" s="744">
        <v>16.12</v>
      </c>
      <c r="M481" s="744">
        <v>32.24</v>
      </c>
      <c r="N481" s="743">
        <v>2</v>
      </c>
      <c r="O481" s="828">
        <v>1</v>
      </c>
      <c r="P481" s="744">
        <v>16.12</v>
      </c>
      <c r="Q481" s="761">
        <v>0.5</v>
      </c>
      <c r="R481" s="743">
        <v>1</v>
      </c>
      <c r="S481" s="761">
        <v>0.5</v>
      </c>
      <c r="T481" s="828">
        <v>0.5</v>
      </c>
      <c r="U481" s="784">
        <v>0.5</v>
      </c>
    </row>
    <row r="482" spans="1:21" ht="14.4" customHeight="1" x14ac:dyDescent="0.3">
      <c r="A482" s="742">
        <v>30</v>
      </c>
      <c r="B482" s="743" t="s">
        <v>2303</v>
      </c>
      <c r="C482" s="743" t="s">
        <v>2307</v>
      </c>
      <c r="D482" s="826" t="s">
        <v>3544</v>
      </c>
      <c r="E482" s="827" t="s">
        <v>2324</v>
      </c>
      <c r="F482" s="743" t="s">
        <v>2304</v>
      </c>
      <c r="G482" s="743" t="s">
        <v>2529</v>
      </c>
      <c r="H482" s="743" t="s">
        <v>554</v>
      </c>
      <c r="I482" s="743" t="s">
        <v>2929</v>
      </c>
      <c r="J482" s="743" t="s">
        <v>1810</v>
      </c>
      <c r="K482" s="743" t="s">
        <v>2930</v>
      </c>
      <c r="L482" s="744">
        <v>23.42</v>
      </c>
      <c r="M482" s="744">
        <v>46.84</v>
      </c>
      <c r="N482" s="743">
        <v>2</v>
      </c>
      <c r="O482" s="828">
        <v>1</v>
      </c>
      <c r="P482" s="744"/>
      <c r="Q482" s="761">
        <v>0</v>
      </c>
      <c r="R482" s="743"/>
      <c r="S482" s="761">
        <v>0</v>
      </c>
      <c r="T482" s="828"/>
      <c r="U482" s="784">
        <v>0</v>
      </c>
    </row>
    <row r="483" spans="1:21" ht="14.4" customHeight="1" x14ac:dyDescent="0.3">
      <c r="A483" s="742">
        <v>30</v>
      </c>
      <c r="B483" s="743" t="s">
        <v>2303</v>
      </c>
      <c r="C483" s="743" t="s">
        <v>2307</v>
      </c>
      <c r="D483" s="826" t="s">
        <v>3544</v>
      </c>
      <c r="E483" s="827" t="s">
        <v>2324</v>
      </c>
      <c r="F483" s="743" t="s">
        <v>2304</v>
      </c>
      <c r="G483" s="743" t="s">
        <v>2529</v>
      </c>
      <c r="H483" s="743" t="s">
        <v>554</v>
      </c>
      <c r="I483" s="743" t="s">
        <v>1809</v>
      </c>
      <c r="J483" s="743" t="s">
        <v>1810</v>
      </c>
      <c r="K483" s="743" t="s">
        <v>1811</v>
      </c>
      <c r="L483" s="744">
        <v>28.81</v>
      </c>
      <c r="M483" s="744">
        <v>28.81</v>
      </c>
      <c r="N483" s="743">
        <v>1</v>
      </c>
      <c r="O483" s="828">
        <v>0.5</v>
      </c>
      <c r="P483" s="744"/>
      <c r="Q483" s="761">
        <v>0</v>
      </c>
      <c r="R483" s="743"/>
      <c r="S483" s="761">
        <v>0</v>
      </c>
      <c r="T483" s="828"/>
      <c r="U483" s="784">
        <v>0</v>
      </c>
    </row>
    <row r="484" spans="1:21" ht="14.4" customHeight="1" x14ac:dyDescent="0.3">
      <c r="A484" s="742">
        <v>30</v>
      </c>
      <c r="B484" s="743" t="s">
        <v>2303</v>
      </c>
      <c r="C484" s="743" t="s">
        <v>2307</v>
      </c>
      <c r="D484" s="826" t="s">
        <v>3544</v>
      </c>
      <c r="E484" s="827" t="s">
        <v>2324</v>
      </c>
      <c r="F484" s="743" t="s">
        <v>2304</v>
      </c>
      <c r="G484" s="743" t="s">
        <v>2931</v>
      </c>
      <c r="H484" s="743" t="s">
        <v>526</v>
      </c>
      <c r="I484" s="743" t="s">
        <v>2932</v>
      </c>
      <c r="J484" s="743" t="s">
        <v>2933</v>
      </c>
      <c r="K484" s="743" t="s">
        <v>2934</v>
      </c>
      <c r="L484" s="744">
        <v>34.659999999999997</v>
      </c>
      <c r="M484" s="744">
        <v>34.659999999999997</v>
      </c>
      <c r="N484" s="743">
        <v>1</v>
      </c>
      <c r="O484" s="828">
        <v>0.5</v>
      </c>
      <c r="P484" s="744"/>
      <c r="Q484" s="761">
        <v>0</v>
      </c>
      <c r="R484" s="743"/>
      <c r="S484" s="761">
        <v>0</v>
      </c>
      <c r="T484" s="828"/>
      <c r="U484" s="784">
        <v>0</v>
      </c>
    </row>
    <row r="485" spans="1:21" ht="14.4" customHeight="1" x14ac:dyDescent="0.3">
      <c r="A485" s="742">
        <v>30</v>
      </c>
      <c r="B485" s="743" t="s">
        <v>2303</v>
      </c>
      <c r="C485" s="743" t="s">
        <v>2307</v>
      </c>
      <c r="D485" s="826" t="s">
        <v>3544</v>
      </c>
      <c r="E485" s="827" t="s">
        <v>2324</v>
      </c>
      <c r="F485" s="743" t="s">
        <v>2304</v>
      </c>
      <c r="G485" s="743" t="s">
        <v>2531</v>
      </c>
      <c r="H485" s="743" t="s">
        <v>554</v>
      </c>
      <c r="I485" s="743" t="s">
        <v>1948</v>
      </c>
      <c r="J485" s="743" t="s">
        <v>1292</v>
      </c>
      <c r="K485" s="743" t="s">
        <v>1929</v>
      </c>
      <c r="L485" s="744">
        <v>48.27</v>
      </c>
      <c r="M485" s="744">
        <v>48.27</v>
      </c>
      <c r="N485" s="743">
        <v>1</v>
      </c>
      <c r="O485" s="828">
        <v>0.5</v>
      </c>
      <c r="P485" s="744"/>
      <c r="Q485" s="761">
        <v>0</v>
      </c>
      <c r="R485" s="743"/>
      <c r="S485" s="761">
        <v>0</v>
      </c>
      <c r="T485" s="828"/>
      <c r="U485" s="784">
        <v>0</v>
      </c>
    </row>
    <row r="486" spans="1:21" ht="14.4" customHeight="1" x14ac:dyDescent="0.3">
      <c r="A486" s="742">
        <v>30</v>
      </c>
      <c r="B486" s="743" t="s">
        <v>2303</v>
      </c>
      <c r="C486" s="743" t="s">
        <v>2307</v>
      </c>
      <c r="D486" s="826" t="s">
        <v>3544</v>
      </c>
      <c r="E486" s="827" t="s">
        <v>2324</v>
      </c>
      <c r="F486" s="743" t="s">
        <v>2304</v>
      </c>
      <c r="G486" s="743" t="s">
        <v>2532</v>
      </c>
      <c r="H486" s="743" t="s">
        <v>554</v>
      </c>
      <c r="I486" s="743" t="s">
        <v>1963</v>
      </c>
      <c r="J486" s="743" t="s">
        <v>1964</v>
      </c>
      <c r="K486" s="743" t="s">
        <v>1965</v>
      </c>
      <c r="L486" s="744">
        <v>72.88</v>
      </c>
      <c r="M486" s="744">
        <v>145.76</v>
      </c>
      <c r="N486" s="743">
        <v>2</v>
      </c>
      <c r="O486" s="828">
        <v>1</v>
      </c>
      <c r="P486" s="744"/>
      <c r="Q486" s="761">
        <v>0</v>
      </c>
      <c r="R486" s="743"/>
      <c r="S486" s="761">
        <v>0</v>
      </c>
      <c r="T486" s="828"/>
      <c r="U486" s="784">
        <v>0</v>
      </c>
    </row>
    <row r="487" spans="1:21" ht="14.4" customHeight="1" x14ac:dyDescent="0.3">
      <c r="A487" s="742">
        <v>30</v>
      </c>
      <c r="B487" s="743" t="s">
        <v>2303</v>
      </c>
      <c r="C487" s="743" t="s">
        <v>2307</v>
      </c>
      <c r="D487" s="826" t="s">
        <v>3544</v>
      </c>
      <c r="E487" s="827" t="s">
        <v>2324</v>
      </c>
      <c r="F487" s="743" t="s">
        <v>2304</v>
      </c>
      <c r="G487" s="743" t="s">
        <v>2535</v>
      </c>
      <c r="H487" s="743" t="s">
        <v>526</v>
      </c>
      <c r="I487" s="743" t="s">
        <v>2536</v>
      </c>
      <c r="J487" s="743" t="s">
        <v>2537</v>
      </c>
      <c r="K487" s="743" t="s">
        <v>2538</v>
      </c>
      <c r="L487" s="744">
        <v>24.78</v>
      </c>
      <c r="M487" s="744">
        <v>49.56</v>
      </c>
      <c r="N487" s="743">
        <v>2</v>
      </c>
      <c r="O487" s="828">
        <v>1</v>
      </c>
      <c r="P487" s="744"/>
      <c r="Q487" s="761">
        <v>0</v>
      </c>
      <c r="R487" s="743"/>
      <c r="S487" s="761">
        <v>0</v>
      </c>
      <c r="T487" s="828"/>
      <c r="U487" s="784">
        <v>0</v>
      </c>
    </row>
    <row r="488" spans="1:21" ht="14.4" customHeight="1" x14ac:dyDescent="0.3">
      <c r="A488" s="742">
        <v>30</v>
      </c>
      <c r="B488" s="743" t="s">
        <v>2303</v>
      </c>
      <c r="C488" s="743" t="s">
        <v>2307</v>
      </c>
      <c r="D488" s="826" t="s">
        <v>3544</v>
      </c>
      <c r="E488" s="827" t="s">
        <v>2324</v>
      </c>
      <c r="F488" s="743" t="s">
        <v>2304</v>
      </c>
      <c r="G488" s="743" t="s">
        <v>2935</v>
      </c>
      <c r="H488" s="743" t="s">
        <v>526</v>
      </c>
      <c r="I488" s="743" t="s">
        <v>2936</v>
      </c>
      <c r="J488" s="743" t="s">
        <v>1281</v>
      </c>
      <c r="K488" s="743" t="s">
        <v>2937</v>
      </c>
      <c r="L488" s="744">
        <v>2573.2199999999998</v>
      </c>
      <c r="M488" s="744">
        <v>2573.2199999999998</v>
      </c>
      <c r="N488" s="743">
        <v>1</v>
      </c>
      <c r="O488" s="828">
        <v>0.5</v>
      </c>
      <c r="P488" s="744"/>
      <c r="Q488" s="761">
        <v>0</v>
      </c>
      <c r="R488" s="743"/>
      <c r="S488" s="761">
        <v>0</v>
      </c>
      <c r="T488" s="828"/>
      <c r="U488" s="784">
        <v>0</v>
      </c>
    </row>
    <row r="489" spans="1:21" ht="14.4" customHeight="1" x14ac:dyDescent="0.3">
      <c r="A489" s="742">
        <v>30</v>
      </c>
      <c r="B489" s="743" t="s">
        <v>2303</v>
      </c>
      <c r="C489" s="743" t="s">
        <v>2307</v>
      </c>
      <c r="D489" s="826" t="s">
        <v>3544</v>
      </c>
      <c r="E489" s="827" t="s">
        <v>2324</v>
      </c>
      <c r="F489" s="743" t="s">
        <v>2304</v>
      </c>
      <c r="G489" s="743" t="s">
        <v>2542</v>
      </c>
      <c r="H489" s="743" t="s">
        <v>554</v>
      </c>
      <c r="I489" s="743" t="s">
        <v>1958</v>
      </c>
      <c r="J489" s="743" t="s">
        <v>1956</v>
      </c>
      <c r="K489" s="743" t="s">
        <v>1959</v>
      </c>
      <c r="L489" s="744">
        <v>16.09</v>
      </c>
      <c r="M489" s="744">
        <v>16.09</v>
      </c>
      <c r="N489" s="743">
        <v>1</v>
      </c>
      <c r="O489" s="828">
        <v>0.5</v>
      </c>
      <c r="P489" s="744">
        <v>16.09</v>
      </c>
      <c r="Q489" s="761">
        <v>1</v>
      </c>
      <c r="R489" s="743">
        <v>1</v>
      </c>
      <c r="S489" s="761">
        <v>1</v>
      </c>
      <c r="T489" s="828">
        <v>0.5</v>
      </c>
      <c r="U489" s="784">
        <v>1</v>
      </c>
    </row>
    <row r="490" spans="1:21" ht="14.4" customHeight="1" x14ac:dyDescent="0.3">
      <c r="A490" s="742">
        <v>30</v>
      </c>
      <c r="B490" s="743" t="s">
        <v>2303</v>
      </c>
      <c r="C490" s="743" t="s">
        <v>2307</v>
      </c>
      <c r="D490" s="826" t="s">
        <v>3544</v>
      </c>
      <c r="E490" s="827" t="s">
        <v>2324</v>
      </c>
      <c r="F490" s="743" t="s">
        <v>2304</v>
      </c>
      <c r="G490" s="743" t="s">
        <v>2830</v>
      </c>
      <c r="H490" s="743" t="s">
        <v>526</v>
      </c>
      <c r="I490" s="743" t="s">
        <v>2018</v>
      </c>
      <c r="J490" s="743" t="s">
        <v>2017</v>
      </c>
      <c r="K490" s="743" t="s">
        <v>2010</v>
      </c>
      <c r="L490" s="744">
        <v>143.35</v>
      </c>
      <c r="M490" s="744">
        <v>143.35</v>
      </c>
      <c r="N490" s="743">
        <v>1</v>
      </c>
      <c r="O490" s="828">
        <v>0.5</v>
      </c>
      <c r="P490" s="744"/>
      <c r="Q490" s="761">
        <v>0</v>
      </c>
      <c r="R490" s="743"/>
      <c r="S490" s="761">
        <v>0</v>
      </c>
      <c r="T490" s="828"/>
      <c r="U490" s="784">
        <v>0</v>
      </c>
    </row>
    <row r="491" spans="1:21" ht="14.4" customHeight="1" x14ac:dyDescent="0.3">
      <c r="A491" s="742">
        <v>30</v>
      </c>
      <c r="B491" s="743" t="s">
        <v>2303</v>
      </c>
      <c r="C491" s="743" t="s">
        <v>2307</v>
      </c>
      <c r="D491" s="826" t="s">
        <v>3544</v>
      </c>
      <c r="E491" s="827" t="s">
        <v>2324</v>
      </c>
      <c r="F491" s="743" t="s">
        <v>2304</v>
      </c>
      <c r="G491" s="743" t="s">
        <v>2557</v>
      </c>
      <c r="H491" s="743" t="s">
        <v>526</v>
      </c>
      <c r="I491" s="743" t="s">
        <v>2938</v>
      </c>
      <c r="J491" s="743" t="s">
        <v>2559</v>
      </c>
      <c r="K491" s="743" t="s">
        <v>2939</v>
      </c>
      <c r="L491" s="744">
        <v>0</v>
      </c>
      <c r="M491" s="744">
        <v>0</v>
      </c>
      <c r="N491" s="743">
        <v>1</v>
      </c>
      <c r="O491" s="828">
        <v>0.5</v>
      </c>
      <c r="P491" s="744"/>
      <c r="Q491" s="761"/>
      <c r="R491" s="743"/>
      <c r="S491" s="761">
        <v>0</v>
      </c>
      <c r="T491" s="828"/>
      <c r="U491" s="784">
        <v>0</v>
      </c>
    </row>
    <row r="492" spans="1:21" ht="14.4" customHeight="1" x14ac:dyDescent="0.3">
      <c r="A492" s="742">
        <v>30</v>
      </c>
      <c r="B492" s="743" t="s">
        <v>2303</v>
      </c>
      <c r="C492" s="743" t="s">
        <v>2307</v>
      </c>
      <c r="D492" s="826" t="s">
        <v>3544</v>
      </c>
      <c r="E492" s="827" t="s">
        <v>2324</v>
      </c>
      <c r="F492" s="743" t="s">
        <v>2304</v>
      </c>
      <c r="G492" s="743" t="s">
        <v>2735</v>
      </c>
      <c r="H492" s="743" t="s">
        <v>526</v>
      </c>
      <c r="I492" s="743" t="s">
        <v>2736</v>
      </c>
      <c r="J492" s="743" t="s">
        <v>1109</v>
      </c>
      <c r="K492" s="743" t="s">
        <v>636</v>
      </c>
      <c r="L492" s="744">
        <v>0</v>
      </c>
      <c r="M492" s="744">
        <v>0</v>
      </c>
      <c r="N492" s="743">
        <v>1</v>
      </c>
      <c r="O492" s="828">
        <v>0.5</v>
      </c>
      <c r="P492" s="744">
        <v>0</v>
      </c>
      <c r="Q492" s="761"/>
      <c r="R492" s="743">
        <v>1</v>
      </c>
      <c r="S492" s="761">
        <v>1</v>
      </c>
      <c r="T492" s="828">
        <v>0.5</v>
      </c>
      <c r="U492" s="784">
        <v>1</v>
      </c>
    </row>
    <row r="493" spans="1:21" ht="14.4" customHeight="1" x14ac:dyDescent="0.3">
      <c r="A493" s="742">
        <v>30</v>
      </c>
      <c r="B493" s="743" t="s">
        <v>2303</v>
      </c>
      <c r="C493" s="743" t="s">
        <v>2307</v>
      </c>
      <c r="D493" s="826" t="s">
        <v>3544</v>
      </c>
      <c r="E493" s="827" t="s">
        <v>2324</v>
      </c>
      <c r="F493" s="743" t="s">
        <v>2304</v>
      </c>
      <c r="G493" s="743" t="s">
        <v>2735</v>
      </c>
      <c r="H493" s="743" t="s">
        <v>526</v>
      </c>
      <c r="I493" s="743" t="s">
        <v>2940</v>
      </c>
      <c r="J493" s="743" t="s">
        <v>1109</v>
      </c>
      <c r="K493" s="743" t="s">
        <v>2941</v>
      </c>
      <c r="L493" s="744">
        <v>0</v>
      </c>
      <c r="M493" s="744">
        <v>0</v>
      </c>
      <c r="N493" s="743">
        <v>1</v>
      </c>
      <c r="O493" s="828">
        <v>0.5</v>
      </c>
      <c r="P493" s="744"/>
      <c r="Q493" s="761"/>
      <c r="R493" s="743"/>
      <c r="S493" s="761">
        <v>0</v>
      </c>
      <c r="T493" s="828"/>
      <c r="U493" s="784">
        <v>0</v>
      </c>
    </row>
    <row r="494" spans="1:21" ht="14.4" customHeight="1" x14ac:dyDescent="0.3">
      <c r="A494" s="742">
        <v>30</v>
      </c>
      <c r="B494" s="743" t="s">
        <v>2303</v>
      </c>
      <c r="C494" s="743" t="s">
        <v>2307</v>
      </c>
      <c r="D494" s="826" t="s">
        <v>3544</v>
      </c>
      <c r="E494" s="827" t="s">
        <v>2324</v>
      </c>
      <c r="F494" s="743" t="s">
        <v>2304</v>
      </c>
      <c r="G494" s="743" t="s">
        <v>2565</v>
      </c>
      <c r="H494" s="743" t="s">
        <v>554</v>
      </c>
      <c r="I494" s="743" t="s">
        <v>2154</v>
      </c>
      <c r="J494" s="743" t="s">
        <v>2155</v>
      </c>
      <c r="K494" s="743" t="s">
        <v>2156</v>
      </c>
      <c r="L494" s="744">
        <v>0</v>
      </c>
      <c r="M494" s="744">
        <v>0</v>
      </c>
      <c r="N494" s="743">
        <v>6</v>
      </c>
      <c r="O494" s="828">
        <v>2.5</v>
      </c>
      <c r="P494" s="744"/>
      <c r="Q494" s="761"/>
      <c r="R494" s="743"/>
      <c r="S494" s="761">
        <v>0</v>
      </c>
      <c r="T494" s="828"/>
      <c r="U494" s="784">
        <v>0</v>
      </c>
    </row>
    <row r="495" spans="1:21" ht="14.4" customHeight="1" x14ac:dyDescent="0.3">
      <c r="A495" s="742">
        <v>30</v>
      </c>
      <c r="B495" s="743" t="s">
        <v>2303</v>
      </c>
      <c r="C495" s="743" t="s">
        <v>2307</v>
      </c>
      <c r="D495" s="826" t="s">
        <v>3544</v>
      </c>
      <c r="E495" s="827" t="s">
        <v>2324</v>
      </c>
      <c r="F495" s="743" t="s">
        <v>2304</v>
      </c>
      <c r="G495" s="743" t="s">
        <v>2566</v>
      </c>
      <c r="H495" s="743" t="s">
        <v>526</v>
      </c>
      <c r="I495" s="743" t="s">
        <v>2569</v>
      </c>
      <c r="J495" s="743" t="s">
        <v>1492</v>
      </c>
      <c r="K495" s="743" t="s">
        <v>2570</v>
      </c>
      <c r="L495" s="744">
        <v>42.08</v>
      </c>
      <c r="M495" s="744">
        <v>84.16</v>
      </c>
      <c r="N495" s="743">
        <v>2</v>
      </c>
      <c r="O495" s="828">
        <v>1</v>
      </c>
      <c r="P495" s="744">
        <v>42.08</v>
      </c>
      <c r="Q495" s="761">
        <v>0.5</v>
      </c>
      <c r="R495" s="743">
        <v>1</v>
      </c>
      <c r="S495" s="761">
        <v>0.5</v>
      </c>
      <c r="T495" s="828">
        <v>0.5</v>
      </c>
      <c r="U495" s="784">
        <v>0.5</v>
      </c>
    </row>
    <row r="496" spans="1:21" ht="14.4" customHeight="1" x14ac:dyDescent="0.3">
      <c r="A496" s="742">
        <v>30</v>
      </c>
      <c r="B496" s="743" t="s">
        <v>2303</v>
      </c>
      <c r="C496" s="743" t="s">
        <v>2307</v>
      </c>
      <c r="D496" s="826" t="s">
        <v>3544</v>
      </c>
      <c r="E496" s="827" t="s">
        <v>2324</v>
      </c>
      <c r="F496" s="743" t="s">
        <v>2304</v>
      </c>
      <c r="G496" s="743" t="s">
        <v>2571</v>
      </c>
      <c r="H496" s="743" t="s">
        <v>526</v>
      </c>
      <c r="I496" s="743" t="s">
        <v>2942</v>
      </c>
      <c r="J496" s="743" t="s">
        <v>1500</v>
      </c>
      <c r="K496" s="743" t="s">
        <v>1501</v>
      </c>
      <c r="L496" s="744">
        <v>789.2</v>
      </c>
      <c r="M496" s="744">
        <v>789.2</v>
      </c>
      <c r="N496" s="743">
        <v>1</v>
      </c>
      <c r="O496" s="828">
        <v>1</v>
      </c>
      <c r="P496" s="744"/>
      <c r="Q496" s="761">
        <v>0</v>
      </c>
      <c r="R496" s="743"/>
      <c r="S496" s="761">
        <v>0</v>
      </c>
      <c r="T496" s="828"/>
      <c r="U496" s="784">
        <v>0</v>
      </c>
    </row>
    <row r="497" spans="1:21" ht="14.4" customHeight="1" x14ac:dyDescent="0.3">
      <c r="A497" s="742">
        <v>30</v>
      </c>
      <c r="B497" s="743" t="s">
        <v>2303</v>
      </c>
      <c r="C497" s="743" t="s">
        <v>2307</v>
      </c>
      <c r="D497" s="826" t="s">
        <v>3544</v>
      </c>
      <c r="E497" s="827" t="s">
        <v>2324</v>
      </c>
      <c r="F497" s="743" t="s">
        <v>2304</v>
      </c>
      <c r="G497" s="743" t="s">
        <v>2943</v>
      </c>
      <c r="H497" s="743" t="s">
        <v>554</v>
      </c>
      <c r="I497" s="743" t="s">
        <v>1994</v>
      </c>
      <c r="J497" s="743" t="s">
        <v>1995</v>
      </c>
      <c r="K497" s="743" t="s">
        <v>1996</v>
      </c>
      <c r="L497" s="744">
        <v>93.46</v>
      </c>
      <c r="M497" s="744">
        <v>93.46</v>
      </c>
      <c r="N497" s="743">
        <v>1</v>
      </c>
      <c r="O497" s="828">
        <v>0.5</v>
      </c>
      <c r="P497" s="744"/>
      <c r="Q497" s="761">
        <v>0</v>
      </c>
      <c r="R497" s="743"/>
      <c r="S497" s="761">
        <v>0</v>
      </c>
      <c r="T497" s="828"/>
      <c r="U497" s="784">
        <v>0</v>
      </c>
    </row>
    <row r="498" spans="1:21" ht="14.4" customHeight="1" x14ac:dyDescent="0.3">
      <c r="A498" s="742">
        <v>30</v>
      </c>
      <c r="B498" s="743" t="s">
        <v>2303</v>
      </c>
      <c r="C498" s="743" t="s">
        <v>2307</v>
      </c>
      <c r="D498" s="826" t="s">
        <v>3544</v>
      </c>
      <c r="E498" s="827" t="s">
        <v>2324</v>
      </c>
      <c r="F498" s="743" t="s">
        <v>2304</v>
      </c>
      <c r="G498" s="743" t="s">
        <v>2585</v>
      </c>
      <c r="H498" s="743" t="s">
        <v>526</v>
      </c>
      <c r="I498" s="743" t="s">
        <v>2586</v>
      </c>
      <c r="J498" s="743" t="s">
        <v>1421</v>
      </c>
      <c r="K498" s="743" t="s">
        <v>2131</v>
      </c>
      <c r="L498" s="744">
        <v>122.73</v>
      </c>
      <c r="M498" s="744">
        <v>368.19</v>
      </c>
      <c r="N498" s="743">
        <v>3</v>
      </c>
      <c r="O498" s="828">
        <v>2</v>
      </c>
      <c r="P498" s="744">
        <v>122.73</v>
      </c>
      <c r="Q498" s="761">
        <v>0.33333333333333337</v>
      </c>
      <c r="R498" s="743">
        <v>1</v>
      </c>
      <c r="S498" s="761">
        <v>0.33333333333333331</v>
      </c>
      <c r="T498" s="828">
        <v>0.5</v>
      </c>
      <c r="U498" s="784">
        <v>0.25</v>
      </c>
    </row>
    <row r="499" spans="1:21" ht="14.4" customHeight="1" x14ac:dyDescent="0.3">
      <c r="A499" s="742">
        <v>30</v>
      </c>
      <c r="B499" s="743" t="s">
        <v>2303</v>
      </c>
      <c r="C499" s="743" t="s">
        <v>2307</v>
      </c>
      <c r="D499" s="826" t="s">
        <v>3544</v>
      </c>
      <c r="E499" s="827" t="s">
        <v>2324</v>
      </c>
      <c r="F499" s="743" t="s">
        <v>2304</v>
      </c>
      <c r="G499" s="743" t="s">
        <v>2743</v>
      </c>
      <c r="H499" s="743" t="s">
        <v>526</v>
      </c>
      <c r="I499" s="743" t="s">
        <v>2944</v>
      </c>
      <c r="J499" s="743" t="s">
        <v>2855</v>
      </c>
      <c r="K499" s="743" t="s">
        <v>2945</v>
      </c>
      <c r="L499" s="744">
        <v>131.32</v>
      </c>
      <c r="M499" s="744">
        <v>262.64</v>
      </c>
      <c r="N499" s="743">
        <v>2</v>
      </c>
      <c r="O499" s="828">
        <v>1</v>
      </c>
      <c r="P499" s="744"/>
      <c r="Q499" s="761">
        <v>0</v>
      </c>
      <c r="R499" s="743"/>
      <c r="S499" s="761">
        <v>0</v>
      </c>
      <c r="T499" s="828"/>
      <c r="U499" s="784">
        <v>0</v>
      </c>
    </row>
    <row r="500" spans="1:21" ht="14.4" customHeight="1" x14ac:dyDescent="0.3">
      <c r="A500" s="742">
        <v>30</v>
      </c>
      <c r="B500" s="743" t="s">
        <v>2303</v>
      </c>
      <c r="C500" s="743" t="s">
        <v>2307</v>
      </c>
      <c r="D500" s="826" t="s">
        <v>3544</v>
      </c>
      <c r="E500" s="827" t="s">
        <v>2324</v>
      </c>
      <c r="F500" s="743" t="s">
        <v>2304</v>
      </c>
      <c r="G500" s="743" t="s">
        <v>2587</v>
      </c>
      <c r="H500" s="743" t="s">
        <v>554</v>
      </c>
      <c r="I500" s="743" t="s">
        <v>2588</v>
      </c>
      <c r="J500" s="743" t="s">
        <v>2589</v>
      </c>
      <c r="K500" s="743" t="s">
        <v>2590</v>
      </c>
      <c r="L500" s="744">
        <v>87.23</v>
      </c>
      <c r="M500" s="744">
        <v>87.23</v>
      </c>
      <c r="N500" s="743">
        <v>1</v>
      </c>
      <c r="O500" s="828">
        <v>0.5</v>
      </c>
      <c r="P500" s="744"/>
      <c r="Q500" s="761">
        <v>0</v>
      </c>
      <c r="R500" s="743"/>
      <c r="S500" s="761">
        <v>0</v>
      </c>
      <c r="T500" s="828"/>
      <c r="U500" s="784">
        <v>0</v>
      </c>
    </row>
    <row r="501" spans="1:21" ht="14.4" customHeight="1" x14ac:dyDescent="0.3">
      <c r="A501" s="742">
        <v>30</v>
      </c>
      <c r="B501" s="743" t="s">
        <v>2303</v>
      </c>
      <c r="C501" s="743" t="s">
        <v>2307</v>
      </c>
      <c r="D501" s="826" t="s">
        <v>3544</v>
      </c>
      <c r="E501" s="827" t="s">
        <v>2324</v>
      </c>
      <c r="F501" s="743" t="s">
        <v>2304</v>
      </c>
      <c r="G501" s="743" t="s">
        <v>2591</v>
      </c>
      <c r="H501" s="743" t="s">
        <v>526</v>
      </c>
      <c r="I501" s="743" t="s">
        <v>2594</v>
      </c>
      <c r="J501" s="743" t="s">
        <v>702</v>
      </c>
      <c r="K501" s="743" t="s">
        <v>2595</v>
      </c>
      <c r="L501" s="744">
        <v>271.94</v>
      </c>
      <c r="M501" s="744">
        <v>271.94</v>
      </c>
      <c r="N501" s="743">
        <v>1</v>
      </c>
      <c r="O501" s="828">
        <v>0.5</v>
      </c>
      <c r="P501" s="744"/>
      <c r="Q501" s="761">
        <v>0</v>
      </c>
      <c r="R501" s="743"/>
      <c r="S501" s="761">
        <v>0</v>
      </c>
      <c r="T501" s="828"/>
      <c r="U501" s="784">
        <v>0</v>
      </c>
    </row>
    <row r="502" spans="1:21" ht="14.4" customHeight="1" x14ac:dyDescent="0.3">
      <c r="A502" s="742">
        <v>30</v>
      </c>
      <c r="B502" s="743" t="s">
        <v>2303</v>
      </c>
      <c r="C502" s="743" t="s">
        <v>2307</v>
      </c>
      <c r="D502" s="826" t="s">
        <v>3544</v>
      </c>
      <c r="E502" s="827" t="s">
        <v>2324</v>
      </c>
      <c r="F502" s="743" t="s">
        <v>2304</v>
      </c>
      <c r="G502" s="743" t="s">
        <v>2591</v>
      </c>
      <c r="H502" s="743" t="s">
        <v>526</v>
      </c>
      <c r="I502" s="743" t="s">
        <v>2598</v>
      </c>
      <c r="J502" s="743" t="s">
        <v>694</v>
      </c>
      <c r="K502" s="743" t="s">
        <v>2599</v>
      </c>
      <c r="L502" s="744">
        <v>0</v>
      </c>
      <c r="M502" s="744">
        <v>0</v>
      </c>
      <c r="N502" s="743">
        <v>1</v>
      </c>
      <c r="O502" s="828">
        <v>0.5</v>
      </c>
      <c r="P502" s="744"/>
      <c r="Q502" s="761"/>
      <c r="R502" s="743"/>
      <c r="S502" s="761">
        <v>0</v>
      </c>
      <c r="T502" s="828"/>
      <c r="U502" s="784">
        <v>0</v>
      </c>
    </row>
    <row r="503" spans="1:21" ht="14.4" customHeight="1" x14ac:dyDescent="0.3">
      <c r="A503" s="742">
        <v>30</v>
      </c>
      <c r="B503" s="743" t="s">
        <v>2303</v>
      </c>
      <c r="C503" s="743" t="s">
        <v>2307</v>
      </c>
      <c r="D503" s="826" t="s">
        <v>3544</v>
      </c>
      <c r="E503" s="827" t="s">
        <v>2324</v>
      </c>
      <c r="F503" s="743" t="s">
        <v>2304</v>
      </c>
      <c r="G503" s="743" t="s">
        <v>1515</v>
      </c>
      <c r="H503" s="743" t="s">
        <v>554</v>
      </c>
      <c r="I503" s="743" t="s">
        <v>1868</v>
      </c>
      <c r="J503" s="743" t="s">
        <v>1869</v>
      </c>
      <c r="K503" s="743" t="s">
        <v>1870</v>
      </c>
      <c r="L503" s="744">
        <v>120.61</v>
      </c>
      <c r="M503" s="744">
        <v>120.61</v>
      </c>
      <c r="N503" s="743">
        <v>1</v>
      </c>
      <c r="O503" s="828">
        <v>0.5</v>
      </c>
      <c r="P503" s="744"/>
      <c r="Q503" s="761">
        <v>0</v>
      </c>
      <c r="R503" s="743"/>
      <c r="S503" s="761">
        <v>0</v>
      </c>
      <c r="T503" s="828"/>
      <c r="U503" s="784">
        <v>0</v>
      </c>
    </row>
    <row r="504" spans="1:21" ht="14.4" customHeight="1" x14ac:dyDescent="0.3">
      <c r="A504" s="742">
        <v>30</v>
      </c>
      <c r="B504" s="743" t="s">
        <v>2303</v>
      </c>
      <c r="C504" s="743" t="s">
        <v>2307</v>
      </c>
      <c r="D504" s="826" t="s">
        <v>3544</v>
      </c>
      <c r="E504" s="827" t="s">
        <v>2324</v>
      </c>
      <c r="F504" s="743" t="s">
        <v>2304</v>
      </c>
      <c r="G504" s="743" t="s">
        <v>1515</v>
      </c>
      <c r="H504" s="743" t="s">
        <v>554</v>
      </c>
      <c r="I504" s="743" t="s">
        <v>2946</v>
      </c>
      <c r="J504" s="743" t="s">
        <v>1869</v>
      </c>
      <c r="K504" s="743" t="s">
        <v>2947</v>
      </c>
      <c r="L504" s="744">
        <v>184.74</v>
      </c>
      <c r="M504" s="744">
        <v>369.48</v>
      </c>
      <c r="N504" s="743">
        <v>2</v>
      </c>
      <c r="O504" s="828">
        <v>1</v>
      </c>
      <c r="P504" s="744"/>
      <c r="Q504" s="761">
        <v>0</v>
      </c>
      <c r="R504" s="743"/>
      <c r="S504" s="761">
        <v>0</v>
      </c>
      <c r="T504" s="828"/>
      <c r="U504" s="784">
        <v>0</v>
      </c>
    </row>
    <row r="505" spans="1:21" ht="14.4" customHeight="1" x14ac:dyDescent="0.3">
      <c r="A505" s="742">
        <v>30</v>
      </c>
      <c r="B505" s="743" t="s">
        <v>2303</v>
      </c>
      <c r="C505" s="743" t="s">
        <v>2307</v>
      </c>
      <c r="D505" s="826" t="s">
        <v>3544</v>
      </c>
      <c r="E505" s="827" t="s">
        <v>2324</v>
      </c>
      <c r="F505" s="743" t="s">
        <v>2304</v>
      </c>
      <c r="G505" s="743" t="s">
        <v>2744</v>
      </c>
      <c r="H505" s="743" t="s">
        <v>554</v>
      </c>
      <c r="I505" s="743" t="s">
        <v>2202</v>
      </c>
      <c r="J505" s="743" t="s">
        <v>1536</v>
      </c>
      <c r="K505" s="743" t="s">
        <v>2203</v>
      </c>
      <c r="L505" s="744">
        <v>0</v>
      </c>
      <c r="M505" s="744">
        <v>0</v>
      </c>
      <c r="N505" s="743">
        <v>3</v>
      </c>
      <c r="O505" s="828">
        <v>1.5</v>
      </c>
      <c r="P505" s="744"/>
      <c r="Q505" s="761"/>
      <c r="R505" s="743"/>
      <c r="S505" s="761">
        <v>0</v>
      </c>
      <c r="T505" s="828"/>
      <c r="U505" s="784">
        <v>0</v>
      </c>
    </row>
    <row r="506" spans="1:21" ht="14.4" customHeight="1" x14ac:dyDescent="0.3">
      <c r="A506" s="742">
        <v>30</v>
      </c>
      <c r="B506" s="743" t="s">
        <v>2303</v>
      </c>
      <c r="C506" s="743" t="s">
        <v>2307</v>
      </c>
      <c r="D506" s="826" t="s">
        <v>3544</v>
      </c>
      <c r="E506" s="827" t="s">
        <v>2324</v>
      </c>
      <c r="F506" s="743" t="s">
        <v>2304</v>
      </c>
      <c r="G506" s="743" t="s">
        <v>2605</v>
      </c>
      <c r="H506" s="743" t="s">
        <v>554</v>
      </c>
      <c r="I506" s="743" t="s">
        <v>1894</v>
      </c>
      <c r="J506" s="743" t="s">
        <v>1895</v>
      </c>
      <c r="K506" s="743" t="s">
        <v>1896</v>
      </c>
      <c r="L506" s="744">
        <v>515</v>
      </c>
      <c r="M506" s="744">
        <v>1030</v>
      </c>
      <c r="N506" s="743">
        <v>2</v>
      </c>
      <c r="O506" s="828">
        <v>1</v>
      </c>
      <c r="P506" s="744"/>
      <c r="Q506" s="761">
        <v>0</v>
      </c>
      <c r="R506" s="743"/>
      <c r="S506" s="761">
        <v>0</v>
      </c>
      <c r="T506" s="828"/>
      <c r="U506" s="784">
        <v>0</v>
      </c>
    </row>
    <row r="507" spans="1:21" ht="14.4" customHeight="1" x14ac:dyDescent="0.3">
      <c r="A507" s="742">
        <v>30</v>
      </c>
      <c r="B507" s="743" t="s">
        <v>2303</v>
      </c>
      <c r="C507" s="743" t="s">
        <v>2307</v>
      </c>
      <c r="D507" s="826" t="s">
        <v>3544</v>
      </c>
      <c r="E507" s="827" t="s">
        <v>2324</v>
      </c>
      <c r="F507" s="743" t="s">
        <v>2304</v>
      </c>
      <c r="G507" s="743" t="s">
        <v>2608</v>
      </c>
      <c r="H507" s="743" t="s">
        <v>554</v>
      </c>
      <c r="I507" s="743" t="s">
        <v>2609</v>
      </c>
      <c r="J507" s="743" t="s">
        <v>1823</v>
      </c>
      <c r="K507" s="743" t="s">
        <v>2610</v>
      </c>
      <c r="L507" s="744">
        <v>53.57</v>
      </c>
      <c r="M507" s="744">
        <v>160.71</v>
      </c>
      <c r="N507" s="743">
        <v>3</v>
      </c>
      <c r="O507" s="828">
        <v>1.5</v>
      </c>
      <c r="P507" s="744"/>
      <c r="Q507" s="761">
        <v>0</v>
      </c>
      <c r="R507" s="743"/>
      <c r="S507" s="761">
        <v>0</v>
      </c>
      <c r="T507" s="828"/>
      <c r="U507" s="784">
        <v>0</v>
      </c>
    </row>
    <row r="508" spans="1:21" ht="14.4" customHeight="1" x14ac:dyDescent="0.3">
      <c r="A508" s="742">
        <v>30</v>
      </c>
      <c r="B508" s="743" t="s">
        <v>2303</v>
      </c>
      <c r="C508" s="743" t="s">
        <v>2307</v>
      </c>
      <c r="D508" s="826" t="s">
        <v>3544</v>
      </c>
      <c r="E508" s="827" t="s">
        <v>2324</v>
      </c>
      <c r="F508" s="743" t="s">
        <v>2304</v>
      </c>
      <c r="G508" s="743" t="s">
        <v>2611</v>
      </c>
      <c r="H508" s="743" t="s">
        <v>554</v>
      </c>
      <c r="I508" s="743" t="s">
        <v>2150</v>
      </c>
      <c r="J508" s="743" t="s">
        <v>2151</v>
      </c>
      <c r="K508" s="743" t="s">
        <v>2152</v>
      </c>
      <c r="L508" s="744">
        <v>50.32</v>
      </c>
      <c r="M508" s="744">
        <v>100.64</v>
      </c>
      <c r="N508" s="743">
        <v>2</v>
      </c>
      <c r="O508" s="828">
        <v>1.5</v>
      </c>
      <c r="P508" s="744">
        <v>50.32</v>
      </c>
      <c r="Q508" s="761">
        <v>0.5</v>
      </c>
      <c r="R508" s="743">
        <v>1</v>
      </c>
      <c r="S508" s="761">
        <v>0.5</v>
      </c>
      <c r="T508" s="828">
        <v>1</v>
      </c>
      <c r="U508" s="784">
        <v>0.66666666666666663</v>
      </c>
    </row>
    <row r="509" spans="1:21" ht="14.4" customHeight="1" x14ac:dyDescent="0.3">
      <c r="A509" s="742">
        <v>30</v>
      </c>
      <c r="B509" s="743" t="s">
        <v>2303</v>
      </c>
      <c r="C509" s="743" t="s">
        <v>2307</v>
      </c>
      <c r="D509" s="826" t="s">
        <v>3544</v>
      </c>
      <c r="E509" s="827" t="s">
        <v>2324</v>
      </c>
      <c r="F509" s="743" t="s">
        <v>2305</v>
      </c>
      <c r="G509" s="743" t="s">
        <v>2620</v>
      </c>
      <c r="H509" s="743" t="s">
        <v>526</v>
      </c>
      <c r="I509" s="743" t="s">
        <v>2948</v>
      </c>
      <c r="J509" s="743" t="s">
        <v>2622</v>
      </c>
      <c r="K509" s="743"/>
      <c r="L509" s="744">
        <v>0</v>
      </c>
      <c r="M509" s="744">
        <v>0</v>
      </c>
      <c r="N509" s="743">
        <v>1</v>
      </c>
      <c r="O509" s="828">
        <v>1</v>
      </c>
      <c r="P509" s="744"/>
      <c r="Q509" s="761"/>
      <c r="R509" s="743"/>
      <c r="S509" s="761">
        <v>0</v>
      </c>
      <c r="T509" s="828"/>
      <c r="U509" s="784">
        <v>0</v>
      </c>
    </row>
    <row r="510" spans="1:21" ht="14.4" customHeight="1" x14ac:dyDescent="0.3">
      <c r="A510" s="742">
        <v>30</v>
      </c>
      <c r="B510" s="743" t="s">
        <v>2303</v>
      </c>
      <c r="C510" s="743" t="s">
        <v>2307</v>
      </c>
      <c r="D510" s="826" t="s">
        <v>3544</v>
      </c>
      <c r="E510" s="827" t="s">
        <v>2324</v>
      </c>
      <c r="F510" s="743" t="s">
        <v>2305</v>
      </c>
      <c r="G510" s="743" t="s">
        <v>2620</v>
      </c>
      <c r="H510" s="743" t="s">
        <v>526</v>
      </c>
      <c r="I510" s="743" t="s">
        <v>2621</v>
      </c>
      <c r="J510" s="743" t="s">
        <v>2622</v>
      </c>
      <c r="K510" s="743"/>
      <c r="L510" s="744">
        <v>0</v>
      </c>
      <c r="M510" s="744">
        <v>0</v>
      </c>
      <c r="N510" s="743">
        <v>1</v>
      </c>
      <c r="O510" s="828">
        <v>1</v>
      </c>
      <c r="P510" s="744">
        <v>0</v>
      </c>
      <c r="Q510" s="761"/>
      <c r="R510" s="743">
        <v>1</v>
      </c>
      <c r="S510" s="761">
        <v>1</v>
      </c>
      <c r="T510" s="828">
        <v>1</v>
      </c>
      <c r="U510" s="784">
        <v>1</v>
      </c>
    </row>
    <row r="511" spans="1:21" ht="14.4" customHeight="1" x14ac:dyDescent="0.3">
      <c r="A511" s="742">
        <v>30</v>
      </c>
      <c r="B511" s="743" t="s">
        <v>2303</v>
      </c>
      <c r="C511" s="743" t="s">
        <v>2307</v>
      </c>
      <c r="D511" s="826" t="s">
        <v>3544</v>
      </c>
      <c r="E511" s="827" t="s">
        <v>2322</v>
      </c>
      <c r="F511" s="743" t="s">
        <v>2304</v>
      </c>
      <c r="G511" s="743" t="s">
        <v>2325</v>
      </c>
      <c r="H511" s="743" t="s">
        <v>554</v>
      </c>
      <c r="I511" s="743" t="s">
        <v>2128</v>
      </c>
      <c r="J511" s="743" t="s">
        <v>581</v>
      </c>
      <c r="K511" s="743" t="s">
        <v>582</v>
      </c>
      <c r="L511" s="744">
        <v>25.71</v>
      </c>
      <c r="M511" s="744">
        <v>25.71</v>
      </c>
      <c r="N511" s="743">
        <v>1</v>
      </c>
      <c r="O511" s="828">
        <v>0.5</v>
      </c>
      <c r="P511" s="744">
        <v>25.71</v>
      </c>
      <c r="Q511" s="761">
        <v>1</v>
      </c>
      <c r="R511" s="743">
        <v>1</v>
      </c>
      <c r="S511" s="761">
        <v>1</v>
      </c>
      <c r="T511" s="828">
        <v>0.5</v>
      </c>
      <c r="U511" s="784">
        <v>1</v>
      </c>
    </row>
    <row r="512" spans="1:21" ht="14.4" customHeight="1" x14ac:dyDescent="0.3">
      <c r="A512" s="742">
        <v>30</v>
      </c>
      <c r="B512" s="743" t="s">
        <v>2303</v>
      </c>
      <c r="C512" s="743" t="s">
        <v>2307</v>
      </c>
      <c r="D512" s="826" t="s">
        <v>3544</v>
      </c>
      <c r="E512" s="827" t="s">
        <v>2322</v>
      </c>
      <c r="F512" s="743" t="s">
        <v>2304</v>
      </c>
      <c r="G512" s="743" t="s">
        <v>2327</v>
      </c>
      <c r="H512" s="743" t="s">
        <v>526</v>
      </c>
      <c r="I512" s="743" t="s">
        <v>2949</v>
      </c>
      <c r="J512" s="743" t="s">
        <v>2950</v>
      </c>
      <c r="K512" s="743" t="s">
        <v>2238</v>
      </c>
      <c r="L512" s="744">
        <v>73.73</v>
      </c>
      <c r="M512" s="744">
        <v>73.73</v>
      </c>
      <c r="N512" s="743">
        <v>1</v>
      </c>
      <c r="O512" s="828">
        <v>0.5</v>
      </c>
      <c r="P512" s="744">
        <v>73.73</v>
      </c>
      <c r="Q512" s="761">
        <v>1</v>
      </c>
      <c r="R512" s="743">
        <v>1</v>
      </c>
      <c r="S512" s="761">
        <v>1</v>
      </c>
      <c r="T512" s="828">
        <v>0.5</v>
      </c>
      <c r="U512" s="784">
        <v>1</v>
      </c>
    </row>
    <row r="513" spans="1:21" ht="14.4" customHeight="1" x14ac:dyDescent="0.3">
      <c r="A513" s="742">
        <v>30</v>
      </c>
      <c r="B513" s="743" t="s">
        <v>2303</v>
      </c>
      <c r="C513" s="743" t="s">
        <v>2307</v>
      </c>
      <c r="D513" s="826" t="s">
        <v>3544</v>
      </c>
      <c r="E513" s="827" t="s">
        <v>2322</v>
      </c>
      <c r="F513" s="743" t="s">
        <v>2304</v>
      </c>
      <c r="G513" s="743" t="s">
        <v>2881</v>
      </c>
      <c r="H513" s="743" t="s">
        <v>526</v>
      </c>
      <c r="I513" s="743" t="s">
        <v>2951</v>
      </c>
      <c r="J513" s="743" t="s">
        <v>2952</v>
      </c>
      <c r="K513" s="743" t="s">
        <v>2953</v>
      </c>
      <c r="L513" s="744">
        <v>16.5</v>
      </c>
      <c r="M513" s="744">
        <v>16.5</v>
      </c>
      <c r="N513" s="743">
        <v>1</v>
      </c>
      <c r="O513" s="828">
        <v>0.5</v>
      </c>
      <c r="P513" s="744"/>
      <c r="Q513" s="761">
        <v>0</v>
      </c>
      <c r="R513" s="743"/>
      <c r="S513" s="761">
        <v>0</v>
      </c>
      <c r="T513" s="828"/>
      <c r="U513" s="784">
        <v>0</v>
      </c>
    </row>
    <row r="514" spans="1:21" ht="14.4" customHeight="1" x14ac:dyDescent="0.3">
      <c r="A514" s="742">
        <v>30</v>
      </c>
      <c r="B514" s="743" t="s">
        <v>2303</v>
      </c>
      <c r="C514" s="743" t="s">
        <v>2307</v>
      </c>
      <c r="D514" s="826" t="s">
        <v>3544</v>
      </c>
      <c r="E514" s="827" t="s">
        <v>2322</v>
      </c>
      <c r="F514" s="743" t="s">
        <v>2304</v>
      </c>
      <c r="G514" s="743" t="s">
        <v>2331</v>
      </c>
      <c r="H514" s="743" t="s">
        <v>526</v>
      </c>
      <c r="I514" s="743" t="s">
        <v>2954</v>
      </c>
      <c r="J514" s="743" t="s">
        <v>2955</v>
      </c>
      <c r="K514" s="743" t="s">
        <v>2956</v>
      </c>
      <c r="L514" s="744">
        <v>46.6</v>
      </c>
      <c r="M514" s="744">
        <v>46.6</v>
      </c>
      <c r="N514" s="743">
        <v>1</v>
      </c>
      <c r="O514" s="828">
        <v>1</v>
      </c>
      <c r="P514" s="744"/>
      <c r="Q514" s="761">
        <v>0</v>
      </c>
      <c r="R514" s="743"/>
      <c r="S514" s="761">
        <v>0</v>
      </c>
      <c r="T514" s="828"/>
      <c r="U514" s="784">
        <v>0</v>
      </c>
    </row>
    <row r="515" spans="1:21" ht="14.4" customHeight="1" x14ac:dyDescent="0.3">
      <c r="A515" s="742">
        <v>30</v>
      </c>
      <c r="B515" s="743" t="s">
        <v>2303</v>
      </c>
      <c r="C515" s="743" t="s">
        <v>2307</v>
      </c>
      <c r="D515" s="826" t="s">
        <v>3544</v>
      </c>
      <c r="E515" s="827" t="s">
        <v>2322</v>
      </c>
      <c r="F515" s="743" t="s">
        <v>2304</v>
      </c>
      <c r="G515" s="743" t="s">
        <v>2957</v>
      </c>
      <c r="H515" s="743" t="s">
        <v>526</v>
      </c>
      <c r="I515" s="743" t="s">
        <v>2958</v>
      </c>
      <c r="J515" s="743" t="s">
        <v>2959</v>
      </c>
      <c r="K515" s="743" t="s">
        <v>2960</v>
      </c>
      <c r="L515" s="744">
        <v>0</v>
      </c>
      <c r="M515" s="744">
        <v>0</v>
      </c>
      <c r="N515" s="743">
        <v>1</v>
      </c>
      <c r="O515" s="828">
        <v>1</v>
      </c>
      <c r="P515" s="744">
        <v>0</v>
      </c>
      <c r="Q515" s="761"/>
      <c r="R515" s="743">
        <v>1</v>
      </c>
      <c r="S515" s="761">
        <v>1</v>
      </c>
      <c r="T515" s="828">
        <v>1</v>
      </c>
      <c r="U515" s="784">
        <v>1</v>
      </c>
    </row>
    <row r="516" spans="1:21" ht="14.4" customHeight="1" x14ac:dyDescent="0.3">
      <c r="A516" s="742">
        <v>30</v>
      </c>
      <c r="B516" s="743" t="s">
        <v>2303</v>
      </c>
      <c r="C516" s="743" t="s">
        <v>2307</v>
      </c>
      <c r="D516" s="826" t="s">
        <v>3544</v>
      </c>
      <c r="E516" s="827" t="s">
        <v>2322</v>
      </c>
      <c r="F516" s="743" t="s">
        <v>2304</v>
      </c>
      <c r="G516" s="743" t="s">
        <v>2338</v>
      </c>
      <c r="H516" s="743" t="s">
        <v>526</v>
      </c>
      <c r="I516" s="743" t="s">
        <v>1928</v>
      </c>
      <c r="J516" s="743" t="s">
        <v>1324</v>
      </c>
      <c r="K516" s="743" t="s">
        <v>1929</v>
      </c>
      <c r="L516" s="744">
        <v>35.11</v>
      </c>
      <c r="M516" s="744">
        <v>35.11</v>
      </c>
      <c r="N516" s="743">
        <v>1</v>
      </c>
      <c r="O516" s="828">
        <v>0.5</v>
      </c>
      <c r="P516" s="744"/>
      <c r="Q516" s="761">
        <v>0</v>
      </c>
      <c r="R516" s="743"/>
      <c r="S516" s="761">
        <v>0</v>
      </c>
      <c r="T516" s="828"/>
      <c r="U516" s="784">
        <v>0</v>
      </c>
    </row>
    <row r="517" spans="1:21" ht="14.4" customHeight="1" x14ac:dyDescent="0.3">
      <c r="A517" s="742">
        <v>30</v>
      </c>
      <c r="B517" s="743" t="s">
        <v>2303</v>
      </c>
      <c r="C517" s="743" t="s">
        <v>2307</v>
      </c>
      <c r="D517" s="826" t="s">
        <v>3544</v>
      </c>
      <c r="E517" s="827" t="s">
        <v>2322</v>
      </c>
      <c r="F517" s="743" t="s">
        <v>2304</v>
      </c>
      <c r="G517" s="743" t="s">
        <v>2338</v>
      </c>
      <c r="H517" s="743" t="s">
        <v>526</v>
      </c>
      <c r="I517" s="743" t="s">
        <v>1930</v>
      </c>
      <c r="J517" s="743" t="s">
        <v>1323</v>
      </c>
      <c r="K517" s="743" t="s">
        <v>1931</v>
      </c>
      <c r="L517" s="744">
        <v>70.23</v>
      </c>
      <c r="M517" s="744">
        <v>70.23</v>
      </c>
      <c r="N517" s="743">
        <v>1</v>
      </c>
      <c r="O517" s="828">
        <v>0.5</v>
      </c>
      <c r="P517" s="744">
        <v>70.23</v>
      </c>
      <c r="Q517" s="761">
        <v>1</v>
      </c>
      <c r="R517" s="743">
        <v>1</v>
      </c>
      <c r="S517" s="761">
        <v>1</v>
      </c>
      <c r="T517" s="828">
        <v>0.5</v>
      </c>
      <c r="U517" s="784">
        <v>1</v>
      </c>
    </row>
    <row r="518" spans="1:21" ht="14.4" customHeight="1" x14ac:dyDescent="0.3">
      <c r="A518" s="742">
        <v>30</v>
      </c>
      <c r="B518" s="743" t="s">
        <v>2303</v>
      </c>
      <c r="C518" s="743" t="s">
        <v>2307</v>
      </c>
      <c r="D518" s="826" t="s">
        <v>3544</v>
      </c>
      <c r="E518" s="827" t="s">
        <v>2322</v>
      </c>
      <c r="F518" s="743" t="s">
        <v>2304</v>
      </c>
      <c r="G518" s="743" t="s">
        <v>2342</v>
      </c>
      <c r="H518" s="743" t="s">
        <v>554</v>
      </c>
      <c r="I518" s="743" t="s">
        <v>2209</v>
      </c>
      <c r="J518" s="743" t="s">
        <v>724</v>
      </c>
      <c r="K518" s="743" t="s">
        <v>1931</v>
      </c>
      <c r="L518" s="744">
        <v>65.989999999999995</v>
      </c>
      <c r="M518" s="744">
        <v>65.989999999999995</v>
      </c>
      <c r="N518" s="743">
        <v>1</v>
      </c>
      <c r="O518" s="828">
        <v>0.5</v>
      </c>
      <c r="P518" s="744"/>
      <c r="Q518" s="761">
        <v>0</v>
      </c>
      <c r="R518" s="743"/>
      <c r="S518" s="761">
        <v>0</v>
      </c>
      <c r="T518" s="828"/>
      <c r="U518" s="784">
        <v>0</v>
      </c>
    </row>
    <row r="519" spans="1:21" ht="14.4" customHeight="1" x14ac:dyDescent="0.3">
      <c r="A519" s="742">
        <v>30</v>
      </c>
      <c r="B519" s="743" t="s">
        <v>2303</v>
      </c>
      <c r="C519" s="743" t="s">
        <v>2307</v>
      </c>
      <c r="D519" s="826" t="s">
        <v>3544</v>
      </c>
      <c r="E519" s="827" t="s">
        <v>2322</v>
      </c>
      <c r="F519" s="743" t="s">
        <v>2304</v>
      </c>
      <c r="G519" s="743" t="s">
        <v>2961</v>
      </c>
      <c r="H519" s="743" t="s">
        <v>526</v>
      </c>
      <c r="I519" s="743" t="s">
        <v>2962</v>
      </c>
      <c r="J519" s="743" t="s">
        <v>909</v>
      </c>
      <c r="K519" s="743" t="s">
        <v>2963</v>
      </c>
      <c r="L519" s="744">
        <v>344</v>
      </c>
      <c r="M519" s="744">
        <v>688</v>
      </c>
      <c r="N519" s="743">
        <v>2</v>
      </c>
      <c r="O519" s="828">
        <v>0.5</v>
      </c>
      <c r="P519" s="744"/>
      <c r="Q519" s="761">
        <v>0</v>
      </c>
      <c r="R519" s="743"/>
      <c r="S519" s="761">
        <v>0</v>
      </c>
      <c r="T519" s="828"/>
      <c r="U519" s="784">
        <v>0</v>
      </c>
    </row>
    <row r="520" spans="1:21" ht="14.4" customHeight="1" x14ac:dyDescent="0.3">
      <c r="A520" s="742">
        <v>30</v>
      </c>
      <c r="B520" s="743" t="s">
        <v>2303</v>
      </c>
      <c r="C520" s="743" t="s">
        <v>2307</v>
      </c>
      <c r="D520" s="826" t="s">
        <v>3544</v>
      </c>
      <c r="E520" s="827" t="s">
        <v>2322</v>
      </c>
      <c r="F520" s="743" t="s">
        <v>2304</v>
      </c>
      <c r="G520" s="743" t="s">
        <v>2344</v>
      </c>
      <c r="H520" s="743" t="s">
        <v>526</v>
      </c>
      <c r="I520" s="743" t="s">
        <v>2964</v>
      </c>
      <c r="J520" s="743" t="s">
        <v>2965</v>
      </c>
      <c r="K520" s="743" t="s">
        <v>2194</v>
      </c>
      <c r="L520" s="744">
        <v>47.46</v>
      </c>
      <c r="M520" s="744">
        <v>47.46</v>
      </c>
      <c r="N520" s="743">
        <v>1</v>
      </c>
      <c r="O520" s="828">
        <v>0.5</v>
      </c>
      <c r="P520" s="744"/>
      <c r="Q520" s="761">
        <v>0</v>
      </c>
      <c r="R520" s="743"/>
      <c r="S520" s="761">
        <v>0</v>
      </c>
      <c r="T520" s="828"/>
      <c r="U520" s="784">
        <v>0</v>
      </c>
    </row>
    <row r="521" spans="1:21" ht="14.4" customHeight="1" x14ac:dyDescent="0.3">
      <c r="A521" s="742">
        <v>30</v>
      </c>
      <c r="B521" s="743" t="s">
        <v>2303</v>
      </c>
      <c r="C521" s="743" t="s">
        <v>2307</v>
      </c>
      <c r="D521" s="826" t="s">
        <v>3544</v>
      </c>
      <c r="E521" s="827" t="s">
        <v>2322</v>
      </c>
      <c r="F521" s="743" t="s">
        <v>2304</v>
      </c>
      <c r="G521" s="743" t="s">
        <v>2966</v>
      </c>
      <c r="H521" s="743" t="s">
        <v>526</v>
      </c>
      <c r="I521" s="743" t="s">
        <v>2967</v>
      </c>
      <c r="J521" s="743" t="s">
        <v>2968</v>
      </c>
      <c r="K521" s="743" t="s">
        <v>2969</v>
      </c>
      <c r="L521" s="744">
        <v>211.42</v>
      </c>
      <c r="M521" s="744">
        <v>211.42</v>
      </c>
      <c r="N521" s="743">
        <v>1</v>
      </c>
      <c r="O521" s="828">
        <v>0.5</v>
      </c>
      <c r="P521" s="744"/>
      <c r="Q521" s="761">
        <v>0</v>
      </c>
      <c r="R521" s="743"/>
      <c r="S521" s="761">
        <v>0</v>
      </c>
      <c r="T521" s="828"/>
      <c r="U521" s="784">
        <v>0</v>
      </c>
    </row>
    <row r="522" spans="1:21" ht="14.4" customHeight="1" x14ac:dyDescent="0.3">
      <c r="A522" s="742">
        <v>30</v>
      </c>
      <c r="B522" s="743" t="s">
        <v>2303</v>
      </c>
      <c r="C522" s="743" t="s">
        <v>2307</v>
      </c>
      <c r="D522" s="826" t="s">
        <v>3544</v>
      </c>
      <c r="E522" s="827" t="s">
        <v>2322</v>
      </c>
      <c r="F522" s="743" t="s">
        <v>2304</v>
      </c>
      <c r="G522" s="743" t="s">
        <v>2970</v>
      </c>
      <c r="H522" s="743" t="s">
        <v>526</v>
      </c>
      <c r="I522" s="743" t="s">
        <v>2971</v>
      </c>
      <c r="J522" s="743" t="s">
        <v>2972</v>
      </c>
      <c r="K522" s="743" t="s">
        <v>2973</v>
      </c>
      <c r="L522" s="744">
        <v>0</v>
      </c>
      <c r="M522" s="744">
        <v>0</v>
      </c>
      <c r="N522" s="743">
        <v>1</v>
      </c>
      <c r="O522" s="828">
        <v>0.5</v>
      </c>
      <c r="P522" s="744"/>
      <c r="Q522" s="761"/>
      <c r="R522" s="743"/>
      <c r="S522" s="761">
        <v>0</v>
      </c>
      <c r="T522" s="828"/>
      <c r="U522" s="784">
        <v>0</v>
      </c>
    </row>
    <row r="523" spans="1:21" ht="14.4" customHeight="1" x14ac:dyDescent="0.3">
      <c r="A523" s="742">
        <v>30</v>
      </c>
      <c r="B523" s="743" t="s">
        <v>2303</v>
      </c>
      <c r="C523" s="743" t="s">
        <v>2307</v>
      </c>
      <c r="D523" s="826" t="s">
        <v>3544</v>
      </c>
      <c r="E523" s="827" t="s">
        <v>2322</v>
      </c>
      <c r="F523" s="743" t="s">
        <v>2304</v>
      </c>
      <c r="G523" s="743" t="s">
        <v>2364</v>
      </c>
      <c r="H523" s="743" t="s">
        <v>554</v>
      </c>
      <c r="I523" s="743" t="s">
        <v>2974</v>
      </c>
      <c r="J523" s="743" t="s">
        <v>925</v>
      </c>
      <c r="K523" s="743" t="s">
        <v>2370</v>
      </c>
      <c r="L523" s="744">
        <v>42.51</v>
      </c>
      <c r="M523" s="744">
        <v>42.51</v>
      </c>
      <c r="N523" s="743">
        <v>1</v>
      </c>
      <c r="O523" s="828">
        <v>0.5</v>
      </c>
      <c r="P523" s="744">
        <v>42.51</v>
      </c>
      <c r="Q523" s="761">
        <v>1</v>
      </c>
      <c r="R523" s="743">
        <v>1</v>
      </c>
      <c r="S523" s="761">
        <v>1</v>
      </c>
      <c r="T523" s="828">
        <v>0.5</v>
      </c>
      <c r="U523" s="784">
        <v>1</v>
      </c>
    </row>
    <row r="524" spans="1:21" ht="14.4" customHeight="1" x14ac:dyDescent="0.3">
      <c r="A524" s="742">
        <v>30</v>
      </c>
      <c r="B524" s="743" t="s">
        <v>2303</v>
      </c>
      <c r="C524" s="743" t="s">
        <v>2307</v>
      </c>
      <c r="D524" s="826" t="s">
        <v>3544</v>
      </c>
      <c r="E524" s="827" t="s">
        <v>2322</v>
      </c>
      <c r="F524" s="743" t="s">
        <v>2304</v>
      </c>
      <c r="G524" s="743" t="s">
        <v>2364</v>
      </c>
      <c r="H524" s="743" t="s">
        <v>526</v>
      </c>
      <c r="I524" s="743" t="s">
        <v>2369</v>
      </c>
      <c r="J524" s="743" t="s">
        <v>920</v>
      </c>
      <c r="K524" s="743" t="s">
        <v>2370</v>
      </c>
      <c r="L524" s="744">
        <v>42.51</v>
      </c>
      <c r="M524" s="744">
        <v>42.51</v>
      </c>
      <c r="N524" s="743">
        <v>1</v>
      </c>
      <c r="O524" s="828">
        <v>0.5</v>
      </c>
      <c r="P524" s="744"/>
      <c r="Q524" s="761">
        <v>0</v>
      </c>
      <c r="R524" s="743"/>
      <c r="S524" s="761">
        <v>0</v>
      </c>
      <c r="T524" s="828"/>
      <c r="U524" s="784">
        <v>0</v>
      </c>
    </row>
    <row r="525" spans="1:21" ht="14.4" customHeight="1" x14ac:dyDescent="0.3">
      <c r="A525" s="742">
        <v>30</v>
      </c>
      <c r="B525" s="743" t="s">
        <v>2303</v>
      </c>
      <c r="C525" s="743" t="s">
        <v>2307</v>
      </c>
      <c r="D525" s="826" t="s">
        <v>3544</v>
      </c>
      <c r="E525" s="827" t="s">
        <v>2322</v>
      </c>
      <c r="F525" s="743" t="s">
        <v>2304</v>
      </c>
      <c r="G525" s="743" t="s">
        <v>2975</v>
      </c>
      <c r="H525" s="743" t="s">
        <v>526</v>
      </c>
      <c r="I525" s="743" t="s">
        <v>2976</v>
      </c>
      <c r="J525" s="743" t="s">
        <v>1060</v>
      </c>
      <c r="K525" s="743" t="s">
        <v>2977</v>
      </c>
      <c r="L525" s="744">
        <v>105.63</v>
      </c>
      <c r="M525" s="744">
        <v>211.26</v>
      </c>
      <c r="N525" s="743">
        <v>2</v>
      </c>
      <c r="O525" s="828">
        <v>0.5</v>
      </c>
      <c r="P525" s="744">
        <v>211.26</v>
      </c>
      <c r="Q525" s="761">
        <v>1</v>
      </c>
      <c r="R525" s="743">
        <v>2</v>
      </c>
      <c r="S525" s="761">
        <v>1</v>
      </c>
      <c r="T525" s="828">
        <v>0.5</v>
      </c>
      <c r="U525" s="784">
        <v>1</v>
      </c>
    </row>
    <row r="526" spans="1:21" ht="14.4" customHeight="1" x14ac:dyDescent="0.3">
      <c r="A526" s="742">
        <v>30</v>
      </c>
      <c r="B526" s="743" t="s">
        <v>2303</v>
      </c>
      <c r="C526" s="743" t="s">
        <v>2307</v>
      </c>
      <c r="D526" s="826" t="s">
        <v>3544</v>
      </c>
      <c r="E526" s="827" t="s">
        <v>2322</v>
      </c>
      <c r="F526" s="743" t="s">
        <v>2304</v>
      </c>
      <c r="G526" s="743" t="s">
        <v>2371</v>
      </c>
      <c r="H526" s="743" t="s">
        <v>526</v>
      </c>
      <c r="I526" s="743" t="s">
        <v>2978</v>
      </c>
      <c r="J526" s="743" t="s">
        <v>2373</v>
      </c>
      <c r="K526" s="743" t="s">
        <v>2979</v>
      </c>
      <c r="L526" s="744">
        <v>565.94000000000005</v>
      </c>
      <c r="M526" s="744">
        <v>565.94000000000005</v>
      </c>
      <c r="N526" s="743">
        <v>1</v>
      </c>
      <c r="O526" s="828">
        <v>0.5</v>
      </c>
      <c r="P526" s="744"/>
      <c r="Q526" s="761">
        <v>0</v>
      </c>
      <c r="R526" s="743"/>
      <c r="S526" s="761">
        <v>0</v>
      </c>
      <c r="T526" s="828"/>
      <c r="U526" s="784">
        <v>0</v>
      </c>
    </row>
    <row r="527" spans="1:21" ht="14.4" customHeight="1" x14ac:dyDescent="0.3">
      <c r="A527" s="742">
        <v>30</v>
      </c>
      <c r="B527" s="743" t="s">
        <v>2303</v>
      </c>
      <c r="C527" s="743" t="s">
        <v>2307</v>
      </c>
      <c r="D527" s="826" t="s">
        <v>3544</v>
      </c>
      <c r="E527" s="827" t="s">
        <v>2322</v>
      </c>
      <c r="F527" s="743" t="s">
        <v>2304</v>
      </c>
      <c r="G527" s="743" t="s">
        <v>2377</v>
      </c>
      <c r="H527" s="743" t="s">
        <v>526</v>
      </c>
      <c r="I527" s="743" t="s">
        <v>2664</v>
      </c>
      <c r="J527" s="743" t="s">
        <v>2379</v>
      </c>
      <c r="K527" s="743" t="s">
        <v>2383</v>
      </c>
      <c r="L527" s="744">
        <v>46.25</v>
      </c>
      <c r="M527" s="744">
        <v>46.25</v>
      </c>
      <c r="N527" s="743">
        <v>1</v>
      </c>
      <c r="O527" s="828">
        <v>0.5</v>
      </c>
      <c r="P527" s="744">
        <v>46.25</v>
      </c>
      <c r="Q527" s="761">
        <v>1</v>
      </c>
      <c r="R527" s="743">
        <v>1</v>
      </c>
      <c r="S527" s="761">
        <v>1</v>
      </c>
      <c r="T527" s="828">
        <v>0.5</v>
      </c>
      <c r="U527" s="784">
        <v>1</v>
      </c>
    </row>
    <row r="528" spans="1:21" ht="14.4" customHeight="1" x14ac:dyDescent="0.3">
      <c r="A528" s="742">
        <v>30</v>
      </c>
      <c r="B528" s="743" t="s">
        <v>2303</v>
      </c>
      <c r="C528" s="743" t="s">
        <v>2307</v>
      </c>
      <c r="D528" s="826" t="s">
        <v>3544</v>
      </c>
      <c r="E528" s="827" t="s">
        <v>2322</v>
      </c>
      <c r="F528" s="743" t="s">
        <v>2304</v>
      </c>
      <c r="G528" s="743" t="s">
        <v>2980</v>
      </c>
      <c r="H528" s="743" t="s">
        <v>526</v>
      </c>
      <c r="I528" s="743" t="s">
        <v>2981</v>
      </c>
      <c r="J528" s="743" t="s">
        <v>1003</v>
      </c>
      <c r="K528" s="743" t="s">
        <v>1912</v>
      </c>
      <c r="L528" s="744">
        <v>0</v>
      </c>
      <c r="M528" s="744">
        <v>0</v>
      </c>
      <c r="N528" s="743">
        <v>1</v>
      </c>
      <c r="O528" s="828">
        <v>0.5</v>
      </c>
      <c r="P528" s="744"/>
      <c r="Q528" s="761"/>
      <c r="R528" s="743"/>
      <c r="S528" s="761">
        <v>0</v>
      </c>
      <c r="T528" s="828"/>
      <c r="U528" s="784">
        <v>0</v>
      </c>
    </row>
    <row r="529" spans="1:21" ht="14.4" customHeight="1" x14ac:dyDescent="0.3">
      <c r="A529" s="742">
        <v>30</v>
      </c>
      <c r="B529" s="743" t="s">
        <v>2303</v>
      </c>
      <c r="C529" s="743" t="s">
        <v>2307</v>
      </c>
      <c r="D529" s="826" t="s">
        <v>3544</v>
      </c>
      <c r="E529" s="827" t="s">
        <v>2322</v>
      </c>
      <c r="F529" s="743" t="s">
        <v>2304</v>
      </c>
      <c r="G529" s="743" t="s">
        <v>2782</v>
      </c>
      <c r="H529" s="743" t="s">
        <v>526</v>
      </c>
      <c r="I529" s="743" t="s">
        <v>2982</v>
      </c>
      <c r="J529" s="743" t="s">
        <v>1663</v>
      </c>
      <c r="K529" s="743" t="s">
        <v>2784</v>
      </c>
      <c r="L529" s="744">
        <v>98.75</v>
      </c>
      <c r="M529" s="744">
        <v>98.75</v>
      </c>
      <c r="N529" s="743">
        <v>1</v>
      </c>
      <c r="O529" s="828">
        <v>0.5</v>
      </c>
      <c r="P529" s="744"/>
      <c r="Q529" s="761">
        <v>0</v>
      </c>
      <c r="R529" s="743"/>
      <c r="S529" s="761">
        <v>0</v>
      </c>
      <c r="T529" s="828"/>
      <c r="U529" s="784">
        <v>0</v>
      </c>
    </row>
    <row r="530" spans="1:21" ht="14.4" customHeight="1" x14ac:dyDescent="0.3">
      <c r="A530" s="742">
        <v>30</v>
      </c>
      <c r="B530" s="743" t="s">
        <v>2303</v>
      </c>
      <c r="C530" s="743" t="s">
        <v>2307</v>
      </c>
      <c r="D530" s="826" t="s">
        <v>3544</v>
      </c>
      <c r="E530" s="827" t="s">
        <v>2322</v>
      </c>
      <c r="F530" s="743" t="s">
        <v>2304</v>
      </c>
      <c r="G530" s="743" t="s">
        <v>2428</v>
      </c>
      <c r="H530" s="743" t="s">
        <v>554</v>
      </c>
      <c r="I530" s="743" t="s">
        <v>1885</v>
      </c>
      <c r="J530" s="743" t="s">
        <v>1886</v>
      </c>
      <c r="K530" s="743" t="s">
        <v>1887</v>
      </c>
      <c r="L530" s="744">
        <v>93.43</v>
      </c>
      <c r="M530" s="744">
        <v>93.43</v>
      </c>
      <c r="N530" s="743">
        <v>1</v>
      </c>
      <c r="O530" s="828">
        <v>0.5</v>
      </c>
      <c r="P530" s="744">
        <v>93.43</v>
      </c>
      <c r="Q530" s="761">
        <v>1</v>
      </c>
      <c r="R530" s="743">
        <v>1</v>
      </c>
      <c r="S530" s="761">
        <v>1</v>
      </c>
      <c r="T530" s="828">
        <v>0.5</v>
      </c>
      <c r="U530" s="784">
        <v>1</v>
      </c>
    </row>
    <row r="531" spans="1:21" ht="14.4" customHeight="1" x14ac:dyDescent="0.3">
      <c r="A531" s="742">
        <v>30</v>
      </c>
      <c r="B531" s="743" t="s">
        <v>2303</v>
      </c>
      <c r="C531" s="743" t="s">
        <v>2307</v>
      </c>
      <c r="D531" s="826" t="s">
        <v>3544</v>
      </c>
      <c r="E531" s="827" t="s">
        <v>2322</v>
      </c>
      <c r="F531" s="743" t="s">
        <v>2304</v>
      </c>
      <c r="G531" s="743" t="s">
        <v>2429</v>
      </c>
      <c r="H531" s="743" t="s">
        <v>526</v>
      </c>
      <c r="I531" s="743" t="s">
        <v>2436</v>
      </c>
      <c r="J531" s="743" t="s">
        <v>2431</v>
      </c>
      <c r="K531" s="743" t="s">
        <v>2437</v>
      </c>
      <c r="L531" s="744">
        <v>11.73</v>
      </c>
      <c r="M531" s="744">
        <v>11.73</v>
      </c>
      <c r="N531" s="743">
        <v>1</v>
      </c>
      <c r="O531" s="828">
        <v>0.5</v>
      </c>
      <c r="P531" s="744"/>
      <c r="Q531" s="761">
        <v>0</v>
      </c>
      <c r="R531" s="743"/>
      <c r="S531" s="761">
        <v>0</v>
      </c>
      <c r="T531" s="828"/>
      <c r="U531" s="784">
        <v>0</v>
      </c>
    </row>
    <row r="532" spans="1:21" ht="14.4" customHeight="1" x14ac:dyDescent="0.3">
      <c r="A532" s="742">
        <v>30</v>
      </c>
      <c r="B532" s="743" t="s">
        <v>2303</v>
      </c>
      <c r="C532" s="743" t="s">
        <v>2307</v>
      </c>
      <c r="D532" s="826" t="s">
        <v>3544</v>
      </c>
      <c r="E532" s="827" t="s">
        <v>2322</v>
      </c>
      <c r="F532" s="743" t="s">
        <v>2304</v>
      </c>
      <c r="G532" s="743" t="s">
        <v>2443</v>
      </c>
      <c r="H532" s="743" t="s">
        <v>526</v>
      </c>
      <c r="I532" s="743" t="s">
        <v>2444</v>
      </c>
      <c r="J532" s="743" t="s">
        <v>2445</v>
      </c>
      <c r="K532" s="743" t="s">
        <v>2446</v>
      </c>
      <c r="L532" s="744">
        <v>88.76</v>
      </c>
      <c r="M532" s="744">
        <v>88.76</v>
      </c>
      <c r="N532" s="743">
        <v>1</v>
      </c>
      <c r="O532" s="828">
        <v>0.5</v>
      </c>
      <c r="P532" s="744"/>
      <c r="Q532" s="761">
        <v>0</v>
      </c>
      <c r="R532" s="743"/>
      <c r="S532" s="761">
        <v>0</v>
      </c>
      <c r="T532" s="828"/>
      <c r="U532" s="784">
        <v>0</v>
      </c>
    </row>
    <row r="533" spans="1:21" ht="14.4" customHeight="1" x14ac:dyDescent="0.3">
      <c r="A533" s="742">
        <v>30</v>
      </c>
      <c r="B533" s="743" t="s">
        <v>2303</v>
      </c>
      <c r="C533" s="743" t="s">
        <v>2307</v>
      </c>
      <c r="D533" s="826" t="s">
        <v>3544</v>
      </c>
      <c r="E533" s="827" t="s">
        <v>2322</v>
      </c>
      <c r="F533" s="743" t="s">
        <v>2304</v>
      </c>
      <c r="G533" s="743" t="s">
        <v>2456</v>
      </c>
      <c r="H533" s="743" t="s">
        <v>554</v>
      </c>
      <c r="I533" s="743" t="s">
        <v>2049</v>
      </c>
      <c r="J533" s="743" t="s">
        <v>2033</v>
      </c>
      <c r="K533" s="743" t="s">
        <v>2050</v>
      </c>
      <c r="L533" s="744">
        <v>49.08</v>
      </c>
      <c r="M533" s="744">
        <v>49.08</v>
      </c>
      <c r="N533" s="743">
        <v>1</v>
      </c>
      <c r="O533" s="828">
        <v>0.5</v>
      </c>
      <c r="P533" s="744">
        <v>49.08</v>
      </c>
      <c r="Q533" s="761">
        <v>1</v>
      </c>
      <c r="R533" s="743">
        <v>1</v>
      </c>
      <c r="S533" s="761">
        <v>1</v>
      </c>
      <c r="T533" s="828">
        <v>0.5</v>
      </c>
      <c r="U533" s="784">
        <v>1</v>
      </c>
    </row>
    <row r="534" spans="1:21" ht="14.4" customHeight="1" x14ac:dyDescent="0.3">
      <c r="A534" s="742">
        <v>30</v>
      </c>
      <c r="B534" s="743" t="s">
        <v>2303</v>
      </c>
      <c r="C534" s="743" t="s">
        <v>2307</v>
      </c>
      <c r="D534" s="826" t="s">
        <v>3544</v>
      </c>
      <c r="E534" s="827" t="s">
        <v>2322</v>
      </c>
      <c r="F534" s="743" t="s">
        <v>2304</v>
      </c>
      <c r="G534" s="743" t="s">
        <v>2466</v>
      </c>
      <c r="H534" s="743" t="s">
        <v>526</v>
      </c>
      <c r="I534" s="743" t="s">
        <v>2983</v>
      </c>
      <c r="J534" s="743" t="s">
        <v>1155</v>
      </c>
      <c r="K534" s="743" t="s">
        <v>2984</v>
      </c>
      <c r="L534" s="744">
        <v>0</v>
      </c>
      <c r="M534" s="744">
        <v>0</v>
      </c>
      <c r="N534" s="743">
        <v>1</v>
      </c>
      <c r="O534" s="828">
        <v>0.5</v>
      </c>
      <c r="P534" s="744"/>
      <c r="Q534" s="761"/>
      <c r="R534" s="743"/>
      <c r="S534" s="761">
        <v>0</v>
      </c>
      <c r="T534" s="828"/>
      <c r="U534" s="784">
        <v>0</v>
      </c>
    </row>
    <row r="535" spans="1:21" ht="14.4" customHeight="1" x14ac:dyDescent="0.3">
      <c r="A535" s="742">
        <v>30</v>
      </c>
      <c r="B535" s="743" t="s">
        <v>2303</v>
      </c>
      <c r="C535" s="743" t="s">
        <v>2307</v>
      </c>
      <c r="D535" s="826" t="s">
        <v>3544</v>
      </c>
      <c r="E535" s="827" t="s">
        <v>2322</v>
      </c>
      <c r="F535" s="743" t="s">
        <v>2304</v>
      </c>
      <c r="G535" s="743" t="s">
        <v>2483</v>
      </c>
      <c r="H535" s="743" t="s">
        <v>526</v>
      </c>
      <c r="I535" s="743" t="s">
        <v>2985</v>
      </c>
      <c r="J535" s="743" t="s">
        <v>1481</v>
      </c>
      <c r="K535" s="743" t="s">
        <v>2986</v>
      </c>
      <c r="L535" s="744">
        <v>27.5</v>
      </c>
      <c r="M535" s="744">
        <v>27.5</v>
      </c>
      <c r="N535" s="743">
        <v>1</v>
      </c>
      <c r="O535" s="828">
        <v>0.5</v>
      </c>
      <c r="P535" s="744">
        <v>27.5</v>
      </c>
      <c r="Q535" s="761">
        <v>1</v>
      </c>
      <c r="R535" s="743">
        <v>1</v>
      </c>
      <c r="S535" s="761">
        <v>1</v>
      </c>
      <c r="T535" s="828">
        <v>0.5</v>
      </c>
      <c r="U535" s="784">
        <v>1</v>
      </c>
    </row>
    <row r="536" spans="1:21" ht="14.4" customHeight="1" x14ac:dyDescent="0.3">
      <c r="A536" s="742">
        <v>30</v>
      </c>
      <c r="B536" s="743" t="s">
        <v>2303</v>
      </c>
      <c r="C536" s="743" t="s">
        <v>2307</v>
      </c>
      <c r="D536" s="826" t="s">
        <v>3544</v>
      </c>
      <c r="E536" s="827" t="s">
        <v>2322</v>
      </c>
      <c r="F536" s="743" t="s">
        <v>2304</v>
      </c>
      <c r="G536" s="743" t="s">
        <v>2510</v>
      </c>
      <c r="H536" s="743" t="s">
        <v>554</v>
      </c>
      <c r="I536" s="743" t="s">
        <v>2513</v>
      </c>
      <c r="J536" s="743" t="s">
        <v>913</v>
      </c>
      <c r="K536" s="743" t="s">
        <v>1877</v>
      </c>
      <c r="L536" s="744">
        <v>736.33</v>
      </c>
      <c r="M536" s="744">
        <v>1472.66</v>
      </c>
      <c r="N536" s="743">
        <v>2</v>
      </c>
      <c r="O536" s="828">
        <v>0.5</v>
      </c>
      <c r="P536" s="744"/>
      <c r="Q536" s="761">
        <v>0</v>
      </c>
      <c r="R536" s="743"/>
      <c r="S536" s="761">
        <v>0</v>
      </c>
      <c r="T536" s="828"/>
      <c r="U536" s="784">
        <v>0</v>
      </c>
    </row>
    <row r="537" spans="1:21" ht="14.4" customHeight="1" x14ac:dyDescent="0.3">
      <c r="A537" s="742">
        <v>30</v>
      </c>
      <c r="B537" s="743" t="s">
        <v>2303</v>
      </c>
      <c r="C537" s="743" t="s">
        <v>2307</v>
      </c>
      <c r="D537" s="826" t="s">
        <v>3544</v>
      </c>
      <c r="E537" s="827" t="s">
        <v>2322</v>
      </c>
      <c r="F537" s="743" t="s">
        <v>2304</v>
      </c>
      <c r="G537" s="743" t="s">
        <v>2523</v>
      </c>
      <c r="H537" s="743" t="s">
        <v>526</v>
      </c>
      <c r="I537" s="743" t="s">
        <v>2524</v>
      </c>
      <c r="J537" s="743" t="s">
        <v>958</v>
      </c>
      <c r="K537" s="743" t="s">
        <v>2525</v>
      </c>
      <c r="L537" s="744">
        <v>93.71</v>
      </c>
      <c r="M537" s="744">
        <v>93.71</v>
      </c>
      <c r="N537" s="743">
        <v>1</v>
      </c>
      <c r="O537" s="828">
        <v>0.5</v>
      </c>
      <c r="P537" s="744"/>
      <c r="Q537" s="761">
        <v>0</v>
      </c>
      <c r="R537" s="743"/>
      <c r="S537" s="761">
        <v>0</v>
      </c>
      <c r="T537" s="828"/>
      <c r="U537" s="784">
        <v>0</v>
      </c>
    </row>
    <row r="538" spans="1:21" ht="14.4" customHeight="1" x14ac:dyDescent="0.3">
      <c r="A538" s="742">
        <v>30</v>
      </c>
      <c r="B538" s="743" t="s">
        <v>2303</v>
      </c>
      <c r="C538" s="743" t="s">
        <v>2307</v>
      </c>
      <c r="D538" s="826" t="s">
        <v>3544</v>
      </c>
      <c r="E538" s="827" t="s">
        <v>2322</v>
      </c>
      <c r="F538" s="743" t="s">
        <v>2304</v>
      </c>
      <c r="G538" s="743" t="s">
        <v>2529</v>
      </c>
      <c r="H538" s="743" t="s">
        <v>554</v>
      </c>
      <c r="I538" s="743" t="s">
        <v>2530</v>
      </c>
      <c r="J538" s="743" t="s">
        <v>1810</v>
      </c>
      <c r="K538" s="743" t="s">
        <v>1811</v>
      </c>
      <c r="L538" s="744">
        <v>16.12</v>
      </c>
      <c r="M538" s="744">
        <v>16.12</v>
      </c>
      <c r="N538" s="743">
        <v>1</v>
      </c>
      <c r="O538" s="828">
        <v>0.5</v>
      </c>
      <c r="P538" s="744"/>
      <c r="Q538" s="761">
        <v>0</v>
      </c>
      <c r="R538" s="743"/>
      <c r="S538" s="761">
        <v>0</v>
      </c>
      <c r="T538" s="828"/>
      <c r="U538" s="784">
        <v>0</v>
      </c>
    </row>
    <row r="539" spans="1:21" ht="14.4" customHeight="1" x14ac:dyDescent="0.3">
      <c r="A539" s="742">
        <v>30</v>
      </c>
      <c r="B539" s="743" t="s">
        <v>2303</v>
      </c>
      <c r="C539" s="743" t="s">
        <v>2307</v>
      </c>
      <c r="D539" s="826" t="s">
        <v>3544</v>
      </c>
      <c r="E539" s="827" t="s">
        <v>2322</v>
      </c>
      <c r="F539" s="743" t="s">
        <v>2304</v>
      </c>
      <c r="G539" s="743" t="s">
        <v>2529</v>
      </c>
      <c r="H539" s="743" t="s">
        <v>554</v>
      </c>
      <c r="I539" s="743" t="s">
        <v>2987</v>
      </c>
      <c r="J539" s="743" t="s">
        <v>1810</v>
      </c>
      <c r="K539" s="743" t="s">
        <v>1815</v>
      </c>
      <c r="L539" s="744">
        <v>32.25</v>
      </c>
      <c r="M539" s="744">
        <v>32.25</v>
      </c>
      <c r="N539" s="743">
        <v>1</v>
      </c>
      <c r="O539" s="828">
        <v>0.5</v>
      </c>
      <c r="P539" s="744">
        <v>32.25</v>
      </c>
      <c r="Q539" s="761">
        <v>1</v>
      </c>
      <c r="R539" s="743">
        <v>1</v>
      </c>
      <c r="S539" s="761">
        <v>1</v>
      </c>
      <c r="T539" s="828">
        <v>0.5</v>
      </c>
      <c r="U539" s="784">
        <v>1</v>
      </c>
    </row>
    <row r="540" spans="1:21" ht="14.4" customHeight="1" x14ac:dyDescent="0.3">
      <c r="A540" s="742">
        <v>30</v>
      </c>
      <c r="B540" s="743" t="s">
        <v>2303</v>
      </c>
      <c r="C540" s="743" t="s">
        <v>2307</v>
      </c>
      <c r="D540" s="826" t="s">
        <v>3544</v>
      </c>
      <c r="E540" s="827" t="s">
        <v>2322</v>
      </c>
      <c r="F540" s="743" t="s">
        <v>2304</v>
      </c>
      <c r="G540" s="743" t="s">
        <v>2529</v>
      </c>
      <c r="H540" s="743" t="s">
        <v>554</v>
      </c>
      <c r="I540" s="743" t="s">
        <v>1809</v>
      </c>
      <c r="J540" s="743" t="s">
        <v>1810</v>
      </c>
      <c r="K540" s="743" t="s">
        <v>1811</v>
      </c>
      <c r="L540" s="744">
        <v>28.81</v>
      </c>
      <c r="M540" s="744">
        <v>28.81</v>
      </c>
      <c r="N540" s="743">
        <v>1</v>
      </c>
      <c r="O540" s="828">
        <v>0.5</v>
      </c>
      <c r="P540" s="744"/>
      <c r="Q540" s="761">
        <v>0</v>
      </c>
      <c r="R540" s="743"/>
      <c r="S540" s="761">
        <v>0</v>
      </c>
      <c r="T540" s="828"/>
      <c r="U540" s="784">
        <v>0</v>
      </c>
    </row>
    <row r="541" spans="1:21" ht="14.4" customHeight="1" x14ac:dyDescent="0.3">
      <c r="A541" s="742">
        <v>30</v>
      </c>
      <c r="B541" s="743" t="s">
        <v>2303</v>
      </c>
      <c r="C541" s="743" t="s">
        <v>2307</v>
      </c>
      <c r="D541" s="826" t="s">
        <v>3544</v>
      </c>
      <c r="E541" s="827" t="s">
        <v>2322</v>
      </c>
      <c r="F541" s="743" t="s">
        <v>2304</v>
      </c>
      <c r="G541" s="743" t="s">
        <v>2531</v>
      </c>
      <c r="H541" s="743" t="s">
        <v>554</v>
      </c>
      <c r="I541" s="743" t="s">
        <v>1948</v>
      </c>
      <c r="J541" s="743" t="s">
        <v>1292</v>
      </c>
      <c r="K541" s="743" t="s">
        <v>1929</v>
      </c>
      <c r="L541" s="744">
        <v>48.27</v>
      </c>
      <c r="M541" s="744">
        <v>48.27</v>
      </c>
      <c r="N541" s="743">
        <v>1</v>
      </c>
      <c r="O541" s="828">
        <v>0.5</v>
      </c>
      <c r="P541" s="744"/>
      <c r="Q541" s="761">
        <v>0</v>
      </c>
      <c r="R541" s="743"/>
      <c r="S541" s="761">
        <v>0</v>
      </c>
      <c r="T541" s="828"/>
      <c r="U541" s="784">
        <v>0</v>
      </c>
    </row>
    <row r="542" spans="1:21" ht="14.4" customHeight="1" x14ac:dyDescent="0.3">
      <c r="A542" s="742">
        <v>30</v>
      </c>
      <c r="B542" s="743" t="s">
        <v>2303</v>
      </c>
      <c r="C542" s="743" t="s">
        <v>2307</v>
      </c>
      <c r="D542" s="826" t="s">
        <v>3544</v>
      </c>
      <c r="E542" s="827" t="s">
        <v>2322</v>
      </c>
      <c r="F542" s="743" t="s">
        <v>2304</v>
      </c>
      <c r="G542" s="743" t="s">
        <v>2531</v>
      </c>
      <c r="H542" s="743" t="s">
        <v>526</v>
      </c>
      <c r="I542" s="743" t="s">
        <v>2988</v>
      </c>
      <c r="J542" s="743" t="s">
        <v>2989</v>
      </c>
      <c r="K542" s="743" t="s">
        <v>2506</v>
      </c>
      <c r="L542" s="744">
        <v>48.27</v>
      </c>
      <c r="M542" s="744">
        <v>48.27</v>
      </c>
      <c r="N542" s="743">
        <v>1</v>
      </c>
      <c r="O542" s="828">
        <v>0.5</v>
      </c>
      <c r="P542" s="744"/>
      <c r="Q542" s="761">
        <v>0</v>
      </c>
      <c r="R542" s="743"/>
      <c r="S542" s="761">
        <v>0</v>
      </c>
      <c r="T542" s="828"/>
      <c r="U542" s="784">
        <v>0</v>
      </c>
    </row>
    <row r="543" spans="1:21" ht="14.4" customHeight="1" x14ac:dyDescent="0.3">
      <c r="A543" s="742">
        <v>30</v>
      </c>
      <c r="B543" s="743" t="s">
        <v>2303</v>
      </c>
      <c r="C543" s="743" t="s">
        <v>2307</v>
      </c>
      <c r="D543" s="826" t="s">
        <v>3544</v>
      </c>
      <c r="E543" s="827" t="s">
        <v>2322</v>
      </c>
      <c r="F543" s="743" t="s">
        <v>2304</v>
      </c>
      <c r="G543" s="743" t="s">
        <v>2531</v>
      </c>
      <c r="H543" s="743" t="s">
        <v>526</v>
      </c>
      <c r="I543" s="743" t="s">
        <v>2988</v>
      </c>
      <c r="J543" s="743" t="s">
        <v>2989</v>
      </c>
      <c r="K543" s="743" t="s">
        <v>2506</v>
      </c>
      <c r="L543" s="744">
        <v>47.7</v>
      </c>
      <c r="M543" s="744">
        <v>47.7</v>
      </c>
      <c r="N543" s="743">
        <v>1</v>
      </c>
      <c r="O543" s="828">
        <v>0.5</v>
      </c>
      <c r="P543" s="744"/>
      <c r="Q543" s="761">
        <v>0</v>
      </c>
      <c r="R543" s="743"/>
      <c r="S543" s="761">
        <v>0</v>
      </c>
      <c r="T543" s="828"/>
      <c r="U543" s="784">
        <v>0</v>
      </c>
    </row>
    <row r="544" spans="1:21" ht="14.4" customHeight="1" x14ac:dyDescent="0.3">
      <c r="A544" s="742">
        <v>30</v>
      </c>
      <c r="B544" s="743" t="s">
        <v>2303</v>
      </c>
      <c r="C544" s="743" t="s">
        <v>2307</v>
      </c>
      <c r="D544" s="826" t="s">
        <v>3544</v>
      </c>
      <c r="E544" s="827" t="s">
        <v>2322</v>
      </c>
      <c r="F544" s="743" t="s">
        <v>2304</v>
      </c>
      <c r="G544" s="743" t="s">
        <v>2532</v>
      </c>
      <c r="H544" s="743" t="s">
        <v>554</v>
      </c>
      <c r="I544" s="743" t="s">
        <v>1963</v>
      </c>
      <c r="J544" s="743" t="s">
        <v>1964</v>
      </c>
      <c r="K544" s="743" t="s">
        <v>1965</v>
      </c>
      <c r="L544" s="744">
        <v>72.88</v>
      </c>
      <c r="M544" s="744">
        <v>72.88</v>
      </c>
      <c r="N544" s="743">
        <v>1</v>
      </c>
      <c r="O544" s="828">
        <v>0.5</v>
      </c>
      <c r="P544" s="744">
        <v>72.88</v>
      </c>
      <c r="Q544" s="761">
        <v>1</v>
      </c>
      <c r="R544" s="743">
        <v>1</v>
      </c>
      <c r="S544" s="761">
        <v>1</v>
      </c>
      <c r="T544" s="828">
        <v>0.5</v>
      </c>
      <c r="U544" s="784">
        <v>1</v>
      </c>
    </row>
    <row r="545" spans="1:21" ht="14.4" customHeight="1" x14ac:dyDescent="0.3">
      <c r="A545" s="742">
        <v>30</v>
      </c>
      <c r="B545" s="743" t="s">
        <v>2303</v>
      </c>
      <c r="C545" s="743" t="s">
        <v>2307</v>
      </c>
      <c r="D545" s="826" t="s">
        <v>3544</v>
      </c>
      <c r="E545" s="827" t="s">
        <v>2322</v>
      </c>
      <c r="F545" s="743" t="s">
        <v>2304</v>
      </c>
      <c r="G545" s="743" t="s">
        <v>2532</v>
      </c>
      <c r="H545" s="743" t="s">
        <v>554</v>
      </c>
      <c r="I545" s="743" t="s">
        <v>1971</v>
      </c>
      <c r="J545" s="743" t="s">
        <v>1964</v>
      </c>
      <c r="K545" s="743" t="s">
        <v>1972</v>
      </c>
      <c r="L545" s="744">
        <v>145.72999999999999</v>
      </c>
      <c r="M545" s="744">
        <v>145.72999999999999</v>
      </c>
      <c r="N545" s="743">
        <v>1</v>
      </c>
      <c r="O545" s="828">
        <v>0.5</v>
      </c>
      <c r="P545" s="744"/>
      <c r="Q545" s="761">
        <v>0</v>
      </c>
      <c r="R545" s="743"/>
      <c r="S545" s="761">
        <v>0</v>
      </c>
      <c r="T545" s="828"/>
      <c r="U545" s="784">
        <v>0</v>
      </c>
    </row>
    <row r="546" spans="1:21" ht="14.4" customHeight="1" x14ac:dyDescent="0.3">
      <c r="A546" s="742">
        <v>30</v>
      </c>
      <c r="B546" s="743" t="s">
        <v>2303</v>
      </c>
      <c r="C546" s="743" t="s">
        <v>2307</v>
      </c>
      <c r="D546" s="826" t="s">
        <v>3544</v>
      </c>
      <c r="E546" s="827" t="s">
        <v>2322</v>
      </c>
      <c r="F546" s="743" t="s">
        <v>2304</v>
      </c>
      <c r="G546" s="743" t="s">
        <v>2935</v>
      </c>
      <c r="H546" s="743" t="s">
        <v>526</v>
      </c>
      <c r="I546" s="743" t="s">
        <v>2990</v>
      </c>
      <c r="J546" s="743" t="s">
        <v>2991</v>
      </c>
      <c r="K546" s="743" t="s">
        <v>2174</v>
      </c>
      <c r="L546" s="744">
        <v>1715.48</v>
      </c>
      <c r="M546" s="744">
        <v>1715.48</v>
      </c>
      <c r="N546" s="743">
        <v>1</v>
      </c>
      <c r="O546" s="828">
        <v>0.5</v>
      </c>
      <c r="P546" s="744"/>
      <c r="Q546" s="761">
        <v>0</v>
      </c>
      <c r="R546" s="743"/>
      <c r="S546" s="761">
        <v>0</v>
      </c>
      <c r="T546" s="828"/>
      <c r="U546" s="784">
        <v>0</v>
      </c>
    </row>
    <row r="547" spans="1:21" ht="14.4" customHeight="1" x14ac:dyDescent="0.3">
      <c r="A547" s="742">
        <v>30</v>
      </c>
      <c r="B547" s="743" t="s">
        <v>2303</v>
      </c>
      <c r="C547" s="743" t="s">
        <v>2307</v>
      </c>
      <c r="D547" s="826" t="s">
        <v>3544</v>
      </c>
      <c r="E547" s="827" t="s">
        <v>2322</v>
      </c>
      <c r="F547" s="743" t="s">
        <v>2304</v>
      </c>
      <c r="G547" s="743" t="s">
        <v>2720</v>
      </c>
      <c r="H547" s="743" t="s">
        <v>526</v>
      </c>
      <c r="I547" s="743" t="s">
        <v>2825</v>
      </c>
      <c r="J547" s="743" t="s">
        <v>1903</v>
      </c>
      <c r="K547" s="743" t="s">
        <v>1904</v>
      </c>
      <c r="L547" s="744">
        <v>160.1</v>
      </c>
      <c r="M547" s="744">
        <v>160.1</v>
      </c>
      <c r="N547" s="743">
        <v>1</v>
      </c>
      <c r="O547" s="828">
        <v>0.5</v>
      </c>
      <c r="P547" s="744"/>
      <c r="Q547" s="761">
        <v>0</v>
      </c>
      <c r="R547" s="743"/>
      <c r="S547" s="761">
        <v>0</v>
      </c>
      <c r="T547" s="828"/>
      <c r="U547" s="784">
        <v>0</v>
      </c>
    </row>
    <row r="548" spans="1:21" ht="14.4" customHeight="1" x14ac:dyDescent="0.3">
      <c r="A548" s="742">
        <v>30</v>
      </c>
      <c r="B548" s="743" t="s">
        <v>2303</v>
      </c>
      <c r="C548" s="743" t="s">
        <v>2307</v>
      </c>
      <c r="D548" s="826" t="s">
        <v>3544</v>
      </c>
      <c r="E548" s="827" t="s">
        <v>2322</v>
      </c>
      <c r="F548" s="743" t="s">
        <v>2304</v>
      </c>
      <c r="G548" s="743" t="s">
        <v>2542</v>
      </c>
      <c r="H548" s="743" t="s">
        <v>554</v>
      </c>
      <c r="I548" s="743" t="s">
        <v>1960</v>
      </c>
      <c r="J548" s="743" t="s">
        <v>1956</v>
      </c>
      <c r="K548" s="743" t="s">
        <v>1961</v>
      </c>
      <c r="L548" s="744">
        <v>47.7</v>
      </c>
      <c r="M548" s="744">
        <v>47.7</v>
      </c>
      <c r="N548" s="743">
        <v>1</v>
      </c>
      <c r="O548" s="828">
        <v>0.5</v>
      </c>
      <c r="P548" s="744"/>
      <c r="Q548" s="761">
        <v>0</v>
      </c>
      <c r="R548" s="743"/>
      <c r="S548" s="761">
        <v>0</v>
      </c>
      <c r="T548" s="828"/>
      <c r="U548" s="784">
        <v>0</v>
      </c>
    </row>
    <row r="549" spans="1:21" ht="14.4" customHeight="1" x14ac:dyDescent="0.3">
      <c r="A549" s="742">
        <v>30</v>
      </c>
      <c r="B549" s="743" t="s">
        <v>2303</v>
      </c>
      <c r="C549" s="743" t="s">
        <v>2307</v>
      </c>
      <c r="D549" s="826" t="s">
        <v>3544</v>
      </c>
      <c r="E549" s="827" t="s">
        <v>2322</v>
      </c>
      <c r="F549" s="743" t="s">
        <v>2304</v>
      </c>
      <c r="G549" s="743" t="s">
        <v>2830</v>
      </c>
      <c r="H549" s="743" t="s">
        <v>526</v>
      </c>
      <c r="I549" s="743" t="s">
        <v>2016</v>
      </c>
      <c r="J549" s="743" t="s">
        <v>2017</v>
      </c>
      <c r="K549" s="743" t="s">
        <v>1931</v>
      </c>
      <c r="L549" s="744">
        <v>117.73</v>
      </c>
      <c r="M549" s="744">
        <v>117.73</v>
      </c>
      <c r="N549" s="743">
        <v>1</v>
      </c>
      <c r="O549" s="828">
        <v>0.5</v>
      </c>
      <c r="P549" s="744"/>
      <c r="Q549" s="761">
        <v>0</v>
      </c>
      <c r="R549" s="743"/>
      <c r="S549" s="761">
        <v>0</v>
      </c>
      <c r="T549" s="828"/>
      <c r="U549" s="784">
        <v>0</v>
      </c>
    </row>
    <row r="550" spans="1:21" ht="14.4" customHeight="1" x14ac:dyDescent="0.3">
      <c r="A550" s="742">
        <v>30</v>
      </c>
      <c r="B550" s="743" t="s">
        <v>2303</v>
      </c>
      <c r="C550" s="743" t="s">
        <v>2307</v>
      </c>
      <c r="D550" s="826" t="s">
        <v>3544</v>
      </c>
      <c r="E550" s="827" t="s">
        <v>2322</v>
      </c>
      <c r="F550" s="743" t="s">
        <v>2304</v>
      </c>
      <c r="G550" s="743" t="s">
        <v>2553</v>
      </c>
      <c r="H550" s="743" t="s">
        <v>554</v>
      </c>
      <c r="I550" s="743" t="s">
        <v>2216</v>
      </c>
      <c r="J550" s="743" t="s">
        <v>2217</v>
      </c>
      <c r="K550" s="743" t="s">
        <v>2218</v>
      </c>
      <c r="L550" s="744">
        <v>122.96</v>
      </c>
      <c r="M550" s="744">
        <v>122.96</v>
      </c>
      <c r="N550" s="743">
        <v>1</v>
      </c>
      <c r="O550" s="828">
        <v>0.5</v>
      </c>
      <c r="P550" s="744">
        <v>122.96</v>
      </c>
      <c r="Q550" s="761">
        <v>1</v>
      </c>
      <c r="R550" s="743">
        <v>1</v>
      </c>
      <c r="S550" s="761">
        <v>1</v>
      </c>
      <c r="T550" s="828">
        <v>0.5</v>
      </c>
      <c r="U550" s="784">
        <v>1</v>
      </c>
    </row>
    <row r="551" spans="1:21" ht="14.4" customHeight="1" x14ac:dyDescent="0.3">
      <c r="A551" s="742">
        <v>30</v>
      </c>
      <c r="B551" s="743" t="s">
        <v>2303</v>
      </c>
      <c r="C551" s="743" t="s">
        <v>2307</v>
      </c>
      <c r="D551" s="826" t="s">
        <v>3544</v>
      </c>
      <c r="E551" s="827" t="s">
        <v>2322</v>
      </c>
      <c r="F551" s="743" t="s">
        <v>2304</v>
      </c>
      <c r="G551" s="743" t="s">
        <v>2565</v>
      </c>
      <c r="H551" s="743" t="s">
        <v>554</v>
      </c>
      <c r="I551" s="743" t="s">
        <v>2154</v>
      </c>
      <c r="J551" s="743" t="s">
        <v>2155</v>
      </c>
      <c r="K551" s="743" t="s">
        <v>2156</v>
      </c>
      <c r="L551" s="744">
        <v>0</v>
      </c>
      <c r="M551" s="744">
        <v>0</v>
      </c>
      <c r="N551" s="743">
        <v>6</v>
      </c>
      <c r="O551" s="828">
        <v>4</v>
      </c>
      <c r="P551" s="744">
        <v>0</v>
      </c>
      <c r="Q551" s="761"/>
      <c r="R551" s="743">
        <v>2</v>
      </c>
      <c r="S551" s="761">
        <v>0.33333333333333331</v>
      </c>
      <c r="T551" s="828">
        <v>1</v>
      </c>
      <c r="U551" s="784">
        <v>0.25</v>
      </c>
    </row>
    <row r="552" spans="1:21" ht="14.4" customHeight="1" x14ac:dyDescent="0.3">
      <c r="A552" s="742">
        <v>30</v>
      </c>
      <c r="B552" s="743" t="s">
        <v>2303</v>
      </c>
      <c r="C552" s="743" t="s">
        <v>2307</v>
      </c>
      <c r="D552" s="826" t="s">
        <v>3544</v>
      </c>
      <c r="E552" s="827" t="s">
        <v>2322</v>
      </c>
      <c r="F552" s="743" t="s">
        <v>2304</v>
      </c>
      <c r="G552" s="743" t="s">
        <v>2566</v>
      </c>
      <c r="H552" s="743" t="s">
        <v>526</v>
      </c>
      <c r="I552" s="743" t="s">
        <v>2569</v>
      </c>
      <c r="J552" s="743" t="s">
        <v>1492</v>
      </c>
      <c r="K552" s="743" t="s">
        <v>2570</v>
      </c>
      <c r="L552" s="744">
        <v>42.08</v>
      </c>
      <c r="M552" s="744">
        <v>84.16</v>
      </c>
      <c r="N552" s="743">
        <v>2</v>
      </c>
      <c r="O552" s="828">
        <v>1</v>
      </c>
      <c r="P552" s="744">
        <v>42.08</v>
      </c>
      <c r="Q552" s="761">
        <v>0.5</v>
      </c>
      <c r="R552" s="743">
        <v>1</v>
      </c>
      <c r="S552" s="761">
        <v>0.5</v>
      </c>
      <c r="T552" s="828">
        <v>0.5</v>
      </c>
      <c r="U552" s="784">
        <v>0.5</v>
      </c>
    </row>
    <row r="553" spans="1:21" ht="14.4" customHeight="1" x14ac:dyDescent="0.3">
      <c r="A553" s="742">
        <v>30</v>
      </c>
      <c r="B553" s="743" t="s">
        <v>2303</v>
      </c>
      <c r="C553" s="743" t="s">
        <v>2307</v>
      </c>
      <c r="D553" s="826" t="s">
        <v>3544</v>
      </c>
      <c r="E553" s="827" t="s">
        <v>2322</v>
      </c>
      <c r="F553" s="743" t="s">
        <v>2304</v>
      </c>
      <c r="G553" s="743" t="s">
        <v>2571</v>
      </c>
      <c r="H553" s="743" t="s">
        <v>526</v>
      </c>
      <c r="I553" s="743" t="s">
        <v>2572</v>
      </c>
      <c r="J553" s="743" t="s">
        <v>1500</v>
      </c>
      <c r="K553" s="743" t="s">
        <v>2573</v>
      </c>
      <c r="L553" s="744">
        <v>657.67</v>
      </c>
      <c r="M553" s="744">
        <v>657.67</v>
      </c>
      <c r="N553" s="743">
        <v>1</v>
      </c>
      <c r="O553" s="828">
        <v>0.5</v>
      </c>
      <c r="P553" s="744"/>
      <c r="Q553" s="761">
        <v>0</v>
      </c>
      <c r="R553" s="743"/>
      <c r="S553" s="761">
        <v>0</v>
      </c>
      <c r="T553" s="828"/>
      <c r="U553" s="784">
        <v>0</v>
      </c>
    </row>
    <row r="554" spans="1:21" ht="14.4" customHeight="1" x14ac:dyDescent="0.3">
      <c r="A554" s="742">
        <v>30</v>
      </c>
      <c r="B554" s="743" t="s">
        <v>2303</v>
      </c>
      <c r="C554" s="743" t="s">
        <v>2307</v>
      </c>
      <c r="D554" s="826" t="s">
        <v>3544</v>
      </c>
      <c r="E554" s="827" t="s">
        <v>2322</v>
      </c>
      <c r="F554" s="743" t="s">
        <v>2304</v>
      </c>
      <c r="G554" s="743" t="s">
        <v>2844</v>
      </c>
      <c r="H554" s="743" t="s">
        <v>526</v>
      </c>
      <c r="I554" s="743" t="s">
        <v>2845</v>
      </c>
      <c r="J554" s="743" t="s">
        <v>730</v>
      </c>
      <c r="K554" s="743" t="s">
        <v>2846</v>
      </c>
      <c r="L554" s="744">
        <v>85.16</v>
      </c>
      <c r="M554" s="744">
        <v>85.16</v>
      </c>
      <c r="N554" s="743">
        <v>1</v>
      </c>
      <c r="O554" s="828">
        <v>0.5</v>
      </c>
      <c r="P554" s="744"/>
      <c r="Q554" s="761">
        <v>0</v>
      </c>
      <c r="R554" s="743"/>
      <c r="S554" s="761">
        <v>0</v>
      </c>
      <c r="T554" s="828"/>
      <c r="U554" s="784">
        <v>0</v>
      </c>
    </row>
    <row r="555" spans="1:21" ht="14.4" customHeight="1" x14ac:dyDescent="0.3">
      <c r="A555" s="742">
        <v>30</v>
      </c>
      <c r="B555" s="743" t="s">
        <v>2303</v>
      </c>
      <c r="C555" s="743" t="s">
        <v>2307</v>
      </c>
      <c r="D555" s="826" t="s">
        <v>3544</v>
      </c>
      <c r="E555" s="827" t="s">
        <v>2322</v>
      </c>
      <c r="F555" s="743" t="s">
        <v>2304</v>
      </c>
      <c r="G555" s="743" t="s">
        <v>2743</v>
      </c>
      <c r="H555" s="743" t="s">
        <v>554</v>
      </c>
      <c r="I555" s="743" t="s">
        <v>1916</v>
      </c>
      <c r="J555" s="743" t="s">
        <v>1917</v>
      </c>
      <c r="K555" s="743" t="s">
        <v>1918</v>
      </c>
      <c r="L555" s="744">
        <v>131.32</v>
      </c>
      <c r="M555" s="744">
        <v>131.32</v>
      </c>
      <c r="N555" s="743">
        <v>1</v>
      </c>
      <c r="O555" s="828">
        <v>0.5</v>
      </c>
      <c r="P555" s="744"/>
      <c r="Q555" s="761">
        <v>0</v>
      </c>
      <c r="R555" s="743"/>
      <c r="S555" s="761">
        <v>0</v>
      </c>
      <c r="T555" s="828"/>
      <c r="U555" s="784">
        <v>0</v>
      </c>
    </row>
    <row r="556" spans="1:21" ht="14.4" customHeight="1" x14ac:dyDescent="0.3">
      <c r="A556" s="742">
        <v>30</v>
      </c>
      <c r="B556" s="743" t="s">
        <v>2303</v>
      </c>
      <c r="C556" s="743" t="s">
        <v>2307</v>
      </c>
      <c r="D556" s="826" t="s">
        <v>3544</v>
      </c>
      <c r="E556" s="827" t="s">
        <v>2322</v>
      </c>
      <c r="F556" s="743" t="s">
        <v>2304</v>
      </c>
      <c r="G556" s="743" t="s">
        <v>2591</v>
      </c>
      <c r="H556" s="743" t="s">
        <v>526</v>
      </c>
      <c r="I556" s="743" t="s">
        <v>2598</v>
      </c>
      <c r="J556" s="743" t="s">
        <v>694</v>
      </c>
      <c r="K556" s="743" t="s">
        <v>2599</v>
      </c>
      <c r="L556" s="744">
        <v>0</v>
      </c>
      <c r="M556" s="744">
        <v>0</v>
      </c>
      <c r="N556" s="743">
        <v>1</v>
      </c>
      <c r="O556" s="828">
        <v>0.5</v>
      </c>
      <c r="P556" s="744">
        <v>0</v>
      </c>
      <c r="Q556" s="761"/>
      <c r="R556" s="743">
        <v>1</v>
      </c>
      <c r="S556" s="761">
        <v>1</v>
      </c>
      <c r="T556" s="828">
        <v>0.5</v>
      </c>
      <c r="U556" s="784">
        <v>1</v>
      </c>
    </row>
    <row r="557" spans="1:21" ht="14.4" customHeight="1" x14ac:dyDescent="0.3">
      <c r="A557" s="742">
        <v>30</v>
      </c>
      <c r="B557" s="743" t="s">
        <v>2303</v>
      </c>
      <c r="C557" s="743" t="s">
        <v>2307</v>
      </c>
      <c r="D557" s="826" t="s">
        <v>3544</v>
      </c>
      <c r="E557" s="827" t="s">
        <v>2322</v>
      </c>
      <c r="F557" s="743" t="s">
        <v>2304</v>
      </c>
      <c r="G557" s="743" t="s">
        <v>2600</v>
      </c>
      <c r="H557" s="743" t="s">
        <v>526</v>
      </c>
      <c r="I557" s="743" t="s">
        <v>2601</v>
      </c>
      <c r="J557" s="743" t="s">
        <v>2602</v>
      </c>
      <c r="K557" s="743" t="s">
        <v>2603</v>
      </c>
      <c r="L557" s="744">
        <v>251.52</v>
      </c>
      <c r="M557" s="744">
        <v>251.52</v>
      </c>
      <c r="N557" s="743">
        <v>1</v>
      </c>
      <c r="O557" s="828">
        <v>0.5</v>
      </c>
      <c r="P557" s="744"/>
      <c r="Q557" s="761">
        <v>0</v>
      </c>
      <c r="R557" s="743"/>
      <c r="S557" s="761">
        <v>0</v>
      </c>
      <c r="T557" s="828"/>
      <c r="U557" s="784">
        <v>0</v>
      </c>
    </row>
    <row r="558" spans="1:21" ht="14.4" customHeight="1" x14ac:dyDescent="0.3">
      <c r="A558" s="742">
        <v>30</v>
      </c>
      <c r="B558" s="743" t="s">
        <v>2303</v>
      </c>
      <c r="C558" s="743" t="s">
        <v>2307</v>
      </c>
      <c r="D558" s="826" t="s">
        <v>3544</v>
      </c>
      <c r="E558" s="827" t="s">
        <v>2322</v>
      </c>
      <c r="F558" s="743" t="s">
        <v>2304</v>
      </c>
      <c r="G558" s="743" t="s">
        <v>2600</v>
      </c>
      <c r="H558" s="743" t="s">
        <v>554</v>
      </c>
      <c r="I558" s="743" t="s">
        <v>2992</v>
      </c>
      <c r="J558" s="743" t="s">
        <v>2993</v>
      </c>
      <c r="K558" s="743" t="s">
        <v>2994</v>
      </c>
      <c r="L558" s="744">
        <v>218.73</v>
      </c>
      <c r="M558" s="744">
        <v>218.73</v>
      </c>
      <c r="N558" s="743">
        <v>1</v>
      </c>
      <c r="O558" s="828">
        <v>0.5</v>
      </c>
      <c r="P558" s="744"/>
      <c r="Q558" s="761">
        <v>0</v>
      </c>
      <c r="R558" s="743"/>
      <c r="S558" s="761">
        <v>0</v>
      </c>
      <c r="T558" s="828"/>
      <c r="U558" s="784">
        <v>0</v>
      </c>
    </row>
    <row r="559" spans="1:21" ht="14.4" customHeight="1" x14ac:dyDescent="0.3">
      <c r="A559" s="742">
        <v>30</v>
      </c>
      <c r="B559" s="743" t="s">
        <v>2303</v>
      </c>
      <c r="C559" s="743" t="s">
        <v>2307</v>
      </c>
      <c r="D559" s="826" t="s">
        <v>3544</v>
      </c>
      <c r="E559" s="827" t="s">
        <v>2322</v>
      </c>
      <c r="F559" s="743" t="s">
        <v>2304</v>
      </c>
      <c r="G559" s="743" t="s">
        <v>2995</v>
      </c>
      <c r="H559" s="743" t="s">
        <v>526</v>
      </c>
      <c r="I559" s="743" t="s">
        <v>2996</v>
      </c>
      <c r="J559" s="743" t="s">
        <v>2997</v>
      </c>
      <c r="K559" s="743" t="s">
        <v>2998</v>
      </c>
      <c r="L559" s="744">
        <v>0</v>
      </c>
      <c r="M559" s="744">
        <v>0</v>
      </c>
      <c r="N559" s="743">
        <v>2</v>
      </c>
      <c r="O559" s="828">
        <v>1</v>
      </c>
      <c r="P559" s="744"/>
      <c r="Q559" s="761"/>
      <c r="R559" s="743"/>
      <c r="S559" s="761">
        <v>0</v>
      </c>
      <c r="T559" s="828"/>
      <c r="U559" s="784">
        <v>0</v>
      </c>
    </row>
    <row r="560" spans="1:21" ht="14.4" customHeight="1" x14ac:dyDescent="0.3">
      <c r="A560" s="742">
        <v>30</v>
      </c>
      <c r="B560" s="743" t="s">
        <v>2303</v>
      </c>
      <c r="C560" s="743" t="s">
        <v>2307</v>
      </c>
      <c r="D560" s="826" t="s">
        <v>3544</v>
      </c>
      <c r="E560" s="827" t="s">
        <v>2322</v>
      </c>
      <c r="F560" s="743" t="s">
        <v>2304</v>
      </c>
      <c r="G560" s="743" t="s">
        <v>2744</v>
      </c>
      <c r="H560" s="743" t="s">
        <v>554</v>
      </c>
      <c r="I560" s="743" t="s">
        <v>2202</v>
      </c>
      <c r="J560" s="743" t="s">
        <v>1536</v>
      </c>
      <c r="K560" s="743" t="s">
        <v>2203</v>
      </c>
      <c r="L560" s="744">
        <v>0</v>
      </c>
      <c r="M560" s="744">
        <v>0</v>
      </c>
      <c r="N560" s="743">
        <v>1</v>
      </c>
      <c r="O560" s="828">
        <v>0.5</v>
      </c>
      <c r="P560" s="744"/>
      <c r="Q560" s="761"/>
      <c r="R560" s="743"/>
      <c r="S560" s="761">
        <v>0</v>
      </c>
      <c r="T560" s="828"/>
      <c r="U560" s="784">
        <v>0</v>
      </c>
    </row>
    <row r="561" spans="1:21" ht="14.4" customHeight="1" x14ac:dyDescent="0.3">
      <c r="A561" s="742">
        <v>30</v>
      </c>
      <c r="B561" s="743" t="s">
        <v>2303</v>
      </c>
      <c r="C561" s="743" t="s">
        <v>2307</v>
      </c>
      <c r="D561" s="826" t="s">
        <v>3544</v>
      </c>
      <c r="E561" s="827" t="s">
        <v>2322</v>
      </c>
      <c r="F561" s="743" t="s">
        <v>2304</v>
      </c>
      <c r="G561" s="743" t="s">
        <v>2605</v>
      </c>
      <c r="H561" s="743" t="s">
        <v>554</v>
      </c>
      <c r="I561" s="743" t="s">
        <v>1899</v>
      </c>
      <c r="J561" s="743" t="s">
        <v>1895</v>
      </c>
      <c r="K561" s="743" t="s">
        <v>1900</v>
      </c>
      <c r="L561" s="744">
        <v>1887.9</v>
      </c>
      <c r="M561" s="744">
        <v>1887.9</v>
      </c>
      <c r="N561" s="743">
        <v>1</v>
      </c>
      <c r="O561" s="828">
        <v>0.5</v>
      </c>
      <c r="P561" s="744"/>
      <c r="Q561" s="761">
        <v>0</v>
      </c>
      <c r="R561" s="743"/>
      <c r="S561" s="761">
        <v>0</v>
      </c>
      <c r="T561" s="828"/>
      <c r="U561" s="784">
        <v>0</v>
      </c>
    </row>
    <row r="562" spans="1:21" ht="14.4" customHeight="1" x14ac:dyDescent="0.3">
      <c r="A562" s="742">
        <v>30</v>
      </c>
      <c r="B562" s="743" t="s">
        <v>2303</v>
      </c>
      <c r="C562" s="743" t="s">
        <v>2307</v>
      </c>
      <c r="D562" s="826" t="s">
        <v>3544</v>
      </c>
      <c r="E562" s="827" t="s">
        <v>2318</v>
      </c>
      <c r="F562" s="743" t="s">
        <v>2304</v>
      </c>
      <c r="G562" s="743" t="s">
        <v>2364</v>
      </c>
      <c r="H562" s="743" t="s">
        <v>554</v>
      </c>
      <c r="I562" s="743" t="s">
        <v>2974</v>
      </c>
      <c r="J562" s="743" t="s">
        <v>925</v>
      </c>
      <c r="K562" s="743" t="s">
        <v>2370</v>
      </c>
      <c r="L562" s="744">
        <v>42.51</v>
      </c>
      <c r="M562" s="744">
        <v>85.02</v>
      </c>
      <c r="N562" s="743">
        <v>2</v>
      </c>
      <c r="O562" s="828">
        <v>1</v>
      </c>
      <c r="P562" s="744">
        <v>42.51</v>
      </c>
      <c r="Q562" s="761">
        <v>0.5</v>
      </c>
      <c r="R562" s="743">
        <v>1</v>
      </c>
      <c r="S562" s="761">
        <v>0.5</v>
      </c>
      <c r="T562" s="828">
        <v>0.5</v>
      </c>
      <c r="U562" s="784">
        <v>0.5</v>
      </c>
    </row>
    <row r="563" spans="1:21" ht="14.4" customHeight="1" x14ac:dyDescent="0.3">
      <c r="A563" s="742">
        <v>30</v>
      </c>
      <c r="B563" s="743" t="s">
        <v>2303</v>
      </c>
      <c r="C563" s="743" t="s">
        <v>2307</v>
      </c>
      <c r="D563" s="826" t="s">
        <v>3544</v>
      </c>
      <c r="E563" s="827" t="s">
        <v>2318</v>
      </c>
      <c r="F563" s="743" t="s">
        <v>2304</v>
      </c>
      <c r="G563" s="743" t="s">
        <v>2364</v>
      </c>
      <c r="H563" s="743" t="s">
        <v>526</v>
      </c>
      <c r="I563" s="743" t="s">
        <v>2369</v>
      </c>
      <c r="J563" s="743" t="s">
        <v>920</v>
      </c>
      <c r="K563" s="743" t="s">
        <v>2370</v>
      </c>
      <c r="L563" s="744">
        <v>42.51</v>
      </c>
      <c r="M563" s="744">
        <v>42.51</v>
      </c>
      <c r="N563" s="743">
        <v>1</v>
      </c>
      <c r="O563" s="828">
        <v>0.5</v>
      </c>
      <c r="P563" s="744"/>
      <c r="Q563" s="761">
        <v>0</v>
      </c>
      <c r="R563" s="743"/>
      <c r="S563" s="761">
        <v>0</v>
      </c>
      <c r="T563" s="828"/>
      <c r="U563" s="784">
        <v>0</v>
      </c>
    </row>
    <row r="564" spans="1:21" ht="14.4" customHeight="1" x14ac:dyDescent="0.3">
      <c r="A564" s="742">
        <v>30</v>
      </c>
      <c r="B564" s="743" t="s">
        <v>2303</v>
      </c>
      <c r="C564" s="743" t="s">
        <v>2307</v>
      </c>
      <c r="D564" s="826" t="s">
        <v>3544</v>
      </c>
      <c r="E564" s="827" t="s">
        <v>2318</v>
      </c>
      <c r="F564" s="743" t="s">
        <v>2304</v>
      </c>
      <c r="G564" s="743" t="s">
        <v>2398</v>
      </c>
      <c r="H564" s="743" t="s">
        <v>526</v>
      </c>
      <c r="I564" s="743" t="s">
        <v>2399</v>
      </c>
      <c r="J564" s="743" t="s">
        <v>1058</v>
      </c>
      <c r="K564" s="743" t="s">
        <v>2400</v>
      </c>
      <c r="L564" s="744">
        <v>33</v>
      </c>
      <c r="M564" s="744">
        <v>33</v>
      </c>
      <c r="N564" s="743">
        <v>1</v>
      </c>
      <c r="O564" s="828">
        <v>0.5</v>
      </c>
      <c r="P564" s="744"/>
      <c r="Q564" s="761">
        <v>0</v>
      </c>
      <c r="R564" s="743"/>
      <c r="S564" s="761">
        <v>0</v>
      </c>
      <c r="T564" s="828"/>
      <c r="U564" s="784">
        <v>0</v>
      </c>
    </row>
    <row r="565" spans="1:21" ht="14.4" customHeight="1" x14ac:dyDescent="0.3">
      <c r="A565" s="742">
        <v>30</v>
      </c>
      <c r="B565" s="743" t="s">
        <v>2303</v>
      </c>
      <c r="C565" s="743" t="s">
        <v>2307</v>
      </c>
      <c r="D565" s="826" t="s">
        <v>3544</v>
      </c>
      <c r="E565" s="827" t="s">
        <v>2318</v>
      </c>
      <c r="F565" s="743" t="s">
        <v>2304</v>
      </c>
      <c r="G565" s="743" t="s">
        <v>2999</v>
      </c>
      <c r="H565" s="743" t="s">
        <v>526</v>
      </c>
      <c r="I565" s="743" t="s">
        <v>3000</v>
      </c>
      <c r="J565" s="743" t="s">
        <v>3001</v>
      </c>
      <c r="K565" s="743" t="s">
        <v>3002</v>
      </c>
      <c r="L565" s="744">
        <v>1702.95</v>
      </c>
      <c r="M565" s="744">
        <v>1702.95</v>
      </c>
      <c r="N565" s="743">
        <v>1</v>
      </c>
      <c r="O565" s="828">
        <v>0.5</v>
      </c>
      <c r="P565" s="744"/>
      <c r="Q565" s="761">
        <v>0</v>
      </c>
      <c r="R565" s="743"/>
      <c r="S565" s="761">
        <v>0</v>
      </c>
      <c r="T565" s="828"/>
      <c r="U565" s="784">
        <v>0</v>
      </c>
    </row>
    <row r="566" spans="1:21" ht="14.4" customHeight="1" x14ac:dyDescent="0.3">
      <c r="A566" s="742">
        <v>30</v>
      </c>
      <c r="B566" s="743" t="s">
        <v>2303</v>
      </c>
      <c r="C566" s="743" t="s">
        <v>2307</v>
      </c>
      <c r="D566" s="826" t="s">
        <v>3544</v>
      </c>
      <c r="E566" s="827" t="s">
        <v>2318</v>
      </c>
      <c r="F566" s="743" t="s">
        <v>2304</v>
      </c>
      <c r="G566" s="743" t="s">
        <v>2429</v>
      </c>
      <c r="H566" s="743" t="s">
        <v>526</v>
      </c>
      <c r="I566" s="743" t="s">
        <v>3003</v>
      </c>
      <c r="J566" s="743" t="s">
        <v>637</v>
      </c>
      <c r="K566" s="743" t="s">
        <v>3004</v>
      </c>
      <c r="L566" s="744">
        <v>0</v>
      </c>
      <c r="M566" s="744">
        <v>0</v>
      </c>
      <c r="N566" s="743">
        <v>1</v>
      </c>
      <c r="O566" s="828">
        <v>0.5</v>
      </c>
      <c r="P566" s="744"/>
      <c r="Q566" s="761"/>
      <c r="R566" s="743"/>
      <c r="S566" s="761">
        <v>0</v>
      </c>
      <c r="T566" s="828"/>
      <c r="U566" s="784">
        <v>0</v>
      </c>
    </row>
    <row r="567" spans="1:21" ht="14.4" customHeight="1" x14ac:dyDescent="0.3">
      <c r="A567" s="742">
        <v>30</v>
      </c>
      <c r="B567" s="743" t="s">
        <v>2303</v>
      </c>
      <c r="C567" s="743" t="s">
        <v>2307</v>
      </c>
      <c r="D567" s="826" t="s">
        <v>3544</v>
      </c>
      <c r="E567" s="827" t="s">
        <v>2318</v>
      </c>
      <c r="F567" s="743" t="s">
        <v>2304</v>
      </c>
      <c r="G567" s="743" t="s">
        <v>2447</v>
      </c>
      <c r="H567" s="743" t="s">
        <v>526</v>
      </c>
      <c r="I567" s="743" t="s">
        <v>2676</v>
      </c>
      <c r="J567" s="743" t="s">
        <v>1477</v>
      </c>
      <c r="K567" s="743" t="s">
        <v>2677</v>
      </c>
      <c r="L567" s="744">
        <v>760.22</v>
      </c>
      <c r="M567" s="744">
        <v>760.22</v>
      </c>
      <c r="N567" s="743">
        <v>1</v>
      </c>
      <c r="O567" s="828">
        <v>0.5</v>
      </c>
      <c r="P567" s="744"/>
      <c r="Q567" s="761">
        <v>0</v>
      </c>
      <c r="R567" s="743"/>
      <c r="S567" s="761">
        <v>0</v>
      </c>
      <c r="T567" s="828"/>
      <c r="U567" s="784">
        <v>0</v>
      </c>
    </row>
    <row r="568" spans="1:21" ht="14.4" customHeight="1" x14ac:dyDescent="0.3">
      <c r="A568" s="742">
        <v>30</v>
      </c>
      <c r="B568" s="743" t="s">
        <v>2303</v>
      </c>
      <c r="C568" s="743" t="s">
        <v>2307</v>
      </c>
      <c r="D568" s="826" t="s">
        <v>3544</v>
      </c>
      <c r="E568" s="827" t="s">
        <v>2318</v>
      </c>
      <c r="F568" s="743" t="s">
        <v>2304</v>
      </c>
      <c r="G568" s="743" t="s">
        <v>2470</v>
      </c>
      <c r="H568" s="743" t="s">
        <v>526</v>
      </c>
      <c r="I568" s="743" t="s">
        <v>2471</v>
      </c>
      <c r="J568" s="743" t="s">
        <v>2472</v>
      </c>
      <c r="K568" s="743" t="s">
        <v>2473</v>
      </c>
      <c r="L568" s="744">
        <v>122.73</v>
      </c>
      <c r="M568" s="744">
        <v>122.73</v>
      </c>
      <c r="N568" s="743">
        <v>1</v>
      </c>
      <c r="O568" s="828">
        <v>0.5</v>
      </c>
      <c r="P568" s="744"/>
      <c r="Q568" s="761">
        <v>0</v>
      </c>
      <c r="R568" s="743"/>
      <c r="S568" s="761">
        <v>0</v>
      </c>
      <c r="T568" s="828"/>
      <c r="U568" s="784">
        <v>0</v>
      </c>
    </row>
    <row r="569" spans="1:21" ht="14.4" customHeight="1" x14ac:dyDescent="0.3">
      <c r="A569" s="742">
        <v>30</v>
      </c>
      <c r="B569" s="743" t="s">
        <v>2303</v>
      </c>
      <c r="C569" s="743" t="s">
        <v>2307</v>
      </c>
      <c r="D569" s="826" t="s">
        <v>3544</v>
      </c>
      <c r="E569" s="827" t="s">
        <v>2318</v>
      </c>
      <c r="F569" s="743" t="s">
        <v>2304</v>
      </c>
      <c r="G569" s="743" t="s">
        <v>2510</v>
      </c>
      <c r="H569" s="743" t="s">
        <v>554</v>
      </c>
      <c r="I569" s="743" t="s">
        <v>2512</v>
      </c>
      <c r="J569" s="743" t="s">
        <v>913</v>
      </c>
      <c r="K569" s="743" t="s">
        <v>1881</v>
      </c>
      <c r="L569" s="744">
        <v>490.89</v>
      </c>
      <c r="M569" s="744">
        <v>981.78</v>
      </c>
      <c r="N569" s="743">
        <v>2</v>
      </c>
      <c r="O569" s="828">
        <v>0.5</v>
      </c>
      <c r="P569" s="744">
        <v>981.78</v>
      </c>
      <c r="Q569" s="761">
        <v>1</v>
      </c>
      <c r="R569" s="743">
        <v>2</v>
      </c>
      <c r="S569" s="761">
        <v>1</v>
      </c>
      <c r="T569" s="828">
        <v>0.5</v>
      </c>
      <c r="U569" s="784">
        <v>1</v>
      </c>
    </row>
    <row r="570" spans="1:21" ht="14.4" customHeight="1" x14ac:dyDescent="0.3">
      <c r="A570" s="742">
        <v>30</v>
      </c>
      <c r="B570" s="743" t="s">
        <v>2303</v>
      </c>
      <c r="C570" s="743" t="s">
        <v>2307</v>
      </c>
      <c r="D570" s="826" t="s">
        <v>3544</v>
      </c>
      <c r="E570" s="827" t="s">
        <v>2318</v>
      </c>
      <c r="F570" s="743" t="s">
        <v>2304</v>
      </c>
      <c r="G570" s="743" t="s">
        <v>2510</v>
      </c>
      <c r="H570" s="743" t="s">
        <v>554</v>
      </c>
      <c r="I570" s="743" t="s">
        <v>1880</v>
      </c>
      <c r="J570" s="743" t="s">
        <v>913</v>
      </c>
      <c r="K570" s="743" t="s">
        <v>1881</v>
      </c>
      <c r="L570" s="744">
        <v>490.89</v>
      </c>
      <c r="M570" s="744">
        <v>981.78</v>
      </c>
      <c r="N570" s="743">
        <v>2</v>
      </c>
      <c r="O570" s="828">
        <v>1</v>
      </c>
      <c r="P570" s="744"/>
      <c r="Q570" s="761">
        <v>0</v>
      </c>
      <c r="R570" s="743"/>
      <c r="S570" s="761">
        <v>0</v>
      </c>
      <c r="T570" s="828"/>
      <c r="U570" s="784">
        <v>0</v>
      </c>
    </row>
    <row r="571" spans="1:21" ht="14.4" customHeight="1" x14ac:dyDescent="0.3">
      <c r="A571" s="742">
        <v>30</v>
      </c>
      <c r="B571" s="743" t="s">
        <v>2303</v>
      </c>
      <c r="C571" s="743" t="s">
        <v>2307</v>
      </c>
      <c r="D571" s="826" t="s">
        <v>3544</v>
      </c>
      <c r="E571" s="827" t="s">
        <v>2318</v>
      </c>
      <c r="F571" s="743" t="s">
        <v>2304</v>
      </c>
      <c r="G571" s="743" t="s">
        <v>2529</v>
      </c>
      <c r="H571" s="743" t="s">
        <v>554</v>
      </c>
      <c r="I571" s="743" t="s">
        <v>2530</v>
      </c>
      <c r="J571" s="743" t="s">
        <v>1810</v>
      </c>
      <c r="K571" s="743" t="s">
        <v>1811</v>
      </c>
      <c r="L571" s="744">
        <v>16.12</v>
      </c>
      <c r="M571" s="744">
        <v>16.12</v>
      </c>
      <c r="N571" s="743">
        <v>1</v>
      </c>
      <c r="O571" s="828">
        <v>0.5</v>
      </c>
      <c r="P571" s="744">
        <v>16.12</v>
      </c>
      <c r="Q571" s="761">
        <v>1</v>
      </c>
      <c r="R571" s="743">
        <v>1</v>
      </c>
      <c r="S571" s="761">
        <v>1</v>
      </c>
      <c r="T571" s="828">
        <v>0.5</v>
      </c>
      <c r="U571" s="784">
        <v>1</v>
      </c>
    </row>
    <row r="572" spans="1:21" ht="14.4" customHeight="1" x14ac:dyDescent="0.3">
      <c r="A572" s="742">
        <v>30</v>
      </c>
      <c r="B572" s="743" t="s">
        <v>2303</v>
      </c>
      <c r="C572" s="743" t="s">
        <v>2307</v>
      </c>
      <c r="D572" s="826" t="s">
        <v>3544</v>
      </c>
      <c r="E572" s="827" t="s">
        <v>2318</v>
      </c>
      <c r="F572" s="743" t="s">
        <v>2304</v>
      </c>
      <c r="G572" s="743" t="s">
        <v>2529</v>
      </c>
      <c r="H572" s="743" t="s">
        <v>554</v>
      </c>
      <c r="I572" s="743" t="s">
        <v>3005</v>
      </c>
      <c r="J572" s="743" t="s">
        <v>1810</v>
      </c>
      <c r="K572" s="743" t="s">
        <v>1813</v>
      </c>
      <c r="L572" s="744">
        <v>57.6</v>
      </c>
      <c r="M572" s="744">
        <v>57.6</v>
      </c>
      <c r="N572" s="743">
        <v>1</v>
      </c>
      <c r="O572" s="828">
        <v>0.5</v>
      </c>
      <c r="P572" s="744"/>
      <c r="Q572" s="761">
        <v>0</v>
      </c>
      <c r="R572" s="743"/>
      <c r="S572" s="761">
        <v>0</v>
      </c>
      <c r="T572" s="828"/>
      <c r="U572" s="784">
        <v>0</v>
      </c>
    </row>
    <row r="573" spans="1:21" ht="14.4" customHeight="1" x14ac:dyDescent="0.3">
      <c r="A573" s="742">
        <v>30</v>
      </c>
      <c r="B573" s="743" t="s">
        <v>2303</v>
      </c>
      <c r="C573" s="743" t="s">
        <v>2307</v>
      </c>
      <c r="D573" s="826" t="s">
        <v>3544</v>
      </c>
      <c r="E573" s="827" t="s">
        <v>2318</v>
      </c>
      <c r="F573" s="743" t="s">
        <v>2304</v>
      </c>
      <c r="G573" s="743" t="s">
        <v>2542</v>
      </c>
      <c r="H573" s="743" t="s">
        <v>554</v>
      </c>
      <c r="I573" s="743" t="s">
        <v>1955</v>
      </c>
      <c r="J573" s="743" t="s">
        <v>1956</v>
      </c>
      <c r="K573" s="743" t="s">
        <v>1957</v>
      </c>
      <c r="L573" s="744">
        <v>10.34</v>
      </c>
      <c r="M573" s="744">
        <v>10.34</v>
      </c>
      <c r="N573" s="743">
        <v>1</v>
      </c>
      <c r="O573" s="828">
        <v>0.5</v>
      </c>
      <c r="P573" s="744">
        <v>10.34</v>
      </c>
      <c r="Q573" s="761">
        <v>1</v>
      </c>
      <c r="R573" s="743">
        <v>1</v>
      </c>
      <c r="S573" s="761">
        <v>1</v>
      </c>
      <c r="T573" s="828">
        <v>0.5</v>
      </c>
      <c r="U573" s="784">
        <v>1</v>
      </c>
    </row>
    <row r="574" spans="1:21" ht="14.4" customHeight="1" x14ac:dyDescent="0.3">
      <c r="A574" s="742">
        <v>30</v>
      </c>
      <c r="B574" s="743" t="s">
        <v>2303</v>
      </c>
      <c r="C574" s="743" t="s">
        <v>2307</v>
      </c>
      <c r="D574" s="826" t="s">
        <v>3544</v>
      </c>
      <c r="E574" s="827" t="s">
        <v>2318</v>
      </c>
      <c r="F574" s="743" t="s">
        <v>2304</v>
      </c>
      <c r="G574" s="743" t="s">
        <v>2565</v>
      </c>
      <c r="H574" s="743" t="s">
        <v>554</v>
      </c>
      <c r="I574" s="743" t="s">
        <v>2154</v>
      </c>
      <c r="J574" s="743" t="s">
        <v>2155</v>
      </c>
      <c r="K574" s="743" t="s">
        <v>2156</v>
      </c>
      <c r="L574" s="744">
        <v>0</v>
      </c>
      <c r="M574" s="744">
        <v>0</v>
      </c>
      <c r="N574" s="743">
        <v>3</v>
      </c>
      <c r="O574" s="828">
        <v>1.5</v>
      </c>
      <c r="P574" s="744">
        <v>0</v>
      </c>
      <c r="Q574" s="761"/>
      <c r="R574" s="743">
        <v>1</v>
      </c>
      <c r="S574" s="761">
        <v>0.33333333333333331</v>
      </c>
      <c r="T574" s="828">
        <v>0.5</v>
      </c>
      <c r="U574" s="784">
        <v>0.33333333333333331</v>
      </c>
    </row>
    <row r="575" spans="1:21" ht="14.4" customHeight="1" x14ac:dyDescent="0.3">
      <c r="A575" s="742">
        <v>30</v>
      </c>
      <c r="B575" s="743" t="s">
        <v>2303</v>
      </c>
      <c r="C575" s="743" t="s">
        <v>2307</v>
      </c>
      <c r="D575" s="826" t="s">
        <v>3544</v>
      </c>
      <c r="E575" s="827" t="s">
        <v>2318</v>
      </c>
      <c r="F575" s="743" t="s">
        <v>2304</v>
      </c>
      <c r="G575" s="743" t="s">
        <v>2566</v>
      </c>
      <c r="H575" s="743" t="s">
        <v>526</v>
      </c>
      <c r="I575" s="743" t="s">
        <v>2567</v>
      </c>
      <c r="J575" s="743" t="s">
        <v>1492</v>
      </c>
      <c r="K575" s="743" t="s">
        <v>2568</v>
      </c>
      <c r="L575" s="744">
        <v>210.38</v>
      </c>
      <c r="M575" s="744">
        <v>420.76</v>
      </c>
      <c r="N575" s="743">
        <v>2</v>
      </c>
      <c r="O575" s="828">
        <v>1</v>
      </c>
      <c r="P575" s="744">
        <v>210.38</v>
      </c>
      <c r="Q575" s="761">
        <v>0.5</v>
      </c>
      <c r="R575" s="743">
        <v>1</v>
      </c>
      <c r="S575" s="761">
        <v>0.5</v>
      </c>
      <c r="T575" s="828">
        <v>0.5</v>
      </c>
      <c r="U575" s="784">
        <v>0.5</v>
      </c>
    </row>
    <row r="576" spans="1:21" ht="14.4" customHeight="1" x14ac:dyDescent="0.3">
      <c r="A576" s="742">
        <v>30</v>
      </c>
      <c r="B576" s="743" t="s">
        <v>2303</v>
      </c>
      <c r="C576" s="743" t="s">
        <v>2307</v>
      </c>
      <c r="D576" s="826" t="s">
        <v>3544</v>
      </c>
      <c r="E576" s="827" t="s">
        <v>2318</v>
      </c>
      <c r="F576" s="743" t="s">
        <v>2304</v>
      </c>
      <c r="G576" s="743" t="s">
        <v>3006</v>
      </c>
      <c r="H576" s="743" t="s">
        <v>554</v>
      </c>
      <c r="I576" s="743" t="s">
        <v>3007</v>
      </c>
      <c r="J576" s="743" t="s">
        <v>904</v>
      </c>
      <c r="K576" s="743" t="s">
        <v>3008</v>
      </c>
      <c r="L576" s="744">
        <v>300.31</v>
      </c>
      <c r="M576" s="744">
        <v>300.31</v>
      </c>
      <c r="N576" s="743">
        <v>1</v>
      </c>
      <c r="O576" s="828">
        <v>0.5</v>
      </c>
      <c r="P576" s="744"/>
      <c r="Q576" s="761">
        <v>0</v>
      </c>
      <c r="R576" s="743"/>
      <c r="S576" s="761">
        <v>0</v>
      </c>
      <c r="T576" s="828"/>
      <c r="U576" s="784">
        <v>0</v>
      </c>
    </row>
    <row r="577" spans="1:21" ht="14.4" customHeight="1" x14ac:dyDescent="0.3">
      <c r="A577" s="742">
        <v>30</v>
      </c>
      <c r="B577" s="743" t="s">
        <v>2303</v>
      </c>
      <c r="C577" s="743" t="s">
        <v>2307</v>
      </c>
      <c r="D577" s="826" t="s">
        <v>3544</v>
      </c>
      <c r="E577" s="827" t="s">
        <v>2318</v>
      </c>
      <c r="F577" s="743" t="s">
        <v>2304</v>
      </c>
      <c r="G577" s="743" t="s">
        <v>2585</v>
      </c>
      <c r="H577" s="743" t="s">
        <v>526</v>
      </c>
      <c r="I577" s="743" t="s">
        <v>2586</v>
      </c>
      <c r="J577" s="743" t="s">
        <v>1421</v>
      </c>
      <c r="K577" s="743" t="s">
        <v>2131</v>
      </c>
      <c r="L577" s="744">
        <v>122.73</v>
      </c>
      <c r="M577" s="744">
        <v>122.73</v>
      </c>
      <c r="N577" s="743">
        <v>1</v>
      </c>
      <c r="O577" s="828">
        <v>0.5</v>
      </c>
      <c r="P577" s="744"/>
      <c r="Q577" s="761">
        <v>0</v>
      </c>
      <c r="R577" s="743"/>
      <c r="S577" s="761">
        <v>0</v>
      </c>
      <c r="T577" s="828"/>
      <c r="U577" s="784">
        <v>0</v>
      </c>
    </row>
    <row r="578" spans="1:21" ht="14.4" customHeight="1" x14ac:dyDescent="0.3">
      <c r="A578" s="742">
        <v>30</v>
      </c>
      <c r="B578" s="743" t="s">
        <v>2303</v>
      </c>
      <c r="C578" s="743" t="s">
        <v>2307</v>
      </c>
      <c r="D578" s="826" t="s">
        <v>3544</v>
      </c>
      <c r="E578" s="827" t="s">
        <v>2318</v>
      </c>
      <c r="F578" s="743" t="s">
        <v>2304</v>
      </c>
      <c r="G578" s="743" t="s">
        <v>2862</v>
      </c>
      <c r="H578" s="743" t="s">
        <v>526</v>
      </c>
      <c r="I578" s="743" t="s">
        <v>2863</v>
      </c>
      <c r="J578" s="743" t="s">
        <v>826</v>
      </c>
      <c r="K578" s="743" t="s">
        <v>2864</v>
      </c>
      <c r="L578" s="744">
        <v>43.94</v>
      </c>
      <c r="M578" s="744">
        <v>43.94</v>
      </c>
      <c r="N578" s="743">
        <v>1</v>
      </c>
      <c r="O578" s="828">
        <v>1</v>
      </c>
      <c r="P578" s="744"/>
      <c r="Q578" s="761">
        <v>0</v>
      </c>
      <c r="R578" s="743"/>
      <c r="S578" s="761">
        <v>0</v>
      </c>
      <c r="T578" s="828"/>
      <c r="U578" s="784">
        <v>0</v>
      </c>
    </row>
    <row r="579" spans="1:21" ht="14.4" customHeight="1" x14ac:dyDescent="0.3">
      <c r="A579" s="742">
        <v>30</v>
      </c>
      <c r="B579" s="743" t="s">
        <v>2303</v>
      </c>
      <c r="C579" s="743" t="s">
        <v>2307</v>
      </c>
      <c r="D579" s="826" t="s">
        <v>3544</v>
      </c>
      <c r="E579" s="827" t="s">
        <v>2318</v>
      </c>
      <c r="F579" s="743" t="s">
        <v>2304</v>
      </c>
      <c r="G579" s="743" t="s">
        <v>2744</v>
      </c>
      <c r="H579" s="743" t="s">
        <v>554</v>
      </c>
      <c r="I579" s="743" t="s">
        <v>2202</v>
      </c>
      <c r="J579" s="743" t="s">
        <v>1536</v>
      </c>
      <c r="K579" s="743" t="s">
        <v>2203</v>
      </c>
      <c r="L579" s="744">
        <v>0</v>
      </c>
      <c r="M579" s="744">
        <v>0</v>
      </c>
      <c r="N579" s="743">
        <v>1</v>
      </c>
      <c r="O579" s="828">
        <v>0.5</v>
      </c>
      <c r="P579" s="744"/>
      <c r="Q579" s="761"/>
      <c r="R579" s="743"/>
      <c r="S579" s="761">
        <v>0</v>
      </c>
      <c r="T579" s="828"/>
      <c r="U579" s="784">
        <v>0</v>
      </c>
    </row>
    <row r="580" spans="1:21" ht="14.4" customHeight="1" x14ac:dyDescent="0.3">
      <c r="A580" s="742">
        <v>30</v>
      </c>
      <c r="B580" s="743" t="s">
        <v>2303</v>
      </c>
      <c r="C580" s="743" t="s">
        <v>2307</v>
      </c>
      <c r="D580" s="826" t="s">
        <v>3544</v>
      </c>
      <c r="E580" s="827" t="s">
        <v>2318</v>
      </c>
      <c r="F580" s="743" t="s">
        <v>2304</v>
      </c>
      <c r="G580" s="743" t="s">
        <v>2608</v>
      </c>
      <c r="H580" s="743" t="s">
        <v>554</v>
      </c>
      <c r="I580" s="743" t="s">
        <v>2609</v>
      </c>
      <c r="J580" s="743" t="s">
        <v>1823</v>
      </c>
      <c r="K580" s="743" t="s">
        <v>2610</v>
      </c>
      <c r="L580" s="744">
        <v>53.57</v>
      </c>
      <c r="M580" s="744">
        <v>53.57</v>
      </c>
      <c r="N580" s="743">
        <v>1</v>
      </c>
      <c r="O580" s="828">
        <v>1</v>
      </c>
      <c r="P580" s="744">
        <v>53.57</v>
      </c>
      <c r="Q580" s="761">
        <v>1</v>
      </c>
      <c r="R580" s="743">
        <v>1</v>
      </c>
      <c r="S580" s="761">
        <v>1</v>
      </c>
      <c r="T580" s="828">
        <v>1</v>
      </c>
      <c r="U580" s="784">
        <v>1</v>
      </c>
    </row>
    <row r="581" spans="1:21" ht="14.4" customHeight="1" x14ac:dyDescent="0.3">
      <c r="A581" s="742">
        <v>30</v>
      </c>
      <c r="B581" s="743" t="s">
        <v>2303</v>
      </c>
      <c r="C581" s="743" t="s">
        <v>2307</v>
      </c>
      <c r="D581" s="826" t="s">
        <v>3544</v>
      </c>
      <c r="E581" s="827" t="s">
        <v>2318</v>
      </c>
      <c r="F581" s="743" t="s">
        <v>2304</v>
      </c>
      <c r="G581" s="743" t="s">
        <v>3009</v>
      </c>
      <c r="H581" s="743" t="s">
        <v>526</v>
      </c>
      <c r="I581" s="743" t="s">
        <v>3010</v>
      </c>
      <c r="J581" s="743" t="s">
        <v>3011</v>
      </c>
      <c r="K581" s="743" t="s">
        <v>3012</v>
      </c>
      <c r="L581" s="744">
        <v>1112.45</v>
      </c>
      <c r="M581" s="744">
        <v>1112.45</v>
      </c>
      <c r="N581" s="743">
        <v>1</v>
      </c>
      <c r="O581" s="828">
        <v>1</v>
      </c>
      <c r="P581" s="744">
        <v>1112.45</v>
      </c>
      <c r="Q581" s="761">
        <v>1</v>
      </c>
      <c r="R581" s="743">
        <v>1</v>
      </c>
      <c r="S581" s="761">
        <v>1</v>
      </c>
      <c r="T581" s="828">
        <v>1</v>
      </c>
      <c r="U581" s="784">
        <v>1</v>
      </c>
    </row>
    <row r="582" spans="1:21" ht="14.4" customHeight="1" x14ac:dyDescent="0.3">
      <c r="A582" s="742">
        <v>30</v>
      </c>
      <c r="B582" s="743" t="s">
        <v>2303</v>
      </c>
      <c r="C582" s="743" t="s">
        <v>2307</v>
      </c>
      <c r="D582" s="826" t="s">
        <v>3544</v>
      </c>
      <c r="E582" s="827" t="s">
        <v>2316</v>
      </c>
      <c r="F582" s="743" t="s">
        <v>2304</v>
      </c>
      <c r="G582" s="743" t="s">
        <v>2631</v>
      </c>
      <c r="H582" s="743" t="s">
        <v>526</v>
      </c>
      <c r="I582" s="743" t="s">
        <v>2632</v>
      </c>
      <c r="J582" s="743" t="s">
        <v>2633</v>
      </c>
      <c r="K582" s="743" t="s">
        <v>2634</v>
      </c>
      <c r="L582" s="744">
        <v>35.11</v>
      </c>
      <c r="M582" s="744">
        <v>35.11</v>
      </c>
      <c r="N582" s="743">
        <v>1</v>
      </c>
      <c r="O582" s="828">
        <v>0.5</v>
      </c>
      <c r="P582" s="744"/>
      <c r="Q582" s="761">
        <v>0</v>
      </c>
      <c r="R582" s="743"/>
      <c r="S582" s="761">
        <v>0</v>
      </c>
      <c r="T582" s="828"/>
      <c r="U582" s="784">
        <v>0</v>
      </c>
    </row>
    <row r="583" spans="1:21" ht="14.4" customHeight="1" x14ac:dyDescent="0.3">
      <c r="A583" s="742">
        <v>30</v>
      </c>
      <c r="B583" s="743" t="s">
        <v>2303</v>
      </c>
      <c r="C583" s="743" t="s">
        <v>2307</v>
      </c>
      <c r="D583" s="826" t="s">
        <v>3544</v>
      </c>
      <c r="E583" s="827" t="s">
        <v>2316</v>
      </c>
      <c r="F583" s="743" t="s">
        <v>2304</v>
      </c>
      <c r="G583" s="743" t="s">
        <v>2325</v>
      </c>
      <c r="H583" s="743" t="s">
        <v>526</v>
      </c>
      <c r="I583" s="743" t="s">
        <v>3013</v>
      </c>
      <c r="J583" s="743" t="s">
        <v>1184</v>
      </c>
      <c r="K583" s="743" t="s">
        <v>583</v>
      </c>
      <c r="L583" s="744">
        <v>0</v>
      </c>
      <c r="M583" s="744">
        <v>0</v>
      </c>
      <c r="N583" s="743">
        <v>1</v>
      </c>
      <c r="O583" s="828">
        <v>0.5</v>
      </c>
      <c r="P583" s="744"/>
      <c r="Q583" s="761"/>
      <c r="R583" s="743"/>
      <c r="S583" s="761">
        <v>0</v>
      </c>
      <c r="T583" s="828"/>
      <c r="U583" s="784">
        <v>0</v>
      </c>
    </row>
    <row r="584" spans="1:21" ht="14.4" customHeight="1" x14ac:dyDescent="0.3">
      <c r="A584" s="742">
        <v>30</v>
      </c>
      <c r="B584" s="743" t="s">
        <v>2303</v>
      </c>
      <c r="C584" s="743" t="s">
        <v>2307</v>
      </c>
      <c r="D584" s="826" t="s">
        <v>3544</v>
      </c>
      <c r="E584" s="827" t="s">
        <v>2316</v>
      </c>
      <c r="F584" s="743" t="s">
        <v>2304</v>
      </c>
      <c r="G584" s="743" t="s">
        <v>2325</v>
      </c>
      <c r="H584" s="743" t="s">
        <v>526</v>
      </c>
      <c r="I584" s="743" t="s">
        <v>2134</v>
      </c>
      <c r="J584" s="743" t="s">
        <v>1184</v>
      </c>
      <c r="K584" s="743" t="s">
        <v>2131</v>
      </c>
      <c r="L584" s="744">
        <v>36.270000000000003</v>
      </c>
      <c r="M584" s="744">
        <v>181.35000000000002</v>
      </c>
      <c r="N584" s="743">
        <v>5</v>
      </c>
      <c r="O584" s="828">
        <v>3</v>
      </c>
      <c r="P584" s="744"/>
      <c r="Q584" s="761">
        <v>0</v>
      </c>
      <c r="R584" s="743"/>
      <c r="S584" s="761">
        <v>0</v>
      </c>
      <c r="T584" s="828"/>
      <c r="U584" s="784">
        <v>0</v>
      </c>
    </row>
    <row r="585" spans="1:21" ht="14.4" customHeight="1" x14ac:dyDescent="0.3">
      <c r="A585" s="742">
        <v>30</v>
      </c>
      <c r="B585" s="743" t="s">
        <v>2303</v>
      </c>
      <c r="C585" s="743" t="s">
        <v>2307</v>
      </c>
      <c r="D585" s="826" t="s">
        <v>3544</v>
      </c>
      <c r="E585" s="827" t="s">
        <v>2316</v>
      </c>
      <c r="F585" s="743" t="s">
        <v>2304</v>
      </c>
      <c r="G585" s="743" t="s">
        <v>2327</v>
      </c>
      <c r="H585" s="743" t="s">
        <v>526</v>
      </c>
      <c r="I585" s="743" t="s">
        <v>2329</v>
      </c>
      <c r="J585" s="743" t="s">
        <v>613</v>
      </c>
      <c r="K585" s="743" t="s">
        <v>1961</v>
      </c>
      <c r="L585" s="744">
        <v>31.09</v>
      </c>
      <c r="M585" s="744">
        <v>31.09</v>
      </c>
      <c r="N585" s="743">
        <v>1</v>
      </c>
      <c r="O585" s="828">
        <v>0.5</v>
      </c>
      <c r="P585" s="744"/>
      <c r="Q585" s="761">
        <v>0</v>
      </c>
      <c r="R585" s="743"/>
      <c r="S585" s="761">
        <v>0</v>
      </c>
      <c r="T585" s="828"/>
      <c r="U585" s="784">
        <v>0</v>
      </c>
    </row>
    <row r="586" spans="1:21" ht="14.4" customHeight="1" x14ac:dyDescent="0.3">
      <c r="A586" s="742">
        <v>30</v>
      </c>
      <c r="B586" s="743" t="s">
        <v>2303</v>
      </c>
      <c r="C586" s="743" t="s">
        <v>2307</v>
      </c>
      <c r="D586" s="826" t="s">
        <v>3544</v>
      </c>
      <c r="E586" s="827" t="s">
        <v>2316</v>
      </c>
      <c r="F586" s="743" t="s">
        <v>2304</v>
      </c>
      <c r="G586" s="743" t="s">
        <v>2331</v>
      </c>
      <c r="H586" s="743" t="s">
        <v>526</v>
      </c>
      <c r="I586" s="743" t="s">
        <v>2006</v>
      </c>
      <c r="J586" s="743" t="s">
        <v>2004</v>
      </c>
      <c r="K586" s="743" t="s">
        <v>1931</v>
      </c>
      <c r="L586" s="744">
        <v>46.6</v>
      </c>
      <c r="M586" s="744">
        <v>46.6</v>
      </c>
      <c r="N586" s="743">
        <v>1</v>
      </c>
      <c r="O586" s="828">
        <v>0.5</v>
      </c>
      <c r="P586" s="744"/>
      <c r="Q586" s="761">
        <v>0</v>
      </c>
      <c r="R586" s="743"/>
      <c r="S586" s="761">
        <v>0</v>
      </c>
      <c r="T586" s="828"/>
      <c r="U586" s="784">
        <v>0</v>
      </c>
    </row>
    <row r="587" spans="1:21" ht="14.4" customHeight="1" x14ac:dyDescent="0.3">
      <c r="A587" s="742">
        <v>30</v>
      </c>
      <c r="B587" s="743" t="s">
        <v>2303</v>
      </c>
      <c r="C587" s="743" t="s">
        <v>2307</v>
      </c>
      <c r="D587" s="826" t="s">
        <v>3544</v>
      </c>
      <c r="E587" s="827" t="s">
        <v>2316</v>
      </c>
      <c r="F587" s="743" t="s">
        <v>2304</v>
      </c>
      <c r="G587" s="743" t="s">
        <v>2331</v>
      </c>
      <c r="H587" s="743" t="s">
        <v>526</v>
      </c>
      <c r="I587" s="743" t="s">
        <v>2009</v>
      </c>
      <c r="J587" s="743" t="s">
        <v>2004</v>
      </c>
      <c r="K587" s="743" t="s">
        <v>2010</v>
      </c>
      <c r="L587" s="744">
        <v>117.73</v>
      </c>
      <c r="M587" s="744">
        <v>117.73</v>
      </c>
      <c r="N587" s="743">
        <v>1</v>
      </c>
      <c r="O587" s="828">
        <v>1</v>
      </c>
      <c r="P587" s="744"/>
      <c r="Q587" s="761">
        <v>0</v>
      </c>
      <c r="R587" s="743"/>
      <c r="S587" s="761">
        <v>0</v>
      </c>
      <c r="T587" s="828"/>
      <c r="U587" s="784">
        <v>0</v>
      </c>
    </row>
    <row r="588" spans="1:21" ht="14.4" customHeight="1" x14ac:dyDescent="0.3">
      <c r="A588" s="742">
        <v>30</v>
      </c>
      <c r="B588" s="743" t="s">
        <v>2303</v>
      </c>
      <c r="C588" s="743" t="s">
        <v>2307</v>
      </c>
      <c r="D588" s="826" t="s">
        <v>3544</v>
      </c>
      <c r="E588" s="827" t="s">
        <v>2316</v>
      </c>
      <c r="F588" s="743" t="s">
        <v>2304</v>
      </c>
      <c r="G588" s="743" t="s">
        <v>2337</v>
      </c>
      <c r="H588" s="743" t="s">
        <v>554</v>
      </c>
      <c r="I588" s="743" t="s">
        <v>1924</v>
      </c>
      <c r="J588" s="743" t="s">
        <v>1925</v>
      </c>
      <c r="K588" s="743" t="s">
        <v>1926</v>
      </c>
      <c r="L588" s="744">
        <v>65.540000000000006</v>
      </c>
      <c r="M588" s="744">
        <v>131.08000000000001</v>
      </c>
      <c r="N588" s="743">
        <v>2</v>
      </c>
      <c r="O588" s="828">
        <v>1</v>
      </c>
      <c r="P588" s="744"/>
      <c r="Q588" s="761">
        <v>0</v>
      </c>
      <c r="R588" s="743"/>
      <c r="S588" s="761">
        <v>0</v>
      </c>
      <c r="T588" s="828"/>
      <c r="U588" s="784">
        <v>0</v>
      </c>
    </row>
    <row r="589" spans="1:21" ht="14.4" customHeight="1" x14ac:dyDescent="0.3">
      <c r="A589" s="742">
        <v>30</v>
      </c>
      <c r="B589" s="743" t="s">
        <v>2303</v>
      </c>
      <c r="C589" s="743" t="s">
        <v>2307</v>
      </c>
      <c r="D589" s="826" t="s">
        <v>3544</v>
      </c>
      <c r="E589" s="827" t="s">
        <v>2316</v>
      </c>
      <c r="F589" s="743" t="s">
        <v>2304</v>
      </c>
      <c r="G589" s="743" t="s">
        <v>2338</v>
      </c>
      <c r="H589" s="743" t="s">
        <v>526</v>
      </c>
      <c r="I589" s="743" t="s">
        <v>1928</v>
      </c>
      <c r="J589" s="743" t="s">
        <v>1324</v>
      </c>
      <c r="K589" s="743" t="s">
        <v>1929</v>
      </c>
      <c r="L589" s="744">
        <v>35.11</v>
      </c>
      <c r="M589" s="744">
        <v>105.33</v>
      </c>
      <c r="N589" s="743">
        <v>3</v>
      </c>
      <c r="O589" s="828">
        <v>1.5</v>
      </c>
      <c r="P589" s="744"/>
      <c r="Q589" s="761">
        <v>0</v>
      </c>
      <c r="R589" s="743"/>
      <c r="S589" s="761">
        <v>0</v>
      </c>
      <c r="T589" s="828"/>
      <c r="U589" s="784">
        <v>0</v>
      </c>
    </row>
    <row r="590" spans="1:21" ht="14.4" customHeight="1" x14ac:dyDescent="0.3">
      <c r="A590" s="742">
        <v>30</v>
      </c>
      <c r="B590" s="743" t="s">
        <v>2303</v>
      </c>
      <c r="C590" s="743" t="s">
        <v>2307</v>
      </c>
      <c r="D590" s="826" t="s">
        <v>3544</v>
      </c>
      <c r="E590" s="827" t="s">
        <v>2316</v>
      </c>
      <c r="F590" s="743" t="s">
        <v>2304</v>
      </c>
      <c r="G590" s="743" t="s">
        <v>3014</v>
      </c>
      <c r="H590" s="743" t="s">
        <v>526</v>
      </c>
      <c r="I590" s="743" t="s">
        <v>3015</v>
      </c>
      <c r="J590" s="743" t="s">
        <v>1411</v>
      </c>
      <c r="K590" s="743" t="s">
        <v>3016</v>
      </c>
      <c r="L590" s="744">
        <v>35.11</v>
      </c>
      <c r="M590" s="744">
        <v>35.11</v>
      </c>
      <c r="N590" s="743">
        <v>1</v>
      </c>
      <c r="O590" s="828">
        <v>0.5</v>
      </c>
      <c r="P590" s="744"/>
      <c r="Q590" s="761">
        <v>0</v>
      </c>
      <c r="R590" s="743"/>
      <c r="S590" s="761">
        <v>0</v>
      </c>
      <c r="T590" s="828"/>
      <c r="U590" s="784">
        <v>0</v>
      </c>
    </row>
    <row r="591" spans="1:21" ht="14.4" customHeight="1" x14ac:dyDescent="0.3">
      <c r="A591" s="742">
        <v>30</v>
      </c>
      <c r="B591" s="743" t="s">
        <v>2303</v>
      </c>
      <c r="C591" s="743" t="s">
        <v>2307</v>
      </c>
      <c r="D591" s="826" t="s">
        <v>3544</v>
      </c>
      <c r="E591" s="827" t="s">
        <v>2316</v>
      </c>
      <c r="F591" s="743" t="s">
        <v>2304</v>
      </c>
      <c r="G591" s="743" t="s">
        <v>2344</v>
      </c>
      <c r="H591" s="743" t="s">
        <v>526</v>
      </c>
      <c r="I591" s="743" t="s">
        <v>2964</v>
      </c>
      <c r="J591" s="743" t="s">
        <v>2965</v>
      </c>
      <c r="K591" s="743" t="s">
        <v>2194</v>
      </c>
      <c r="L591" s="744">
        <v>47.46</v>
      </c>
      <c r="M591" s="744">
        <v>47.46</v>
      </c>
      <c r="N591" s="743">
        <v>1</v>
      </c>
      <c r="O591" s="828">
        <v>0.5</v>
      </c>
      <c r="P591" s="744"/>
      <c r="Q591" s="761">
        <v>0</v>
      </c>
      <c r="R591" s="743"/>
      <c r="S591" s="761">
        <v>0</v>
      </c>
      <c r="T591" s="828"/>
      <c r="U591" s="784">
        <v>0</v>
      </c>
    </row>
    <row r="592" spans="1:21" ht="14.4" customHeight="1" x14ac:dyDescent="0.3">
      <c r="A592" s="742">
        <v>30</v>
      </c>
      <c r="B592" s="743" t="s">
        <v>2303</v>
      </c>
      <c r="C592" s="743" t="s">
        <v>2307</v>
      </c>
      <c r="D592" s="826" t="s">
        <v>3544</v>
      </c>
      <c r="E592" s="827" t="s">
        <v>2316</v>
      </c>
      <c r="F592" s="743" t="s">
        <v>2304</v>
      </c>
      <c r="G592" s="743" t="s">
        <v>2344</v>
      </c>
      <c r="H592" s="743" t="s">
        <v>526</v>
      </c>
      <c r="I592" s="743" t="s">
        <v>2345</v>
      </c>
      <c r="J592" s="743" t="s">
        <v>2346</v>
      </c>
      <c r="K592" s="743" t="s">
        <v>2347</v>
      </c>
      <c r="L592" s="744">
        <v>23.72</v>
      </c>
      <c r="M592" s="744">
        <v>47.44</v>
      </c>
      <c r="N592" s="743">
        <v>2</v>
      </c>
      <c r="O592" s="828">
        <v>1</v>
      </c>
      <c r="P592" s="744"/>
      <c r="Q592" s="761">
        <v>0</v>
      </c>
      <c r="R592" s="743"/>
      <c r="S592" s="761">
        <v>0</v>
      </c>
      <c r="T592" s="828"/>
      <c r="U592" s="784">
        <v>0</v>
      </c>
    </row>
    <row r="593" spans="1:21" ht="14.4" customHeight="1" x14ac:dyDescent="0.3">
      <c r="A593" s="742">
        <v>30</v>
      </c>
      <c r="B593" s="743" t="s">
        <v>2303</v>
      </c>
      <c r="C593" s="743" t="s">
        <v>2307</v>
      </c>
      <c r="D593" s="826" t="s">
        <v>3544</v>
      </c>
      <c r="E593" s="827" t="s">
        <v>2316</v>
      </c>
      <c r="F593" s="743" t="s">
        <v>2304</v>
      </c>
      <c r="G593" s="743" t="s">
        <v>3017</v>
      </c>
      <c r="H593" s="743" t="s">
        <v>526</v>
      </c>
      <c r="I593" s="743" t="s">
        <v>3018</v>
      </c>
      <c r="J593" s="743" t="s">
        <v>3019</v>
      </c>
      <c r="K593" s="743" t="s">
        <v>3020</v>
      </c>
      <c r="L593" s="744">
        <v>185.34</v>
      </c>
      <c r="M593" s="744">
        <v>185.34</v>
      </c>
      <c r="N593" s="743">
        <v>1</v>
      </c>
      <c r="O593" s="828">
        <v>1</v>
      </c>
      <c r="P593" s="744"/>
      <c r="Q593" s="761">
        <v>0</v>
      </c>
      <c r="R593" s="743"/>
      <c r="S593" s="761">
        <v>0</v>
      </c>
      <c r="T593" s="828"/>
      <c r="U593" s="784">
        <v>0</v>
      </c>
    </row>
    <row r="594" spans="1:21" ht="14.4" customHeight="1" x14ac:dyDescent="0.3">
      <c r="A594" s="742">
        <v>30</v>
      </c>
      <c r="B594" s="743" t="s">
        <v>2303</v>
      </c>
      <c r="C594" s="743" t="s">
        <v>2307</v>
      </c>
      <c r="D594" s="826" t="s">
        <v>3544</v>
      </c>
      <c r="E594" s="827" t="s">
        <v>2316</v>
      </c>
      <c r="F594" s="743" t="s">
        <v>2304</v>
      </c>
      <c r="G594" s="743" t="s">
        <v>2364</v>
      </c>
      <c r="H594" s="743" t="s">
        <v>526</v>
      </c>
      <c r="I594" s="743" t="s">
        <v>2367</v>
      </c>
      <c r="J594" s="743" t="s">
        <v>920</v>
      </c>
      <c r="K594" s="743" t="s">
        <v>2368</v>
      </c>
      <c r="L594" s="744">
        <v>0</v>
      </c>
      <c r="M594" s="744">
        <v>0</v>
      </c>
      <c r="N594" s="743">
        <v>2</v>
      </c>
      <c r="O594" s="828">
        <v>1</v>
      </c>
      <c r="P594" s="744"/>
      <c r="Q594" s="761"/>
      <c r="R594" s="743"/>
      <c r="S594" s="761">
        <v>0</v>
      </c>
      <c r="T594" s="828"/>
      <c r="U594" s="784">
        <v>0</v>
      </c>
    </row>
    <row r="595" spans="1:21" ht="14.4" customHeight="1" x14ac:dyDescent="0.3">
      <c r="A595" s="742">
        <v>30</v>
      </c>
      <c r="B595" s="743" t="s">
        <v>2303</v>
      </c>
      <c r="C595" s="743" t="s">
        <v>2307</v>
      </c>
      <c r="D595" s="826" t="s">
        <v>3544</v>
      </c>
      <c r="E595" s="827" t="s">
        <v>2316</v>
      </c>
      <c r="F595" s="743" t="s">
        <v>2304</v>
      </c>
      <c r="G595" s="743" t="s">
        <v>2364</v>
      </c>
      <c r="H595" s="743" t="s">
        <v>526</v>
      </c>
      <c r="I595" s="743" t="s">
        <v>2369</v>
      </c>
      <c r="J595" s="743" t="s">
        <v>920</v>
      </c>
      <c r="K595" s="743" t="s">
        <v>2370</v>
      </c>
      <c r="L595" s="744">
        <v>42.51</v>
      </c>
      <c r="M595" s="744">
        <v>170.04</v>
      </c>
      <c r="N595" s="743">
        <v>4</v>
      </c>
      <c r="O595" s="828">
        <v>2</v>
      </c>
      <c r="P595" s="744"/>
      <c r="Q595" s="761">
        <v>0</v>
      </c>
      <c r="R595" s="743"/>
      <c r="S595" s="761">
        <v>0</v>
      </c>
      <c r="T595" s="828"/>
      <c r="U595" s="784">
        <v>0</v>
      </c>
    </row>
    <row r="596" spans="1:21" ht="14.4" customHeight="1" x14ac:dyDescent="0.3">
      <c r="A596" s="742">
        <v>30</v>
      </c>
      <c r="B596" s="743" t="s">
        <v>2303</v>
      </c>
      <c r="C596" s="743" t="s">
        <v>2307</v>
      </c>
      <c r="D596" s="826" t="s">
        <v>3544</v>
      </c>
      <c r="E596" s="827" t="s">
        <v>2316</v>
      </c>
      <c r="F596" s="743" t="s">
        <v>2304</v>
      </c>
      <c r="G596" s="743" t="s">
        <v>2391</v>
      </c>
      <c r="H596" s="743" t="s">
        <v>526</v>
      </c>
      <c r="I596" s="743" t="s">
        <v>3021</v>
      </c>
      <c r="J596" s="743" t="s">
        <v>1141</v>
      </c>
      <c r="K596" s="743" t="s">
        <v>3022</v>
      </c>
      <c r="L596" s="744">
        <v>0</v>
      </c>
      <c r="M596" s="744">
        <v>0</v>
      </c>
      <c r="N596" s="743">
        <v>1</v>
      </c>
      <c r="O596" s="828">
        <v>0.5</v>
      </c>
      <c r="P596" s="744"/>
      <c r="Q596" s="761"/>
      <c r="R596" s="743"/>
      <c r="S596" s="761">
        <v>0</v>
      </c>
      <c r="T596" s="828"/>
      <c r="U596" s="784">
        <v>0</v>
      </c>
    </row>
    <row r="597" spans="1:21" ht="14.4" customHeight="1" x14ac:dyDescent="0.3">
      <c r="A597" s="742">
        <v>30</v>
      </c>
      <c r="B597" s="743" t="s">
        <v>2303</v>
      </c>
      <c r="C597" s="743" t="s">
        <v>2307</v>
      </c>
      <c r="D597" s="826" t="s">
        <v>3544</v>
      </c>
      <c r="E597" s="827" t="s">
        <v>2316</v>
      </c>
      <c r="F597" s="743" t="s">
        <v>2304</v>
      </c>
      <c r="G597" s="743" t="s">
        <v>2391</v>
      </c>
      <c r="H597" s="743" t="s">
        <v>526</v>
      </c>
      <c r="I597" s="743" t="s">
        <v>2665</v>
      </c>
      <c r="J597" s="743" t="s">
        <v>1192</v>
      </c>
      <c r="K597" s="743" t="s">
        <v>2666</v>
      </c>
      <c r="L597" s="744">
        <v>50.64</v>
      </c>
      <c r="M597" s="744">
        <v>50.64</v>
      </c>
      <c r="N597" s="743">
        <v>1</v>
      </c>
      <c r="O597" s="828">
        <v>0.5</v>
      </c>
      <c r="P597" s="744"/>
      <c r="Q597" s="761">
        <v>0</v>
      </c>
      <c r="R597" s="743"/>
      <c r="S597" s="761">
        <v>0</v>
      </c>
      <c r="T597" s="828"/>
      <c r="U597" s="784">
        <v>0</v>
      </c>
    </row>
    <row r="598" spans="1:21" ht="14.4" customHeight="1" x14ac:dyDescent="0.3">
      <c r="A598" s="742">
        <v>30</v>
      </c>
      <c r="B598" s="743" t="s">
        <v>2303</v>
      </c>
      <c r="C598" s="743" t="s">
        <v>2307</v>
      </c>
      <c r="D598" s="826" t="s">
        <v>3544</v>
      </c>
      <c r="E598" s="827" t="s">
        <v>2316</v>
      </c>
      <c r="F598" s="743" t="s">
        <v>2304</v>
      </c>
      <c r="G598" s="743" t="s">
        <v>2398</v>
      </c>
      <c r="H598" s="743" t="s">
        <v>526</v>
      </c>
      <c r="I598" s="743" t="s">
        <v>2399</v>
      </c>
      <c r="J598" s="743" t="s">
        <v>1058</v>
      </c>
      <c r="K598" s="743" t="s">
        <v>2400</v>
      </c>
      <c r="L598" s="744">
        <v>33</v>
      </c>
      <c r="M598" s="744">
        <v>33</v>
      </c>
      <c r="N598" s="743">
        <v>1</v>
      </c>
      <c r="O598" s="828">
        <v>0.5</v>
      </c>
      <c r="P598" s="744"/>
      <c r="Q598" s="761">
        <v>0</v>
      </c>
      <c r="R598" s="743"/>
      <c r="S598" s="761">
        <v>0</v>
      </c>
      <c r="T598" s="828"/>
      <c r="U598" s="784">
        <v>0</v>
      </c>
    </row>
    <row r="599" spans="1:21" ht="14.4" customHeight="1" x14ac:dyDescent="0.3">
      <c r="A599" s="742">
        <v>30</v>
      </c>
      <c r="B599" s="743" t="s">
        <v>2303</v>
      </c>
      <c r="C599" s="743" t="s">
        <v>2307</v>
      </c>
      <c r="D599" s="826" t="s">
        <v>3544</v>
      </c>
      <c r="E599" s="827" t="s">
        <v>2316</v>
      </c>
      <c r="F599" s="743" t="s">
        <v>2304</v>
      </c>
      <c r="G599" s="743" t="s">
        <v>2398</v>
      </c>
      <c r="H599" s="743" t="s">
        <v>526</v>
      </c>
      <c r="I599" s="743" t="s">
        <v>2401</v>
      </c>
      <c r="J599" s="743" t="s">
        <v>1054</v>
      </c>
      <c r="K599" s="743" t="s">
        <v>2402</v>
      </c>
      <c r="L599" s="744">
        <v>0</v>
      </c>
      <c r="M599" s="744">
        <v>0</v>
      </c>
      <c r="N599" s="743">
        <v>3</v>
      </c>
      <c r="O599" s="828">
        <v>1.5</v>
      </c>
      <c r="P599" s="744"/>
      <c r="Q599" s="761"/>
      <c r="R599" s="743"/>
      <c r="S599" s="761">
        <v>0</v>
      </c>
      <c r="T599" s="828"/>
      <c r="U599" s="784">
        <v>0</v>
      </c>
    </row>
    <row r="600" spans="1:21" ht="14.4" customHeight="1" x14ac:dyDescent="0.3">
      <c r="A600" s="742">
        <v>30</v>
      </c>
      <c r="B600" s="743" t="s">
        <v>2303</v>
      </c>
      <c r="C600" s="743" t="s">
        <v>2307</v>
      </c>
      <c r="D600" s="826" t="s">
        <v>3544</v>
      </c>
      <c r="E600" s="827" t="s">
        <v>2316</v>
      </c>
      <c r="F600" s="743" t="s">
        <v>2304</v>
      </c>
      <c r="G600" s="743" t="s">
        <v>3023</v>
      </c>
      <c r="H600" s="743" t="s">
        <v>526</v>
      </c>
      <c r="I600" s="743" t="s">
        <v>3024</v>
      </c>
      <c r="J600" s="743" t="s">
        <v>646</v>
      </c>
      <c r="K600" s="743" t="s">
        <v>3025</v>
      </c>
      <c r="L600" s="744">
        <v>151.51</v>
      </c>
      <c r="M600" s="744">
        <v>303.02</v>
      </c>
      <c r="N600" s="743">
        <v>2</v>
      </c>
      <c r="O600" s="828">
        <v>1</v>
      </c>
      <c r="P600" s="744"/>
      <c r="Q600" s="761">
        <v>0</v>
      </c>
      <c r="R600" s="743"/>
      <c r="S600" s="761">
        <v>0</v>
      </c>
      <c r="T600" s="828"/>
      <c r="U600" s="784">
        <v>0</v>
      </c>
    </row>
    <row r="601" spans="1:21" ht="14.4" customHeight="1" x14ac:dyDescent="0.3">
      <c r="A601" s="742">
        <v>30</v>
      </c>
      <c r="B601" s="743" t="s">
        <v>2303</v>
      </c>
      <c r="C601" s="743" t="s">
        <v>2307</v>
      </c>
      <c r="D601" s="826" t="s">
        <v>3544</v>
      </c>
      <c r="E601" s="827" t="s">
        <v>2316</v>
      </c>
      <c r="F601" s="743" t="s">
        <v>2304</v>
      </c>
      <c r="G601" s="743" t="s">
        <v>2417</v>
      </c>
      <c r="H601" s="743" t="s">
        <v>526</v>
      </c>
      <c r="I601" s="743" t="s">
        <v>3026</v>
      </c>
      <c r="J601" s="743" t="s">
        <v>1193</v>
      </c>
      <c r="K601" s="743" t="s">
        <v>2422</v>
      </c>
      <c r="L601" s="744">
        <v>166.1</v>
      </c>
      <c r="M601" s="744">
        <v>166.1</v>
      </c>
      <c r="N601" s="743">
        <v>1</v>
      </c>
      <c r="O601" s="828">
        <v>0.5</v>
      </c>
      <c r="P601" s="744"/>
      <c r="Q601" s="761">
        <v>0</v>
      </c>
      <c r="R601" s="743"/>
      <c r="S601" s="761">
        <v>0</v>
      </c>
      <c r="T601" s="828"/>
      <c r="U601" s="784">
        <v>0</v>
      </c>
    </row>
    <row r="602" spans="1:21" ht="14.4" customHeight="1" x14ac:dyDescent="0.3">
      <c r="A602" s="742">
        <v>30</v>
      </c>
      <c r="B602" s="743" t="s">
        <v>2303</v>
      </c>
      <c r="C602" s="743" t="s">
        <v>2307</v>
      </c>
      <c r="D602" s="826" t="s">
        <v>3544</v>
      </c>
      <c r="E602" s="827" t="s">
        <v>2316</v>
      </c>
      <c r="F602" s="743" t="s">
        <v>2304</v>
      </c>
      <c r="G602" s="743" t="s">
        <v>2417</v>
      </c>
      <c r="H602" s="743" t="s">
        <v>526</v>
      </c>
      <c r="I602" s="743" t="s">
        <v>3027</v>
      </c>
      <c r="J602" s="743" t="s">
        <v>3028</v>
      </c>
      <c r="K602" s="743" t="s">
        <v>2541</v>
      </c>
      <c r="L602" s="744">
        <v>25.81</v>
      </c>
      <c r="M602" s="744">
        <v>25.81</v>
      </c>
      <c r="N602" s="743">
        <v>1</v>
      </c>
      <c r="O602" s="828">
        <v>0.5</v>
      </c>
      <c r="P602" s="744"/>
      <c r="Q602" s="761">
        <v>0</v>
      </c>
      <c r="R602" s="743"/>
      <c r="S602" s="761">
        <v>0</v>
      </c>
      <c r="T602" s="828"/>
      <c r="U602" s="784">
        <v>0</v>
      </c>
    </row>
    <row r="603" spans="1:21" ht="14.4" customHeight="1" x14ac:dyDescent="0.3">
      <c r="A603" s="742">
        <v>30</v>
      </c>
      <c r="B603" s="743" t="s">
        <v>2303</v>
      </c>
      <c r="C603" s="743" t="s">
        <v>2307</v>
      </c>
      <c r="D603" s="826" t="s">
        <v>3544</v>
      </c>
      <c r="E603" s="827" t="s">
        <v>2316</v>
      </c>
      <c r="F603" s="743" t="s">
        <v>2304</v>
      </c>
      <c r="G603" s="743" t="s">
        <v>3029</v>
      </c>
      <c r="H603" s="743" t="s">
        <v>526</v>
      </c>
      <c r="I603" s="743" t="s">
        <v>3030</v>
      </c>
      <c r="J603" s="743" t="s">
        <v>3031</v>
      </c>
      <c r="K603" s="743" t="s">
        <v>3032</v>
      </c>
      <c r="L603" s="744">
        <v>31.09</v>
      </c>
      <c r="M603" s="744">
        <v>31.09</v>
      </c>
      <c r="N603" s="743">
        <v>1</v>
      </c>
      <c r="O603" s="828">
        <v>0.5</v>
      </c>
      <c r="P603" s="744"/>
      <c r="Q603" s="761">
        <v>0</v>
      </c>
      <c r="R603" s="743"/>
      <c r="S603" s="761">
        <v>0</v>
      </c>
      <c r="T603" s="828"/>
      <c r="U603" s="784">
        <v>0</v>
      </c>
    </row>
    <row r="604" spans="1:21" ht="14.4" customHeight="1" x14ac:dyDescent="0.3">
      <c r="A604" s="742">
        <v>30</v>
      </c>
      <c r="B604" s="743" t="s">
        <v>2303</v>
      </c>
      <c r="C604" s="743" t="s">
        <v>2307</v>
      </c>
      <c r="D604" s="826" t="s">
        <v>3544</v>
      </c>
      <c r="E604" s="827" t="s">
        <v>2316</v>
      </c>
      <c r="F604" s="743" t="s">
        <v>2304</v>
      </c>
      <c r="G604" s="743" t="s">
        <v>3033</v>
      </c>
      <c r="H604" s="743" t="s">
        <v>526</v>
      </c>
      <c r="I604" s="743" t="s">
        <v>3034</v>
      </c>
      <c r="J604" s="743" t="s">
        <v>3035</v>
      </c>
      <c r="K604" s="743" t="s">
        <v>3036</v>
      </c>
      <c r="L604" s="744">
        <v>95.57</v>
      </c>
      <c r="M604" s="744">
        <v>95.57</v>
      </c>
      <c r="N604" s="743">
        <v>1</v>
      </c>
      <c r="O604" s="828">
        <v>1</v>
      </c>
      <c r="P604" s="744"/>
      <c r="Q604" s="761">
        <v>0</v>
      </c>
      <c r="R604" s="743"/>
      <c r="S604" s="761">
        <v>0</v>
      </c>
      <c r="T604" s="828"/>
      <c r="U604" s="784">
        <v>0</v>
      </c>
    </row>
    <row r="605" spans="1:21" ht="14.4" customHeight="1" x14ac:dyDescent="0.3">
      <c r="A605" s="742">
        <v>30</v>
      </c>
      <c r="B605" s="743" t="s">
        <v>2303</v>
      </c>
      <c r="C605" s="743" t="s">
        <v>2307</v>
      </c>
      <c r="D605" s="826" t="s">
        <v>3544</v>
      </c>
      <c r="E605" s="827" t="s">
        <v>2316</v>
      </c>
      <c r="F605" s="743" t="s">
        <v>2304</v>
      </c>
      <c r="G605" s="743" t="s">
        <v>2423</v>
      </c>
      <c r="H605" s="743" t="s">
        <v>554</v>
      </c>
      <c r="I605" s="743" t="s">
        <v>1933</v>
      </c>
      <c r="J605" s="743" t="s">
        <v>712</v>
      </c>
      <c r="K605" s="743" t="s">
        <v>1934</v>
      </c>
      <c r="L605" s="744">
        <v>8.7899999999999991</v>
      </c>
      <c r="M605" s="744">
        <v>17.579999999999998</v>
      </c>
      <c r="N605" s="743">
        <v>2</v>
      </c>
      <c r="O605" s="828">
        <v>1</v>
      </c>
      <c r="P605" s="744"/>
      <c r="Q605" s="761">
        <v>0</v>
      </c>
      <c r="R605" s="743"/>
      <c r="S605" s="761">
        <v>0</v>
      </c>
      <c r="T605" s="828"/>
      <c r="U605" s="784">
        <v>0</v>
      </c>
    </row>
    <row r="606" spans="1:21" ht="14.4" customHeight="1" x14ac:dyDescent="0.3">
      <c r="A606" s="742">
        <v>30</v>
      </c>
      <c r="B606" s="743" t="s">
        <v>2303</v>
      </c>
      <c r="C606" s="743" t="s">
        <v>2307</v>
      </c>
      <c r="D606" s="826" t="s">
        <v>3544</v>
      </c>
      <c r="E606" s="827" t="s">
        <v>2316</v>
      </c>
      <c r="F606" s="743" t="s">
        <v>2304</v>
      </c>
      <c r="G606" s="743" t="s">
        <v>2782</v>
      </c>
      <c r="H606" s="743" t="s">
        <v>526</v>
      </c>
      <c r="I606" s="743" t="s">
        <v>3037</v>
      </c>
      <c r="J606" s="743" t="s">
        <v>1661</v>
      </c>
      <c r="K606" s="743" t="s">
        <v>2071</v>
      </c>
      <c r="L606" s="744">
        <v>35.28</v>
      </c>
      <c r="M606" s="744">
        <v>35.28</v>
      </c>
      <c r="N606" s="743">
        <v>1</v>
      </c>
      <c r="O606" s="828">
        <v>1</v>
      </c>
      <c r="P606" s="744"/>
      <c r="Q606" s="761">
        <v>0</v>
      </c>
      <c r="R606" s="743"/>
      <c r="S606" s="761">
        <v>0</v>
      </c>
      <c r="T606" s="828"/>
      <c r="U606" s="784">
        <v>0</v>
      </c>
    </row>
    <row r="607" spans="1:21" ht="14.4" customHeight="1" x14ac:dyDescent="0.3">
      <c r="A607" s="742">
        <v>30</v>
      </c>
      <c r="B607" s="743" t="s">
        <v>2303</v>
      </c>
      <c r="C607" s="743" t="s">
        <v>2307</v>
      </c>
      <c r="D607" s="826" t="s">
        <v>3544</v>
      </c>
      <c r="E607" s="827" t="s">
        <v>2316</v>
      </c>
      <c r="F607" s="743" t="s">
        <v>2304</v>
      </c>
      <c r="G607" s="743" t="s">
        <v>2429</v>
      </c>
      <c r="H607" s="743" t="s">
        <v>526</v>
      </c>
      <c r="I607" s="743" t="s">
        <v>2433</v>
      </c>
      <c r="J607" s="743" t="s">
        <v>2431</v>
      </c>
      <c r="K607" s="743" t="s">
        <v>582</v>
      </c>
      <c r="L607" s="744">
        <v>0</v>
      </c>
      <c r="M607" s="744">
        <v>0</v>
      </c>
      <c r="N607" s="743">
        <v>2</v>
      </c>
      <c r="O607" s="828">
        <v>1</v>
      </c>
      <c r="P607" s="744"/>
      <c r="Q607" s="761"/>
      <c r="R607" s="743"/>
      <c r="S607" s="761">
        <v>0</v>
      </c>
      <c r="T607" s="828"/>
      <c r="U607" s="784">
        <v>0</v>
      </c>
    </row>
    <row r="608" spans="1:21" ht="14.4" customHeight="1" x14ac:dyDescent="0.3">
      <c r="A608" s="742">
        <v>30</v>
      </c>
      <c r="B608" s="743" t="s">
        <v>2303</v>
      </c>
      <c r="C608" s="743" t="s">
        <v>2307</v>
      </c>
      <c r="D608" s="826" t="s">
        <v>3544</v>
      </c>
      <c r="E608" s="827" t="s">
        <v>2316</v>
      </c>
      <c r="F608" s="743" t="s">
        <v>2304</v>
      </c>
      <c r="G608" s="743" t="s">
        <v>2429</v>
      </c>
      <c r="H608" s="743" t="s">
        <v>526</v>
      </c>
      <c r="I608" s="743" t="s">
        <v>2674</v>
      </c>
      <c r="J608" s="743" t="s">
        <v>948</v>
      </c>
      <c r="K608" s="743" t="s">
        <v>2675</v>
      </c>
      <c r="L608" s="744">
        <v>11.73</v>
      </c>
      <c r="M608" s="744">
        <v>11.73</v>
      </c>
      <c r="N608" s="743">
        <v>1</v>
      </c>
      <c r="O608" s="828">
        <v>0.5</v>
      </c>
      <c r="P608" s="744"/>
      <c r="Q608" s="761">
        <v>0</v>
      </c>
      <c r="R608" s="743"/>
      <c r="S608" s="761">
        <v>0</v>
      </c>
      <c r="T608" s="828"/>
      <c r="U608" s="784">
        <v>0</v>
      </c>
    </row>
    <row r="609" spans="1:21" ht="14.4" customHeight="1" x14ac:dyDescent="0.3">
      <c r="A609" s="742">
        <v>30</v>
      </c>
      <c r="B609" s="743" t="s">
        <v>2303</v>
      </c>
      <c r="C609" s="743" t="s">
        <v>2307</v>
      </c>
      <c r="D609" s="826" t="s">
        <v>3544</v>
      </c>
      <c r="E609" s="827" t="s">
        <v>2316</v>
      </c>
      <c r="F609" s="743" t="s">
        <v>2304</v>
      </c>
      <c r="G609" s="743" t="s">
        <v>2429</v>
      </c>
      <c r="H609" s="743" t="s">
        <v>526</v>
      </c>
      <c r="I609" s="743" t="s">
        <v>2441</v>
      </c>
      <c r="J609" s="743" t="s">
        <v>2431</v>
      </c>
      <c r="K609" s="743" t="s">
        <v>2442</v>
      </c>
      <c r="L609" s="744">
        <v>0</v>
      </c>
      <c r="M609" s="744">
        <v>0</v>
      </c>
      <c r="N609" s="743">
        <v>1</v>
      </c>
      <c r="O609" s="828">
        <v>0.5</v>
      </c>
      <c r="P609" s="744"/>
      <c r="Q609" s="761"/>
      <c r="R609" s="743"/>
      <c r="S609" s="761">
        <v>0</v>
      </c>
      <c r="T609" s="828"/>
      <c r="U609" s="784">
        <v>0</v>
      </c>
    </row>
    <row r="610" spans="1:21" ht="14.4" customHeight="1" x14ac:dyDescent="0.3">
      <c r="A610" s="742">
        <v>30</v>
      </c>
      <c r="B610" s="743" t="s">
        <v>2303</v>
      </c>
      <c r="C610" s="743" t="s">
        <v>2307</v>
      </c>
      <c r="D610" s="826" t="s">
        <v>3544</v>
      </c>
      <c r="E610" s="827" t="s">
        <v>2316</v>
      </c>
      <c r="F610" s="743" t="s">
        <v>2304</v>
      </c>
      <c r="G610" s="743" t="s">
        <v>2682</v>
      </c>
      <c r="H610" s="743" t="s">
        <v>526</v>
      </c>
      <c r="I610" s="743" t="s">
        <v>2683</v>
      </c>
      <c r="J610" s="743" t="s">
        <v>2684</v>
      </c>
      <c r="K610" s="743" t="s">
        <v>2376</v>
      </c>
      <c r="L610" s="744">
        <v>0</v>
      </c>
      <c r="M610" s="744">
        <v>0</v>
      </c>
      <c r="N610" s="743">
        <v>1</v>
      </c>
      <c r="O610" s="828">
        <v>0.5</v>
      </c>
      <c r="P610" s="744"/>
      <c r="Q610" s="761"/>
      <c r="R610" s="743"/>
      <c r="S610" s="761">
        <v>0</v>
      </c>
      <c r="T610" s="828"/>
      <c r="U610" s="784">
        <v>0</v>
      </c>
    </row>
    <row r="611" spans="1:21" ht="14.4" customHeight="1" x14ac:dyDescent="0.3">
      <c r="A611" s="742">
        <v>30</v>
      </c>
      <c r="B611" s="743" t="s">
        <v>2303</v>
      </c>
      <c r="C611" s="743" t="s">
        <v>2307</v>
      </c>
      <c r="D611" s="826" t="s">
        <v>3544</v>
      </c>
      <c r="E611" s="827" t="s">
        <v>2316</v>
      </c>
      <c r="F611" s="743" t="s">
        <v>2304</v>
      </c>
      <c r="G611" s="743" t="s">
        <v>2456</v>
      </c>
      <c r="H611" s="743" t="s">
        <v>554</v>
      </c>
      <c r="I611" s="743" t="s">
        <v>3038</v>
      </c>
      <c r="J611" s="743" t="s">
        <v>2033</v>
      </c>
      <c r="K611" s="743" t="s">
        <v>3039</v>
      </c>
      <c r="L611" s="744">
        <v>0</v>
      </c>
      <c r="M611" s="744">
        <v>0</v>
      </c>
      <c r="N611" s="743">
        <v>1</v>
      </c>
      <c r="O611" s="828">
        <v>0.5</v>
      </c>
      <c r="P611" s="744"/>
      <c r="Q611" s="761"/>
      <c r="R611" s="743"/>
      <c r="S611" s="761">
        <v>0</v>
      </c>
      <c r="T611" s="828"/>
      <c r="U611" s="784">
        <v>0</v>
      </c>
    </row>
    <row r="612" spans="1:21" ht="14.4" customHeight="1" x14ac:dyDescent="0.3">
      <c r="A612" s="742">
        <v>30</v>
      </c>
      <c r="B612" s="743" t="s">
        <v>2303</v>
      </c>
      <c r="C612" s="743" t="s">
        <v>2307</v>
      </c>
      <c r="D612" s="826" t="s">
        <v>3544</v>
      </c>
      <c r="E612" s="827" t="s">
        <v>2316</v>
      </c>
      <c r="F612" s="743" t="s">
        <v>2304</v>
      </c>
      <c r="G612" s="743" t="s">
        <v>2456</v>
      </c>
      <c r="H612" s="743" t="s">
        <v>554</v>
      </c>
      <c r="I612" s="743" t="s">
        <v>2041</v>
      </c>
      <c r="J612" s="743" t="s">
        <v>1121</v>
      </c>
      <c r="K612" s="743" t="s">
        <v>2042</v>
      </c>
      <c r="L612" s="744">
        <v>118.54</v>
      </c>
      <c r="M612" s="744">
        <v>118.54</v>
      </c>
      <c r="N612" s="743">
        <v>1</v>
      </c>
      <c r="O612" s="828">
        <v>0.5</v>
      </c>
      <c r="P612" s="744"/>
      <c r="Q612" s="761">
        <v>0</v>
      </c>
      <c r="R612" s="743"/>
      <c r="S612" s="761">
        <v>0</v>
      </c>
      <c r="T612" s="828"/>
      <c r="U612" s="784">
        <v>0</v>
      </c>
    </row>
    <row r="613" spans="1:21" ht="14.4" customHeight="1" x14ac:dyDescent="0.3">
      <c r="A613" s="742">
        <v>30</v>
      </c>
      <c r="B613" s="743" t="s">
        <v>2303</v>
      </c>
      <c r="C613" s="743" t="s">
        <v>2307</v>
      </c>
      <c r="D613" s="826" t="s">
        <v>3544</v>
      </c>
      <c r="E613" s="827" t="s">
        <v>2316</v>
      </c>
      <c r="F613" s="743" t="s">
        <v>2304</v>
      </c>
      <c r="G613" s="743" t="s">
        <v>2456</v>
      </c>
      <c r="H613" s="743" t="s">
        <v>554</v>
      </c>
      <c r="I613" s="743" t="s">
        <v>2045</v>
      </c>
      <c r="J613" s="743" t="s">
        <v>1117</v>
      </c>
      <c r="K613" s="743" t="s">
        <v>2046</v>
      </c>
      <c r="L613" s="744">
        <v>79.03</v>
      </c>
      <c r="M613" s="744">
        <v>79.03</v>
      </c>
      <c r="N613" s="743">
        <v>1</v>
      </c>
      <c r="O613" s="828">
        <v>0.5</v>
      </c>
      <c r="P613" s="744"/>
      <c r="Q613" s="761">
        <v>0</v>
      </c>
      <c r="R613" s="743"/>
      <c r="S613" s="761">
        <v>0</v>
      </c>
      <c r="T613" s="828"/>
      <c r="U613" s="784">
        <v>0</v>
      </c>
    </row>
    <row r="614" spans="1:21" ht="14.4" customHeight="1" x14ac:dyDescent="0.3">
      <c r="A614" s="742">
        <v>30</v>
      </c>
      <c r="B614" s="743" t="s">
        <v>2303</v>
      </c>
      <c r="C614" s="743" t="s">
        <v>2307</v>
      </c>
      <c r="D614" s="826" t="s">
        <v>3544</v>
      </c>
      <c r="E614" s="827" t="s">
        <v>2316</v>
      </c>
      <c r="F614" s="743" t="s">
        <v>2304</v>
      </c>
      <c r="G614" s="743" t="s">
        <v>2456</v>
      </c>
      <c r="H614" s="743" t="s">
        <v>554</v>
      </c>
      <c r="I614" s="743" t="s">
        <v>2457</v>
      </c>
      <c r="J614" s="743" t="s">
        <v>2033</v>
      </c>
      <c r="K614" s="743" t="s">
        <v>2458</v>
      </c>
      <c r="L614" s="744">
        <v>0</v>
      </c>
      <c r="M614" s="744">
        <v>0</v>
      </c>
      <c r="N614" s="743">
        <v>1</v>
      </c>
      <c r="O614" s="828">
        <v>0.5</v>
      </c>
      <c r="P614" s="744"/>
      <c r="Q614" s="761"/>
      <c r="R614" s="743"/>
      <c r="S614" s="761">
        <v>0</v>
      </c>
      <c r="T614" s="828"/>
      <c r="U614" s="784">
        <v>0</v>
      </c>
    </row>
    <row r="615" spans="1:21" ht="14.4" customHeight="1" x14ac:dyDescent="0.3">
      <c r="A615" s="742">
        <v>30</v>
      </c>
      <c r="B615" s="743" t="s">
        <v>2303</v>
      </c>
      <c r="C615" s="743" t="s">
        <v>2307</v>
      </c>
      <c r="D615" s="826" t="s">
        <v>3544</v>
      </c>
      <c r="E615" s="827" t="s">
        <v>2316</v>
      </c>
      <c r="F615" s="743" t="s">
        <v>2304</v>
      </c>
      <c r="G615" s="743" t="s">
        <v>2459</v>
      </c>
      <c r="H615" s="743" t="s">
        <v>526</v>
      </c>
      <c r="I615" s="743" t="s">
        <v>3040</v>
      </c>
      <c r="J615" s="743" t="s">
        <v>2461</v>
      </c>
      <c r="K615" s="743" t="s">
        <v>3041</v>
      </c>
      <c r="L615" s="744">
        <v>0</v>
      </c>
      <c r="M615" s="744">
        <v>0</v>
      </c>
      <c r="N615" s="743">
        <v>1</v>
      </c>
      <c r="O615" s="828">
        <v>1</v>
      </c>
      <c r="P615" s="744"/>
      <c r="Q615" s="761"/>
      <c r="R615" s="743"/>
      <c r="S615" s="761">
        <v>0</v>
      </c>
      <c r="T615" s="828"/>
      <c r="U615" s="784">
        <v>0</v>
      </c>
    </row>
    <row r="616" spans="1:21" ht="14.4" customHeight="1" x14ac:dyDescent="0.3">
      <c r="A616" s="742">
        <v>30</v>
      </c>
      <c r="B616" s="743" t="s">
        <v>2303</v>
      </c>
      <c r="C616" s="743" t="s">
        <v>2307</v>
      </c>
      <c r="D616" s="826" t="s">
        <v>3544</v>
      </c>
      <c r="E616" s="827" t="s">
        <v>2316</v>
      </c>
      <c r="F616" s="743" t="s">
        <v>2304</v>
      </c>
      <c r="G616" s="743" t="s">
        <v>2801</v>
      </c>
      <c r="H616" s="743" t="s">
        <v>526</v>
      </c>
      <c r="I616" s="743" t="s">
        <v>2802</v>
      </c>
      <c r="J616" s="743" t="s">
        <v>1144</v>
      </c>
      <c r="K616" s="743" t="s">
        <v>2803</v>
      </c>
      <c r="L616" s="744">
        <v>46.73</v>
      </c>
      <c r="M616" s="744">
        <v>46.73</v>
      </c>
      <c r="N616" s="743">
        <v>1</v>
      </c>
      <c r="O616" s="828">
        <v>0.5</v>
      </c>
      <c r="P616" s="744"/>
      <c r="Q616" s="761">
        <v>0</v>
      </c>
      <c r="R616" s="743"/>
      <c r="S616" s="761">
        <v>0</v>
      </c>
      <c r="T616" s="828"/>
      <c r="U616" s="784">
        <v>0</v>
      </c>
    </row>
    <row r="617" spans="1:21" ht="14.4" customHeight="1" x14ac:dyDescent="0.3">
      <c r="A617" s="742">
        <v>30</v>
      </c>
      <c r="B617" s="743" t="s">
        <v>2303</v>
      </c>
      <c r="C617" s="743" t="s">
        <v>2307</v>
      </c>
      <c r="D617" s="826" t="s">
        <v>3544</v>
      </c>
      <c r="E617" s="827" t="s">
        <v>2316</v>
      </c>
      <c r="F617" s="743" t="s">
        <v>2304</v>
      </c>
      <c r="G617" s="743" t="s">
        <v>2466</v>
      </c>
      <c r="H617" s="743" t="s">
        <v>526</v>
      </c>
      <c r="I617" s="743" t="s">
        <v>2983</v>
      </c>
      <c r="J617" s="743" t="s">
        <v>1155</v>
      </c>
      <c r="K617" s="743" t="s">
        <v>2984</v>
      </c>
      <c r="L617" s="744">
        <v>0</v>
      </c>
      <c r="M617" s="744">
        <v>0</v>
      </c>
      <c r="N617" s="743">
        <v>2</v>
      </c>
      <c r="O617" s="828">
        <v>1</v>
      </c>
      <c r="P617" s="744"/>
      <c r="Q617" s="761"/>
      <c r="R617" s="743"/>
      <c r="S617" s="761">
        <v>0</v>
      </c>
      <c r="T617" s="828"/>
      <c r="U617" s="784">
        <v>0</v>
      </c>
    </row>
    <row r="618" spans="1:21" ht="14.4" customHeight="1" x14ac:dyDescent="0.3">
      <c r="A618" s="742">
        <v>30</v>
      </c>
      <c r="B618" s="743" t="s">
        <v>2303</v>
      </c>
      <c r="C618" s="743" t="s">
        <v>2307</v>
      </c>
      <c r="D618" s="826" t="s">
        <v>3544</v>
      </c>
      <c r="E618" s="827" t="s">
        <v>2316</v>
      </c>
      <c r="F618" s="743" t="s">
        <v>2304</v>
      </c>
      <c r="G618" s="743" t="s">
        <v>2466</v>
      </c>
      <c r="H618" s="743" t="s">
        <v>526</v>
      </c>
      <c r="I618" s="743" t="s">
        <v>3042</v>
      </c>
      <c r="J618" s="743" t="s">
        <v>1155</v>
      </c>
      <c r="K618" s="743" t="s">
        <v>3043</v>
      </c>
      <c r="L618" s="744">
        <v>0</v>
      </c>
      <c r="M618" s="744">
        <v>0</v>
      </c>
      <c r="N618" s="743">
        <v>1</v>
      </c>
      <c r="O618" s="828">
        <v>0.5</v>
      </c>
      <c r="P618" s="744"/>
      <c r="Q618" s="761"/>
      <c r="R618" s="743"/>
      <c r="S618" s="761">
        <v>0</v>
      </c>
      <c r="T618" s="828"/>
      <c r="U618" s="784">
        <v>0</v>
      </c>
    </row>
    <row r="619" spans="1:21" ht="14.4" customHeight="1" x14ac:dyDescent="0.3">
      <c r="A619" s="742">
        <v>30</v>
      </c>
      <c r="B619" s="743" t="s">
        <v>2303</v>
      </c>
      <c r="C619" s="743" t="s">
        <v>2307</v>
      </c>
      <c r="D619" s="826" t="s">
        <v>3544</v>
      </c>
      <c r="E619" s="827" t="s">
        <v>2316</v>
      </c>
      <c r="F619" s="743" t="s">
        <v>2304</v>
      </c>
      <c r="G619" s="743" t="s">
        <v>2481</v>
      </c>
      <c r="H619" s="743" t="s">
        <v>526</v>
      </c>
      <c r="I619" s="743" t="s">
        <v>3044</v>
      </c>
      <c r="J619" s="743" t="s">
        <v>2805</v>
      </c>
      <c r="K619" s="743" t="s">
        <v>3045</v>
      </c>
      <c r="L619" s="744">
        <v>36.14</v>
      </c>
      <c r="M619" s="744">
        <v>36.14</v>
      </c>
      <c r="N619" s="743">
        <v>1</v>
      </c>
      <c r="O619" s="828">
        <v>0.5</v>
      </c>
      <c r="P619" s="744"/>
      <c r="Q619" s="761">
        <v>0</v>
      </c>
      <c r="R619" s="743"/>
      <c r="S619" s="761">
        <v>0</v>
      </c>
      <c r="T619" s="828"/>
      <c r="U619" s="784">
        <v>0</v>
      </c>
    </row>
    <row r="620" spans="1:21" ht="14.4" customHeight="1" x14ac:dyDescent="0.3">
      <c r="A620" s="742">
        <v>30</v>
      </c>
      <c r="B620" s="743" t="s">
        <v>2303</v>
      </c>
      <c r="C620" s="743" t="s">
        <v>2307</v>
      </c>
      <c r="D620" s="826" t="s">
        <v>3544</v>
      </c>
      <c r="E620" s="827" t="s">
        <v>2316</v>
      </c>
      <c r="F620" s="743" t="s">
        <v>2304</v>
      </c>
      <c r="G620" s="743" t="s">
        <v>2481</v>
      </c>
      <c r="H620" s="743" t="s">
        <v>554</v>
      </c>
      <c r="I620" s="743" t="s">
        <v>1856</v>
      </c>
      <c r="J620" s="743" t="s">
        <v>1353</v>
      </c>
      <c r="K620" s="743" t="s">
        <v>1857</v>
      </c>
      <c r="L620" s="744">
        <v>43.21</v>
      </c>
      <c r="M620" s="744">
        <v>43.21</v>
      </c>
      <c r="N620" s="743">
        <v>1</v>
      </c>
      <c r="O620" s="828">
        <v>0.5</v>
      </c>
      <c r="P620" s="744"/>
      <c r="Q620" s="761">
        <v>0</v>
      </c>
      <c r="R620" s="743"/>
      <c r="S620" s="761">
        <v>0</v>
      </c>
      <c r="T620" s="828"/>
      <c r="U620" s="784">
        <v>0</v>
      </c>
    </row>
    <row r="621" spans="1:21" ht="14.4" customHeight="1" x14ac:dyDescent="0.3">
      <c r="A621" s="742">
        <v>30</v>
      </c>
      <c r="B621" s="743" t="s">
        <v>2303</v>
      </c>
      <c r="C621" s="743" t="s">
        <v>2307</v>
      </c>
      <c r="D621" s="826" t="s">
        <v>3544</v>
      </c>
      <c r="E621" s="827" t="s">
        <v>2316</v>
      </c>
      <c r="F621" s="743" t="s">
        <v>2304</v>
      </c>
      <c r="G621" s="743" t="s">
        <v>2483</v>
      </c>
      <c r="H621" s="743" t="s">
        <v>554</v>
      </c>
      <c r="I621" s="743" t="s">
        <v>2487</v>
      </c>
      <c r="J621" s="743" t="s">
        <v>2485</v>
      </c>
      <c r="K621" s="743" t="s">
        <v>2488</v>
      </c>
      <c r="L621" s="744">
        <v>10.65</v>
      </c>
      <c r="M621" s="744">
        <v>10.65</v>
      </c>
      <c r="N621" s="743">
        <v>1</v>
      </c>
      <c r="O621" s="828">
        <v>0.5</v>
      </c>
      <c r="P621" s="744"/>
      <c r="Q621" s="761">
        <v>0</v>
      </c>
      <c r="R621" s="743"/>
      <c r="S621" s="761">
        <v>0</v>
      </c>
      <c r="T621" s="828"/>
      <c r="U621" s="784">
        <v>0</v>
      </c>
    </row>
    <row r="622" spans="1:21" ht="14.4" customHeight="1" x14ac:dyDescent="0.3">
      <c r="A622" s="742">
        <v>30</v>
      </c>
      <c r="B622" s="743" t="s">
        <v>2303</v>
      </c>
      <c r="C622" s="743" t="s">
        <v>2307</v>
      </c>
      <c r="D622" s="826" t="s">
        <v>3544</v>
      </c>
      <c r="E622" s="827" t="s">
        <v>2316</v>
      </c>
      <c r="F622" s="743" t="s">
        <v>2304</v>
      </c>
      <c r="G622" s="743" t="s">
        <v>2483</v>
      </c>
      <c r="H622" s="743" t="s">
        <v>554</v>
      </c>
      <c r="I622" s="743" t="s">
        <v>2489</v>
      </c>
      <c r="J622" s="743" t="s">
        <v>2485</v>
      </c>
      <c r="K622" s="743" t="s">
        <v>2490</v>
      </c>
      <c r="L622" s="744">
        <v>35.11</v>
      </c>
      <c r="M622" s="744">
        <v>35.11</v>
      </c>
      <c r="N622" s="743">
        <v>1</v>
      </c>
      <c r="O622" s="828">
        <v>0.5</v>
      </c>
      <c r="P622" s="744"/>
      <c r="Q622" s="761">
        <v>0</v>
      </c>
      <c r="R622" s="743"/>
      <c r="S622" s="761">
        <v>0</v>
      </c>
      <c r="T622" s="828"/>
      <c r="U622" s="784">
        <v>0</v>
      </c>
    </row>
    <row r="623" spans="1:21" ht="14.4" customHeight="1" x14ac:dyDescent="0.3">
      <c r="A623" s="742">
        <v>30</v>
      </c>
      <c r="B623" s="743" t="s">
        <v>2303</v>
      </c>
      <c r="C623" s="743" t="s">
        <v>2307</v>
      </c>
      <c r="D623" s="826" t="s">
        <v>3544</v>
      </c>
      <c r="E623" s="827" t="s">
        <v>2316</v>
      </c>
      <c r="F623" s="743" t="s">
        <v>2304</v>
      </c>
      <c r="G623" s="743" t="s">
        <v>2695</v>
      </c>
      <c r="H623" s="743" t="s">
        <v>526</v>
      </c>
      <c r="I623" s="743" t="s">
        <v>2696</v>
      </c>
      <c r="J623" s="743" t="s">
        <v>1650</v>
      </c>
      <c r="K623" s="743" t="s">
        <v>2697</v>
      </c>
      <c r="L623" s="744">
        <v>34.19</v>
      </c>
      <c r="M623" s="744">
        <v>68.38</v>
      </c>
      <c r="N623" s="743">
        <v>2</v>
      </c>
      <c r="O623" s="828">
        <v>1</v>
      </c>
      <c r="P623" s="744"/>
      <c r="Q623" s="761">
        <v>0</v>
      </c>
      <c r="R623" s="743"/>
      <c r="S623" s="761">
        <v>0</v>
      </c>
      <c r="T623" s="828"/>
      <c r="U623" s="784">
        <v>0</v>
      </c>
    </row>
    <row r="624" spans="1:21" ht="14.4" customHeight="1" x14ac:dyDescent="0.3">
      <c r="A624" s="742">
        <v>30</v>
      </c>
      <c r="B624" s="743" t="s">
        <v>2303</v>
      </c>
      <c r="C624" s="743" t="s">
        <v>2307</v>
      </c>
      <c r="D624" s="826" t="s">
        <v>3544</v>
      </c>
      <c r="E624" s="827" t="s">
        <v>2316</v>
      </c>
      <c r="F624" s="743" t="s">
        <v>2304</v>
      </c>
      <c r="G624" s="743" t="s">
        <v>2510</v>
      </c>
      <c r="H624" s="743" t="s">
        <v>554</v>
      </c>
      <c r="I624" s="743" t="s">
        <v>2511</v>
      </c>
      <c r="J624" s="743" t="s">
        <v>913</v>
      </c>
      <c r="K624" s="743" t="s">
        <v>1875</v>
      </c>
      <c r="L624" s="744">
        <v>368.16</v>
      </c>
      <c r="M624" s="744">
        <v>368.16</v>
      </c>
      <c r="N624" s="743">
        <v>1</v>
      </c>
      <c r="O624" s="828">
        <v>1</v>
      </c>
      <c r="P624" s="744"/>
      <c r="Q624" s="761">
        <v>0</v>
      </c>
      <c r="R624" s="743"/>
      <c r="S624" s="761">
        <v>0</v>
      </c>
      <c r="T624" s="828"/>
      <c r="U624" s="784">
        <v>0</v>
      </c>
    </row>
    <row r="625" spans="1:21" ht="14.4" customHeight="1" x14ac:dyDescent="0.3">
      <c r="A625" s="742">
        <v>30</v>
      </c>
      <c r="B625" s="743" t="s">
        <v>2303</v>
      </c>
      <c r="C625" s="743" t="s">
        <v>2307</v>
      </c>
      <c r="D625" s="826" t="s">
        <v>3544</v>
      </c>
      <c r="E625" s="827" t="s">
        <v>2316</v>
      </c>
      <c r="F625" s="743" t="s">
        <v>2304</v>
      </c>
      <c r="G625" s="743" t="s">
        <v>2510</v>
      </c>
      <c r="H625" s="743" t="s">
        <v>554</v>
      </c>
      <c r="I625" s="743" t="s">
        <v>2512</v>
      </c>
      <c r="J625" s="743" t="s">
        <v>913</v>
      </c>
      <c r="K625" s="743" t="s">
        <v>1881</v>
      </c>
      <c r="L625" s="744">
        <v>490.89</v>
      </c>
      <c r="M625" s="744">
        <v>490.89</v>
      </c>
      <c r="N625" s="743">
        <v>1</v>
      </c>
      <c r="O625" s="828">
        <v>0.5</v>
      </c>
      <c r="P625" s="744"/>
      <c r="Q625" s="761">
        <v>0</v>
      </c>
      <c r="R625" s="743"/>
      <c r="S625" s="761">
        <v>0</v>
      </c>
      <c r="T625" s="828"/>
      <c r="U625" s="784">
        <v>0</v>
      </c>
    </row>
    <row r="626" spans="1:21" ht="14.4" customHeight="1" x14ac:dyDescent="0.3">
      <c r="A626" s="742">
        <v>30</v>
      </c>
      <c r="B626" s="743" t="s">
        <v>2303</v>
      </c>
      <c r="C626" s="743" t="s">
        <v>2307</v>
      </c>
      <c r="D626" s="826" t="s">
        <v>3544</v>
      </c>
      <c r="E626" s="827" t="s">
        <v>2316</v>
      </c>
      <c r="F626" s="743" t="s">
        <v>2304</v>
      </c>
      <c r="G626" s="743" t="s">
        <v>2510</v>
      </c>
      <c r="H626" s="743" t="s">
        <v>554</v>
      </c>
      <c r="I626" s="743" t="s">
        <v>2513</v>
      </c>
      <c r="J626" s="743" t="s">
        <v>913</v>
      </c>
      <c r="K626" s="743" t="s">
        <v>1877</v>
      </c>
      <c r="L626" s="744">
        <v>736.33</v>
      </c>
      <c r="M626" s="744">
        <v>736.33</v>
      </c>
      <c r="N626" s="743">
        <v>1</v>
      </c>
      <c r="O626" s="828">
        <v>0.5</v>
      </c>
      <c r="P626" s="744"/>
      <c r="Q626" s="761">
        <v>0</v>
      </c>
      <c r="R626" s="743"/>
      <c r="S626" s="761">
        <v>0</v>
      </c>
      <c r="T626" s="828"/>
      <c r="U626" s="784">
        <v>0</v>
      </c>
    </row>
    <row r="627" spans="1:21" ht="14.4" customHeight="1" x14ac:dyDescent="0.3">
      <c r="A627" s="742">
        <v>30</v>
      </c>
      <c r="B627" s="743" t="s">
        <v>2303</v>
      </c>
      <c r="C627" s="743" t="s">
        <v>2307</v>
      </c>
      <c r="D627" s="826" t="s">
        <v>3544</v>
      </c>
      <c r="E627" s="827" t="s">
        <v>2316</v>
      </c>
      <c r="F627" s="743" t="s">
        <v>2304</v>
      </c>
      <c r="G627" s="743" t="s">
        <v>2514</v>
      </c>
      <c r="H627" s="743" t="s">
        <v>526</v>
      </c>
      <c r="I627" s="743" t="s">
        <v>3046</v>
      </c>
      <c r="J627" s="743" t="s">
        <v>847</v>
      </c>
      <c r="K627" s="743" t="s">
        <v>2779</v>
      </c>
      <c r="L627" s="744">
        <v>0</v>
      </c>
      <c r="M627" s="744">
        <v>0</v>
      </c>
      <c r="N627" s="743">
        <v>1</v>
      </c>
      <c r="O627" s="828">
        <v>0.5</v>
      </c>
      <c r="P627" s="744"/>
      <c r="Q627" s="761"/>
      <c r="R627" s="743"/>
      <c r="S627" s="761">
        <v>0</v>
      </c>
      <c r="T627" s="828"/>
      <c r="U627" s="784">
        <v>0</v>
      </c>
    </row>
    <row r="628" spans="1:21" ht="14.4" customHeight="1" x14ac:dyDescent="0.3">
      <c r="A628" s="742">
        <v>30</v>
      </c>
      <c r="B628" s="743" t="s">
        <v>2303</v>
      </c>
      <c r="C628" s="743" t="s">
        <v>2307</v>
      </c>
      <c r="D628" s="826" t="s">
        <v>3544</v>
      </c>
      <c r="E628" s="827" t="s">
        <v>2316</v>
      </c>
      <c r="F628" s="743" t="s">
        <v>2304</v>
      </c>
      <c r="G628" s="743" t="s">
        <v>2520</v>
      </c>
      <c r="H628" s="743" t="s">
        <v>526</v>
      </c>
      <c r="I628" s="743" t="s">
        <v>2521</v>
      </c>
      <c r="J628" s="743" t="s">
        <v>2522</v>
      </c>
      <c r="K628" s="743" t="s">
        <v>582</v>
      </c>
      <c r="L628" s="744">
        <v>88.1</v>
      </c>
      <c r="M628" s="744">
        <v>176.2</v>
      </c>
      <c r="N628" s="743">
        <v>2</v>
      </c>
      <c r="O628" s="828">
        <v>2</v>
      </c>
      <c r="P628" s="744"/>
      <c r="Q628" s="761">
        <v>0</v>
      </c>
      <c r="R628" s="743"/>
      <c r="S628" s="761">
        <v>0</v>
      </c>
      <c r="T628" s="828"/>
      <c r="U628" s="784">
        <v>0</v>
      </c>
    </row>
    <row r="629" spans="1:21" ht="14.4" customHeight="1" x14ac:dyDescent="0.3">
      <c r="A629" s="742">
        <v>30</v>
      </c>
      <c r="B629" s="743" t="s">
        <v>2303</v>
      </c>
      <c r="C629" s="743" t="s">
        <v>2307</v>
      </c>
      <c r="D629" s="826" t="s">
        <v>3544</v>
      </c>
      <c r="E629" s="827" t="s">
        <v>2316</v>
      </c>
      <c r="F629" s="743" t="s">
        <v>2304</v>
      </c>
      <c r="G629" s="743" t="s">
        <v>2523</v>
      </c>
      <c r="H629" s="743" t="s">
        <v>526</v>
      </c>
      <c r="I629" s="743" t="s">
        <v>2524</v>
      </c>
      <c r="J629" s="743" t="s">
        <v>958</v>
      </c>
      <c r="K629" s="743" t="s">
        <v>2525</v>
      </c>
      <c r="L629" s="744">
        <v>93.71</v>
      </c>
      <c r="M629" s="744">
        <v>93.71</v>
      </c>
      <c r="N629" s="743">
        <v>1</v>
      </c>
      <c r="O629" s="828">
        <v>0.5</v>
      </c>
      <c r="P629" s="744"/>
      <c r="Q629" s="761">
        <v>0</v>
      </c>
      <c r="R629" s="743"/>
      <c r="S629" s="761">
        <v>0</v>
      </c>
      <c r="T629" s="828"/>
      <c r="U629" s="784">
        <v>0</v>
      </c>
    </row>
    <row r="630" spans="1:21" ht="14.4" customHeight="1" x14ac:dyDescent="0.3">
      <c r="A630" s="742">
        <v>30</v>
      </c>
      <c r="B630" s="743" t="s">
        <v>2303</v>
      </c>
      <c r="C630" s="743" t="s">
        <v>2307</v>
      </c>
      <c r="D630" s="826" t="s">
        <v>3544</v>
      </c>
      <c r="E630" s="827" t="s">
        <v>2316</v>
      </c>
      <c r="F630" s="743" t="s">
        <v>2304</v>
      </c>
      <c r="G630" s="743" t="s">
        <v>2523</v>
      </c>
      <c r="H630" s="743" t="s">
        <v>526</v>
      </c>
      <c r="I630" s="743" t="s">
        <v>3047</v>
      </c>
      <c r="J630" s="743" t="s">
        <v>3048</v>
      </c>
      <c r="K630" s="743" t="s">
        <v>2525</v>
      </c>
      <c r="L630" s="744">
        <v>32.25</v>
      </c>
      <c r="M630" s="744">
        <v>32.25</v>
      </c>
      <c r="N630" s="743">
        <v>1</v>
      </c>
      <c r="O630" s="828">
        <v>0.5</v>
      </c>
      <c r="P630" s="744"/>
      <c r="Q630" s="761">
        <v>0</v>
      </c>
      <c r="R630" s="743"/>
      <c r="S630" s="761">
        <v>0</v>
      </c>
      <c r="T630" s="828"/>
      <c r="U630" s="784">
        <v>0</v>
      </c>
    </row>
    <row r="631" spans="1:21" ht="14.4" customHeight="1" x14ac:dyDescent="0.3">
      <c r="A631" s="742">
        <v>30</v>
      </c>
      <c r="B631" s="743" t="s">
        <v>2303</v>
      </c>
      <c r="C631" s="743" t="s">
        <v>2307</v>
      </c>
      <c r="D631" s="826" t="s">
        <v>3544</v>
      </c>
      <c r="E631" s="827" t="s">
        <v>2316</v>
      </c>
      <c r="F631" s="743" t="s">
        <v>2304</v>
      </c>
      <c r="G631" s="743" t="s">
        <v>2706</v>
      </c>
      <c r="H631" s="743" t="s">
        <v>526</v>
      </c>
      <c r="I631" s="743" t="s">
        <v>2707</v>
      </c>
      <c r="J631" s="743" t="s">
        <v>2708</v>
      </c>
      <c r="K631" s="743" t="s">
        <v>2709</v>
      </c>
      <c r="L631" s="744">
        <v>0</v>
      </c>
      <c r="M631" s="744">
        <v>0</v>
      </c>
      <c r="N631" s="743">
        <v>1</v>
      </c>
      <c r="O631" s="828">
        <v>1</v>
      </c>
      <c r="P631" s="744"/>
      <c r="Q631" s="761"/>
      <c r="R631" s="743"/>
      <c r="S631" s="761">
        <v>0</v>
      </c>
      <c r="T631" s="828"/>
      <c r="U631" s="784">
        <v>0</v>
      </c>
    </row>
    <row r="632" spans="1:21" ht="14.4" customHeight="1" x14ac:dyDescent="0.3">
      <c r="A632" s="742">
        <v>30</v>
      </c>
      <c r="B632" s="743" t="s">
        <v>2303</v>
      </c>
      <c r="C632" s="743" t="s">
        <v>2307</v>
      </c>
      <c r="D632" s="826" t="s">
        <v>3544</v>
      </c>
      <c r="E632" s="827" t="s">
        <v>2316</v>
      </c>
      <c r="F632" s="743" t="s">
        <v>2304</v>
      </c>
      <c r="G632" s="743" t="s">
        <v>2529</v>
      </c>
      <c r="H632" s="743" t="s">
        <v>554</v>
      </c>
      <c r="I632" s="743" t="s">
        <v>2929</v>
      </c>
      <c r="J632" s="743" t="s">
        <v>1810</v>
      </c>
      <c r="K632" s="743" t="s">
        <v>2930</v>
      </c>
      <c r="L632" s="744">
        <v>23.42</v>
      </c>
      <c r="M632" s="744">
        <v>23.42</v>
      </c>
      <c r="N632" s="743">
        <v>1</v>
      </c>
      <c r="O632" s="828">
        <v>0.5</v>
      </c>
      <c r="P632" s="744"/>
      <c r="Q632" s="761">
        <v>0</v>
      </c>
      <c r="R632" s="743"/>
      <c r="S632" s="761">
        <v>0</v>
      </c>
      <c r="T632" s="828"/>
      <c r="U632" s="784">
        <v>0</v>
      </c>
    </row>
    <row r="633" spans="1:21" ht="14.4" customHeight="1" x14ac:dyDescent="0.3">
      <c r="A633" s="742">
        <v>30</v>
      </c>
      <c r="B633" s="743" t="s">
        <v>2303</v>
      </c>
      <c r="C633" s="743" t="s">
        <v>2307</v>
      </c>
      <c r="D633" s="826" t="s">
        <v>3544</v>
      </c>
      <c r="E633" s="827" t="s">
        <v>2316</v>
      </c>
      <c r="F633" s="743" t="s">
        <v>2304</v>
      </c>
      <c r="G633" s="743" t="s">
        <v>2529</v>
      </c>
      <c r="H633" s="743" t="s">
        <v>554</v>
      </c>
      <c r="I633" s="743" t="s">
        <v>1809</v>
      </c>
      <c r="J633" s="743" t="s">
        <v>1810</v>
      </c>
      <c r="K633" s="743" t="s">
        <v>1811</v>
      </c>
      <c r="L633" s="744">
        <v>28.81</v>
      </c>
      <c r="M633" s="744">
        <v>86.429999999999993</v>
      </c>
      <c r="N633" s="743">
        <v>3</v>
      </c>
      <c r="O633" s="828">
        <v>1.5</v>
      </c>
      <c r="P633" s="744"/>
      <c r="Q633" s="761">
        <v>0</v>
      </c>
      <c r="R633" s="743"/>
      <c r="S633" s="761">
        <v>0</v>
      </c>
      <c r="T633" s="828"/>
      <c r="U633" s="784">
        <v>0</v>
      </c>
    </row>
    <row r="634" spans="1:21" ht="14.4" customHeight="1" x14ac:dyDescent="0.3">
      <c r="A634" s="742">
        <v>30</v>
      </c>
      <c r="B634" s="743" t="s">
        <v>2303</v>
      </c>
      <c r="C634" s="743" t="s">
        <v>2307</v>
      </c>
      <c r="D634" s="826" t="s">
        <v>3544</v>
      </c>
      <c r="E634" s="827" t="s">
        <v>2316</v>
      </c>
      <c r="F634" s="743" t="s">
        <v>2304</v>
      </c>
      <c r="G634" s="743" t="s">
        <v>2531</v>
      </c>
      <c r="H634" s="743" t="s">
        <v>554</v>
      </c>
      <c r="I634" s="743" t="s">
        <v>1948</v>
      </c>
      <c r="J634" s="743" t="s">
        <v>1292</v>
      </c>
      <c r="K634" s="743" t="s">
        <v>1929</v>
      </c>
      <c r="L634" s="744">
        <v>48.27</v>
      </c>
      <c r="M634" s="744">
        <v>96.54</v>
      </c>
      <c r="N634" s="743">
        <v>2</v>
      </c>
      <c r="O634" s="828">
        <v>1</v>
      </c>
      <c r="P634" s="744"/>
      <c r="Q634" s="761">
        <v>0</v>
      </c>
      <c r="R634" s="743"/>
      <c r="S634" s="761">
        <v>0</v>
      </c>
      <c r="T634" s="828"/>
      <c r="U634" s="784">
        <v>0</v>
      </c>
    </row>
    <row r="635" spans="1:21" ht="14.4" customHeight="1" x14ac:dyDescent="0.3">
      <c r="A635" s="742">
        <v>30</v>
      </c>
      <c r="B635" s="743" t="s">
        <v>2303</v>
      </c>
      <c r="C635" s="743" t="s">
        <v>2307</v>
      </c>
      <c r="D635" s="826" t="s">
        <v>3544</v>
      </c>
      <c r="E635" s="827" t="s">
        <v>2316</v>
      </c>
      <c r="F635" s="743" t="s">
        <v>2304</v>
      </c>
      <c r="G635" s="743" t="s">
        <v>2533</v>
      </c>
      <c r="H635" s="743" t="s">
        <v>554</v>
      </c>
      <c r="I635" s="743" t="s">
        <v>2294</v>
      </c>
      <c r="J635" s="743" t="s">
        <v>2295</v>
      </c>
      <c r="K635" s="743" t="s">
        <v>1568</v>
      </c>
      <c r="L635" s="744">
        <v>194.26</v>
      </c>
      <c r="M635" s="744">
        <v>194.26</v>
      </c>
      <c r="N635" s="743">
        <v>1</v>
      </c>
      <c r="O635" s="828">
        <v>0.5</v>
      </c>
      <c r="P635" s="744"/>
      <c r="Q635" s="761">
        <v>0</v>
      </c>
      <c r="R635" s="743"/>
      <c r="S635" s="761">
        <v>0</v>
      </c>
      <c r="T635" s="828"/>
      <c r="U635" s="784">
        <v>0</v>
      </c>
    </row>
    <row r="636" spans="1:21" ht="14.4" customHeight="1" x14ac:dyDescent="0.3">
      <c r="A636" s="742">
        <v>30</v>
      </c>
      <c r="B636" s="743" t="s">
        <v>2303</v>
      </c>
      <c r="C636" s="743" t="s">
        <v>2307</v>
      </c>
      <c r="D636" s="826" t="s">
        <v>3544</v>
      </c>
      <c r="E636" s="827" t="s">
        <v>2316</v>
      </c>
      <c r="F636" s="743" t="s">
        <v>2304</v>
      </c>
      <c r="G636" s="743" t="s">
        <v>2542</v>
      </c>
      <c r="H636" s="743" t="s">
        <v>554</v>
      </c>
      <c r="I636" s="743" t="s">
        <v>1958</v>
      </c>
      <c r="J636" s="743" t="s">
        <v>1956</v>
      </c>
      <c r="K636" s="743" t="s">
        <v>1959</v>
      </c>
      <c r="L636" s="744">
        <v>16.09</v>
      </c>
      <c r="M636" s="744">
        <v>16.09</v>
      </c>
      <c r="N636" s="743">
        <v>1</v>
      </c>
      <c r="O636" s="828">
        <v>0.5</v>
      </c>
      <c r="P636" s="744"/>
      <c r="Q636" s="761">
        <v>0</v>
      </c>
      <c r="R636" s="743"/>
      <c r="S636" s="761">
        <v>0</v>
      </c>
      <c r="T636" s="828"/>
      <c r="U636" s="784">
        <v>0</v>
      </c>
    </row>
    <row r="637" spans="1:21" ht="14.4" customHeight="1" x14ac:dyDescent="0.3">
      <c r="A637" s="742">
        <v>30</v>
      </c>
      <c r="B637" s="743" t="s">
        <v>2303</v>
      </c>
      <c r="C637" s="743" t="s">
        <v>2307</v>
      </c>
      <c r="D637" s="826" t="s">
        <v>3544</v>
      </c>
      <c r="E637" s="827" t="s">
        <v>2316</v>
      </c>
      <c r="F637" s="743" t="s">
        <v>2304</v>
      </c>
      <c r="G637" s="743" t="s">
        <v>3049</v>
      </c>
      <c r="H637" s="743" t="s">
        <v>526</v>
      </c>
      <c r="I637" s="743" t="s">
        <v>3050</v>
      </c>
      <c r="J637" s="743" t="s">
        <v>3051</v>
      </c>
      <c r="K637" s="743" t="s">
        <v>3052</v>
      </c>
      <c r="L637" s="744">
        <v>352.3</v>
      </c>
      <c r="M637" s="744">
        <v>352.3</v>
      </c>
      <c r="N637" s="743">
        <v>1</v>
      </c>
      <c r="O637" s="828">
        <v>0.5</v>
      </c>
      <c r="P637" s="744"/>
      <c r="Q637" s="761">
        <v>0</v>
      </c>
      <c r="R637" s="743"/>
      <c r="S637" s="761">
        <v>0</v>
      </c>
      <c r="T637" s="828"/>
      <c r="U637" s="784">
        <v>0</v>
      </c>
    </row>
    <row r="638" spans="1:21" ht="14.4" customHeight="1" x14ac:dyDescent="0.3">
      <c r="A638" s="742">
        <v>30</v>
      </c>
      <c r="B638" s="743" t="s">
        <v>2303</v>
      </c>
      <c r="C638" s="743" t="s">
        <v>2307</v>
      </c>
      <c r="D638" s="826" t="s">
        <v>3544</v>
      </c>
      <c r="E638" s="827" t="s">
        <v>2316</v>
      </c>
      <c r="F638" s="743" t="s">
        <v>2304</v>
      </c>
      <c r="G638" s="743" t="s">
        <v>2735</v>
      </c>
      <c r="H638" s="743" t="s">
        <v>526</v>
      </c>
      <c r="I638" s="743" t="s">
        <v>2736</v>
      </c>
      <c r="J638" s="743" t="s">
        <v>1109</v>
      </c>
      <c r="K638" s="743" t="s">
        <v>636</v>
      </c>
      <c r="L638" s="744">
        <v>0</v>
      </c>
      <c r="M638" s="744">
        <v>0</v>
      </c>
      <c r="N638" s="743">
        <v>1</v>
      </c>
      <c r="O638" s="828">
        <v>0.5</v>
      </c>
      <c r="P638" s="744"/>
      <c r="Q638" s="761"/>
      <c r="R638" s="743"/>
      <c r="S638" s="761">
        <v>0</v>
      </c>
      <c r="T638" s="828"/>
      <c r="U638" s="784">
        <v>0</v>
      </c>
    </row>
    <row r="639" spans="1:21" ht="14.4" customHeight="1" x14ac:dyDescent="0.3">
      <c r="A639" s="742">
        <v>30</v>
      </c>
      <c r="B639" s="743" t="s">
        <v>2303</v>
      </c>
      <c r="C639" s="743" t="s">
        <v>2307</v>
      </c>
      <c r="D639" s="826" t="s">
        <v>3544</v>
      </c>
      <c r="E639" s="827" t="s">
        <v>2316</v>
      </c>
      <c r="F639" s="743" t="s">
        <v>2304</v>
      </c>
      <c r="G639" s="743" t="s">
        <v>2735</v>
      </c>
      <c r="H639" s="743" t="s">
        <v>526</v>
      </c>
      <c r="I639" s="743" t="s">
        <v>2831</v>
      </c>
      <c r="J639" s="743" t="s">
        <v>902</v>
      </c>
      <c r="K639" s="743" t="s">
        <v>2832</v>
      </c>
      <c r="L639" s="744">
        <v>0</v>
      </c>
      <c r="M639" s="744">
        <v>0</v>
      </c>
      <c r="N639" s="743">
        <v>2</v>
      </c>
      <c r="O639" s="828">
        <v>1</v>
      </c>
      <c r="P639" s="744"/>
      <c r="Q639" s="761"/>
      <c r="R639" s="743"/>
      <c r="S639" s="761">
        <v>0</v>
      </c>
      <c r="T639" s="828"/>
      <c r="U639" s="784">
        <v>0</v>
      </c>
    </row>
    <row r="640" spans="1:21" ht="14.4" customHeight="1" x14ac:dyDescent="0.3">
      <c r="A640" s="742">
        <v>30</v>
      </c>
      <c r="B640" s="743" t="s">
        <v>2303</v>
      </c>
      <c r="C640" s="743" t="s">
        <v>2307</v>
      </c>
      <c r="D640" s="826" t="s">
        <v>3544</v>
      </c>
      <c r="E640" s="827" t="s">
        <v>2316</v>
      </c>
      <c r="F640" s="743" t="s">
        <v>2304</v>
      </c>
      <c r="G640" s="743" t="s">
        <v>2566</v>
      </c>
      <c r="H640" s="743" t="s">
        <v>526</v>
      </c>
      <c r="I640" s="743" t="s">
        <v>2569</v>
      </c>
      <c r="J640" s="743" t="s">
        <v>1492</v>
      </c>
      <c r="K640" s="743" t="s">
        <v>2570</v>
      </c>
      <c r="L640" s="744">
        <v>42.08</v>
      </c>
      <c r="M640" s="744">
        <v>168.32</v>
      </c>
      <c r="N640" s="743">
        <v>4</v>
      </c>
      <c r="O640" s="828">
        <v>2</v>
      </c>
      <c r="P640" s="744"/>
      <c r="Q640" s="761">
        <v>0</v>
      </c>
      <c r="R640" s="743"/>
      <c r="S640" s="761">
        <v>0</v>
      </c>
      <c r="T640" s="828"/>
      <c r="U640" s="784">
        <v>0</v>
      </c>
    </row>
    <row r="641" spans="1:21" ht="14.4" customHeight="1" x14ac:dyDescent="0.3">
      <c r="A641" s="742">
        <v>30</v>
      </c>
      <c r="B641" s="743" t="s">
        <v>2303</v>
      </c>
      <c r="C641" s="743" t="s">
        <v>2307</v>
      </c>
      <c r="D641" s="826" t="s">
        <v>3544</v>
      </c>
      <c r="E641" s="827" t="s">
        <v>2316</v>
      </c>
      <c r="F641" s="743" t="s">
        <v>2304</v>
      </c>
      <c r="G641" s="743" t="s">
        <v>2580</v>
      </c>
      <c r="H641" s="743" t="s">
        <v>526</v>
      </c>
      <c r="I641" s="743" t="s">
        <v>3053</v>
      </c>
      <c r="J641" s="743" t="s">
        <v>869</v>
      </c>
      <c r="K641" s="743" t="s">
        <v>3054</v>
      </c>
      <c r="L641" s="744">
        <v>47.2</v>
      </c>
      <c r="M641" s="744">
        <v>47.2</v>
      </c>
      <c r="N641" s="743">
        <v>1</v>
      </c>
      <c r="O641" s="828">
        <v>0.5</v>
      </c>
      <c r="P641" s="744"/>
      <c r="Q641" s="761">
        <v>0</v>
      </c>
      <c r="R641" s="743"/>
      <c r="S641" s="761">
        <v>0</v>
      </c>
      <c r="T641" s="828"/>
      <c r="U641" s="784">
        <v>0</v>
      </c>
    </row>
    <row r="642" spans="1:21" ht="14.4" customHeight="1" x14ac:dyDescent="0.3">
      <c r="A642" s="742">
        <v>30</v>
      </c>
      <c r="B642" s="743" t="s">
        <v>2303</v>
      </c>
      <c r="C642" s="743" t="s">
        <v>2307</v>
      </c>
      <c r="D642" s="826" t="s">
        <v>3544</v>
      </c>
      <c r="E642" s="827" t="s">
        <v>2316</v>
      </c>
      <c r="F642" s="743" t="s">
        <v>2304</v>
      </c>
      <c r="G642" s="743" t="s">
        <v>2743</v>
      </c>
      <c r="H642" s="743" t="s">
        <v>526</v>
      </c>
      <c r="I642" s="743" t="s">
        <v>2944</v>
      </c>
      <c r="J642" s="743" t="s">
        <v>2855</v>
      </c>
      <c r="K642" s="743" t="s">
        <v>2945</v>
      </c>
      <c r="L642" s="744">
        <v>131.32</v>
      </c>
      <c r="M642" s="744">
        <v>131.32</v>
      </c>
      <c r="N642" s="743">
        <v>1</v>
      </c>
      <c r="O642" s="828">
        <v>0.5</v>
      </c>
      <c r="P642" s="744"/>
      <c r="Q642" s="761">
        <v>0</v>
      </c>
      <c r="R642" s="743"/>
      <c r="S642" s="761">
        <v>0</v>
      </c>
      <c r="T642" s="828"/>
      <c r="U642" s="784">
        <v>0</v>
      </c>
    </row>
    <row r="643" spans="1:21" ht="14.4" customHeight="1" x14ac:dyDescent="0.3">
      <c r="A643" s="742">
        <v>30</v>
      </c>
      <c r="B643" s="743" t="s">
        <v>2303</v>
      </c>
      <c r="C643" s="743" t="s">
        <v>2307</v>
      </c>
      <c r="D643" s="826" t="s">
        <v>3544</v>
      </c>
      <c r="E643" s="827" t="s">
        <v>2316</v>
      </c>
      <c r="F643" s="743" t="s">
        <v>2304</v>
      </c>
      <c r="G643" s="743" t="s">
        <v>2591</v>
      </c>
      <c r="H643" s="743" t="s">
        <v>526</v>
      </c>
      <c r="I643" s="743" t="s">
        <v>2598</v>
      </c>
      <c r="J643" s="743" t="s">
        <v>694</v>
      </c>
      <c r="K643" s="743" t="s">
        <v>2599</v>
      </c>
      <c r="L643" s="744">
        <v>0</v>
      </c>
      <c r="M643" s="744">
        <v>0</v>
      </c>
      <c r="N643" s="743">
        <v>1</v>
      </c>
      <c r="O643" s="828">
        <v>0.5</v>
      </c>
      <c r="P643" s="744"/>
      <c r="Q643" s="761"/>
      <c r="R643" s="743"/>
      <c r="S643" s="761">
        <v>0</v>
      </c>
      <c r="T643" s="828"/>
      <c r="U643" s="784">
        <v>0</v>
      </c>
    </row>
    <row r="644" spans="1:21" ht="14.4" customHeight="1" x14ac:dyDescent="0.3">
      <c r="A644" s="742">
        <v>30</v>
      </c>
      <c r="B644" s="743" t="s">
        <v>2303</v>
      </c>
      <c r="C644" s="743" t="s">
        <v>2307</v>
      </c>
      <c r="D644" s="826" t="s">
        <v>3544</v>
      </c>
      <c r="E644" s="827" t="s">
        <v>2316</v>
      </c>
      <c r="F644" s="743" t="s">
        <v>2304</v>
      </c>
      <c r="G644" s="743" t="s">
        <v>1515</v>
      </c>
      <c r="H644" s="743" t="s">
        <v>554</v>
      </c>
      <c r="I644" s="743" t="s">
        <v>1863</v>
      </c>
      <c r="J644" s="743" t="s">
        <v>1864</v>
      </c>
      <c r="K644" s="743" t="s">
        <v>1865</v>
      </c>
      <c r="L644" s="744">
        <v>93.75</v>
      </c>
      <c r="M644" s="744">
        <v>93.75</v>
      </c>
      <c r="N644" s="743">
        <v>1</v>
      </c>
      <c r="O644" s="828">
        <v>0.5</v>
      </c>
      <c r="P644" s="744"/>
      <c r="Q644" s="761">
        <v>0</v>
      </c>
      <c r="R644" s="743"/>
      <c r="S644" s="761">
        <v>0</v>
      </c>
      <c r="T644" s="828"/>
      <c r="U644" s="784">
        <v>0</v>
      </c>
    </row>
    <row r="645" spans="1:21" ht="14.4" customHeight="1" x14ac:dyDescent="0.3">
      <c r="A645" s="742">
        <v>30</v>
      </c>
      <c r="B645" s="743" t="s">
        <v>2303</v>
      </c>
      <c r="C645" s="743" t="s">
        <v>2307</v>
      </c>
      <c r="D645" s="826" t="s">
        <v>3544</v>
      </c>
      <c r="E645" s="827" t="s">
        <v>2316</v>
      </c>
      <c r="F645" s="743" t="s">
        <v>2304</v>
      </c>
      <c r="G645" s="743" t="s">
        <v>1515</v>
      </c>
      <c r="H645" s="743" t="s">
        <v>554</v>
      </c>
      <c r="I645" s="743" t="s">
        <v>1868</v>
      </c>
      <c r="J645" s="743" t="s">
        <v>1869</v>
      </c>
      <c r="K645" s="743" t="s">
        <v>1870</v>
      </c>
      <c r="L645" s="744">
        <v>120.61</v>
      </c>
      <c r="M645" s="744">
        <v>241.22</v>
      </c>
      <c r="N645" s="743">
        <v>2</v>
      </c>
      <c r="O645" s="828">
        <v>1</v>
      </c>
      <c r="P645" s="744"/>
      <c r="Q645" s="761">
        <v>0</v>
      </c>
      <c r="R645" s="743"/>
      <c r="S645" s="761">
        <v>0</v>
      </c>
      <c r="T645" s="828"/>
      <c r="U645" s="784">
        <v>0</v>
      </c>
    </row>
    <row r="646" spans="1:21" ht="14.4" customHeight="1" x14ac:dyDescent="0.3">
      <c r="A646" s="742">
        <v>30</v>
      </c>
      <c r="B646" s="743" t="s">
        <v>2303</v>
      </c>
      <c r="C646" s="743" t="s">
        <v>2307</v>
      </c>
      <c r="D646" s="826" t="s">
        <v>3544</v>
      </c>
      <c r="E646" s="827" t="s">
        <v>2316</v>
      </c>
      <c r="F646" s="743" t="s">
        <v>2304</v>
      </c>
      <c r="G646" s="743" t="s">
        <v>2605</v>
      </c>
      <c r="H646" s="743" t="s">
        <v>554</v>
      </c>
      <c r="I646" s="743" t="s">
        <v>1899</v>
      </c>
      <c r="J646" s="743" t="s">
        <v>1895</v>
      </c>
      <c r="K646" s="743" t="s">
        <v>1900</v>
      </c>
      <c r="L646" s="744">
        <v>1887.9</v>
      </c>
      <c r="M646" s="744">
        <v>1887.9</v>
      </c>
      <c r="N646" s="743">
        <v>1</v>
      </c>
      <c r="O646" s="828">
        <v>1</v>
      </c>
      <c r="P646" s="744"/>
      <c r="Q646" s="761">
        <v>0</v>
      </c>
      <c r="R646" s="743"/>
      <c r="S646" s="761">
        <v>0</v>
      </c>
      <c r="T646" s="828"/>
      <c r="U646" s="784">
        <v>0</v>
      </c>
    </row>
    <row r="647" spans="1:21" ht="14.4" customHeight="1" x14ac:dyDescent="0.3">
      <c r="A647" s="742">
        <v>30</v>
      </c>
      <c r="B647" s="743" t="s">
        <v>2303</v>
      </c>
      <c r="C647" s="743" t="s">
        <v>2307</v>
      </c>
      <c r="D647" s="826" t="s">
        <v>3544</v>
      </c>
      <c r="E647" s="827" t="s">
        <v>2316</v>
      </c>
      <c r="F647" s="743" t="s">
        <v>2304</v>
      </c>
      <c r="G647" s="743" t="s">
        <v>3055</v>
      </c>
      <c r="H647" s="743" t="s">
        <v>526</v>
      </c>
      <c r="I647" s="743" t="s">
        <v>3056</v>
      </c>
      <c r="J647" s="743" t="s">
        <v>660</v>
      </c>
      <c r="K647" s="743" t="s">
        <v>3057</v>
      </c>
      <c r="L647" s="744">
        <v>203.9</v>
      </c>
      <c r="M647" s="744">
        <v>203.9</v>
      </c>
      <c r="N647" s="743">
        <v>1</v>
      </c>
      <c r="O647" s="828">
        <v>0.5</v>
      </c>
      <c r="P647" s="744"/>
      <c r="Q647" s="761">
        <v>0</v>
      </c>
      <c r="R647" s="743"/>
      <c r="S647" s="761">
        <v>0</v>
      </c>
      <c r="T647" s="828"/>
      <c r="U647" s="784">
        <v>0</v>
      </c>
    </row>
    <row r="648" spans="1:21" ht="14.4" customHeight="1" x14ac:dyDescent="0.3">
      <c r="A648" s="742">
        <v>30</v>
      </c>
      <c r="B648" s="743" t="s">
        <v>2303</v>
      </c>
      <c r="C648" s="743" t="s">
        <v>2307</v>
      </c>
      <c r="D648" s="826" t="s">
        <v>3544</v>
      </c>
      <c r="E648" s="827" t="s">
        <v>2316</v>
      </c>
      <c r="F648" s="743" t="s">
        <v>2304</v>
      </c>
      <c r="G648" s="743" t="s">
        <v>2872</v>
      </c>
      <c r="H648" s="743" t="s">
        <v>554</v>
      </c>
      <c r="I648" s="743" t="s">
        <v>3058</v>
      </c>
      <c r="J648" s="743" t="s">
        <v>2874</v>
      </c>
      <c r="K648" s="743" t="s">
        <v>3059</v>
      </c>
      <c r="L648" s="744">
        <v>140.38</v>
      </c>
      <c r="M648" s="744">
        <v>140.38</v>
      </c>
      <c r="N648" s="743">
        <v>1</v>
      </c>
      <c r="O648" s="828">
        <v>0.5</v>
      </c>
      <c r="P648" s="744"/>
      <c r="Q648" s="761">
        <v>0</v>
      </c>
      <c r="R648" s="743"/>
      <c r="S648" s="761">
        <v>0</v>
      </c>
      <c r="T648" s="828"/>
      <c r="U648" s="784">
        <v>0</v>
      </c>
    </row>
    <row r="649" spans="1:21" ht="14.4" customHeight="1" x14ac:dyDescent="0.3">
      <c r="A649" s="742">
        <v>30</v>
      </c>
      <c r="B649" s="743" t="s">
        <v>2303</v>
      </c>
      <c r="C649" s="743" t="s">
        <v>2309</v>
      </c>
      <c r="D649" s="826" t="s">
        <v>3545</v>
      </c>
      <c r="E649" s="827" t="s">
        <v>2315</v>
      </c>
      <c r="F649" s="743" t="s">
        <v>2304</v>
      </c>
      <c r="G649" s="743" t="s">
        <v>2635</v>
      </c>
      <c r="H649" s="743" t="s">
        <v>526</v>
      </c>
      <c r="I649" s="743" t="s">
        <v>2636</v>
      </c>
      <c r="J649" s="743" t="s">
        <v>2637</v>
      </c>
      <c r="K649" s="743" t="s">
        <v>2638</v>
      </c>
      <c r="L649" s="744">
        <v>254.83</v>
      </c>
      <c r="M649" s="744">
        <v>2293.4700000000003</v>
      </c>
      <c r="N649" s="743">
        <v>9</v>
      </c>
      <c r="O649" s="828">
        <v>2.5</v>
      </c>
      <c r="P649" s="744"/>
      <c r="Q649" s="761">
        <v>0</v>
      </c>
      <c r="R649" s="743"/>
      <c r="S649" s="761">
        <v>0</v>
      </c>
      <c r="T649" s="828"/>
      <c r="U649" s="784">
        <v>0</v>
      </c>
    </row>
    <row r="650" spans="1:21" ht="14.4" customHeight="1" x14ac:dyDescent="0.3">
      <c r="A650" s="742">
        <v>30</v>
      </c>
      <c r="B650" s="743" t="s">
        <v>2303</v>
      </c>
      <c r="C650" s="743" t="s">
        <v>2309</v>
      </c>
      <c r="D650" s="826" t="s">
        <v>3545</v>
      </c>
      <c r="E650" s="827" t="s">
        <v>2315</v>
      </c>
      <c r="F650" s="743" t="s">
        <v>2304</v>
      </c>
      <c r="G650" s="743" t="s">
        <v>2325</v>
      </c>
      <c r="H650" s="743" t="s">
        <v>526</v>
      </c>
      <c r="I650" s="743" t="s">
        <v>2127</v>
      </c>
      <c r="J650" s="743" t="s">
        <v>608</v>
      </c>
      <c r="K650" s="743" t="s">
        <v>583</v>
      </c>
      <c r="L650" s="744">
        <v>72.55</v>
      </c>
      <c r="M650" s="744">
        <v>290.2</v>
      </c>
      <c r="N650" s="743">
        <v>4</v>
      </c>
      <c r="O650" s="828">
        <v>2</v>
      </c>
      <c r="P650" s="744"/>
      <c r="Q650" s="761">
        <v>0</v>
      </c>
      <c r="R650" s="743"/>
      <c r="S650" s="761">
        <v>0</v>
      </c>
      <c r="T650" s="828"/>
      <c r="U650" s="784">
        <v>0</v>
      </c>
    </row>
    <row r="651" spans="1:21" ht="14.4" customHeight="1" x14ac:dyDescent="0.3">
      <c r="A651" s="742">
        <v>30</v>
      </c>
      <c r="B651" s="743" t="s">
        <v>2303</v>
      </c>
      <c r="C651" s="743" t="s">
        <v>2309</v>
      </c>
      <c r="D651" s="826" t="s">
        <v>3545</v>
      </c>
      <c r="E651" s="827" t="s">
        <v>2315</v>
      </c>
      <c r="F651" s="743" t="s">
        <v>2304</v>
      </c>
      <c r="G651" s="743" t="s">
        <v>2325</v>
      </c>
      <c r="H651" s="743" t="s">
        <v>526</v>
      </c>
      <c r="I651" s="743" t="s">
        <v>2134</v>
      </c>
      <c r="J651" s="743" t="s">
        <v>1184</v>
      </c>
      <c r="K651" s="743" t="s">
        <v>2131</v>
      </c>
      <c r="L651" s="744">
        <v>36.270000000000003</v>
      </c>
      <c r="M651" s="744">
        <v>36.270000000000003</v>
      </c>
      <c r="N651" s="743">
        <v>1</v>
      </c>
      <c r="O651" s="828">
        <v>1</v>
      </c>
      <c r="P651" s="744">
        <v>36.270000000000003</v>
      </c>
      <c r="Q651" s="761">
        <v>1</v>
      </c>
      <c r="R651" s="743">
        <v>1</v>
      </c>
      <c r="S651" s="761">
        <v>1</v>
      </c>
      <c r="T651" s="828">
        <v>1</v>
      </c>
      <c r="U651" s="784">
        <v>1</v>
      </c>
    </row>
    <row r="652" spans="1:21" ht="14.4" customHeight="1" x14ac:dyDescent="0.3">
      <c r="A652" s="742">
        <v>30</v>
      </c>
      <c r="B652" s="743" t="s">
        <v>2303</v>
      </c>
      <c r="C652" s="743" t="s">
        <v>2309</v>
      </c>
      <c r="D652" s="826" t="s">
        <v>3545</v>
      </c>
      <c r="E652" s="827" t="s">
        <v>2315</v>
      </c>
      <c r="F652" s="743" t="s">
        <v>2304</v>
      </c>
      <c r="G652" s="743" t="s">
        <v>2325</v>
      </c>
      <c r="H652" s="743" t="s">
        <v>526</v>
      </c>
      <c r="I652" s="743" t="s">
        <v>3060</v>
      </c>
      <c r="J652" s="743" t="s">
        <v>1186</v>
      </c>
      <c r="K652" s="743" t="s">
        <v>3061</v>
      </c>
      <c r="L652" s="744">
        <v>121.75</v>
      </c>
      <c r="M652" s="744">
        <v>243.5</v>
      </c>
      <c r="N652" s="743">
        <v>2</v>
      </c>
      <c r="O652" s="828">
        <v>1.5</v>
      </c>
      <c r="P652" s="744"/>
      <c r="Q652" s="761">
        <v>0</v>
      </c>
      <c r="R652" s="743"/>
      <c r="S652" s="761">
        <v>0</v>
      </c>
      <c r="T652" s="828"/>
      <c r="U652" s="784">
        <v>0</v>
      </c>
    </row>
    <row r="653" spans="1:21" ht="14.4" customHeight="1" x14ac:dyDescent="0.3">
      <c r="A653" s="742">
        <v>30</v>
      </c>
      <c r="B653" s="743" t="s">
        <v>2303</v>
      </c>
      <c r="C653" s="743" t="s">
        <v>2309</v>
      </c>
      <c r="D653" s="826" t="s">
        <v>3545</v>
      </c>
      <c r="E653" s="827" t="s">
        <v>2315</v>
      </c>
      <c r="F653" s="743" t="s">
        <v>2304</v>
      </c>
      <c r="G653" s="743" t="s">
        <v>2325</v>
      </c>
      <c r="H653" s="743" t="s">
        <v>554</v>
      </c>
      <c r="I653" s="743" t="s">
        <v>2129</v>
      </c>
      <c r="J653" s="743" t="s">
        <v>581</v>
      </c>
      <c r="K653" s="743" t="s">
        <v>583</v>
      </c>
      <c r="L653" s="744">
        <v>85.7</v>
      </c>
      <c r="M653" s="744">
        <v>85.7</v>
      </c>
      <c r="N653" s="743">
        <v>1</v>
      </c>
      <c r="O653" s="828">
        <v>0.5</v>
      </c>
      <c r="P653" s="744"/>
      <c r="Q653" s="761">
        <v>0</v>
      </c>
      <c r="R653" s="743"/>
      <c r="S653" s="761">
        <v>0</v>
      </c>
      <c r="T653" s="828"/>
      <c r="U653" s="784">
        <v>0</v>
      </c>
    </row>
    <row r="654" spans="1:21" ht="14.4" customHeight="1" x14ac:dyDescent="0.3">
      <c r="A654" s="742">
        <v>30</v>
      </c>
      <c r="B654" s="743" t="s">
        <v>2303</v>
      </c>
      <c r="C654" s="743" t="s">
        <v>2309</v>
      </c>
      <c r="D654" s="826" t="s">
        <v>3545</v>
      </c>
      <c r="E654" s="827" t="s">
        <v>2315</v>
      </c>
      <c r="F654" s="743" t="s">
        <v>2304</v>
      </c>
      <c r="G654" s="743" t="s">
        <v>2326</v>
      </c>
      <c r="H654" s="743" t="s">
        <v>526</v>
      </c>
      <c r="I654" s="743" t="s">
        <v>3062</v>
      </c>
      <c r="J654" s="743" t="s">
        <v>3063</v>
      </c>
      <c r="K654" s="743" t="s">
        <v>3064</v>
      </c>
      <c r="L654" s="744">
        <v>14.11</v>
      </c>
      <c r="M654" s="744">
        <v>28.22</v>
      </c>
      <c r="N654" s="743">
        <v>2</v>
      </c>
      <c r="O654" s="828">
        <v>0.5</v>
      </c>
      <c r="P654" s="744">
        <v>28.22</v>
      </c>
      <c r="Q654" s="761">
        <v>1</v>
      </c>
      <c r="R654" s="743">
        <v>2</v>
      </c>
      <c r="S654" s="761">
        <v>1</v>
      </c>
      <c r="T654" s="828">
        <v>0.5</v>
      </c>
      <c r="U654" s="784">
        <v>1</v>
      </c>
    </row>
    <row r="655" spans="1:21" ht="14.4" customHeight="1" x14ac:dyDescent="0.3">
      <c r="A655" s="742">
        <v>30</v>
      </c>
      <c r="B655" s="743" t="s">
        <v>2303</v>
      </c>
      <c r="C655" s="743" t="s">
        <v>2309</v>
      </c>
      <c r="D655" s="826" t="s">
        <v>3545</v>
      </c>
      <c r="E655" s="827" t="s">
        <v>2315</v>
      </c>
      <c r="F655" s="743" t="s">
        <v>2304</v>
      </c>
      <c r="G655" s="743" t="s">
        <v>2326</v>
      </c>
      <c r="H655" s="743" t="s">
        <v>526</v>
      </c>
      <c r="I655" s="743" t="s">
        <v>2193</v>
      </c>
      <c r="J655" s="743" t="s">
        <v>1523</v>
      </c>
      <c r="K655" s="743" t="s">
        <v>2194</v>
      </c>
      <c r="L655" s="744">
        <v>4.7</v>
      </c>
      <c r="M655" s="744">
        <v>9.4</v>
      </c>
      <c r="N655" s="743">
        <v>2</v>
      </c>
      <c r="O655" s="828">
        <v>1</v>
      </c>
      <c r="P655" s="744"/>
      <c r="Q655" s="761">
        <v>0</v>
      </c>
      <c r="R655" s="743"/>
      <c r="S655" s="761">
        <v>0</v>
      </c>
      <c r="T655" s="828"/>
      <c r="U655" s="784">
        <v>0</v>
      </c>
    </row>
    <row r="656" spans="1:21" ht="14.4" customHeight="1" x14ac:dyDescent="0.3">
      <c r="A656" s="742">
        <v>30</v>
      </c>
      <c r="B656" s="743" t="s">
        <v>2303</v>
      </c>
      <c r="C656" s="743" t="s">
        <v>2309</v>
      </c>
      <c r="D656" s="826" t="s">
        <v>3545</v>
      </c>
      <c r="E656" s="827" t="s">
        <v>2315</v>
      </c>
      <c r="F656" s="743" t="s">
        <v>2304</v>
      </c>
      <c r="G656" s="743" t="s">
        <v>2326</v>
      </c>
      <c r="H656" s="743" t="s">
        <v>526</v>
      </c>
      <c r="I656" s="743" t="s">
        <v>3065</v>
      </c>
      <c r="J656" s="743" t="s">
        <v>1523</v>
      </c>
      <c r="K656" s="743" t="s">
        <v>2192</v>
      </c>
      <c r="L656" s="744">
        <v>9.4</v>
      </c>
      <c r="M656" s="744">
        <v>9.4</v>
      </c>
      <c r="N656" s="743">
        <v>1</v>
      </c>
      <c r="O656" s="828">
        <v>0.5</v>
      </c>
      <c r="P656" s="744">
        <v>9.4</v>
      </c>
      <c r="Q656" s="761">
        <v>1</v>
      </c>
      <c r="R656" s="743">
        <v>1</v>
      </c>
      <c r="S656" s="761">
        <v>1</v>
      </c>
      <c r="T656" s="828">
        <v>0.5</v>
      </c>
      <c r="U656" s="784">
        <v>1</v>
      </c>
    </row>
    <row r="657" spans="1:21" ht="14.4" customHeight="1" x14ac:dyDescent="0.3">
      <c r="A657" s="742">
        <v>30</v>
      </c>
      <c r="B657" s="743" t="s">
        <v>2303</v>
      </c>
      <c r="C657" s="743" t="s">
        <v>2309</v>
      </c>
      <c r="D657" s="826" t="s">
        <v>3545</v>
      </c>
      <c r="E657" s="827" t="s">
        <v>2315</v>
      </c>
      <c r="F657" s="743" t="s">
        <v>2304</v>
      </c>
      <c r="G657" s="743" t="s">
        <v>2326</v>
      </c>
      <c r="H657" s="743" t="s">
        <v>554</v>
      </c>
      <c r="I657" s="743" t="s">
        <v>2195</v>
      </c>
      <c r="J657" s="743" t="s">
        <v>2196</v>
      </c>
      <c r="K657" s="743" t="s">
        <v>2194</v>
      </c>
      <c r="L657" s="744">
        <v>4.7</v>
      </c>
      <c r="M657" s="744">
        <v>14.100000000000001</v>
      </c>
      <c r="N657" s="743">
        <v>3</v>
      </c>
      <c r="O657" s="828">
        <v>3</v>
      </c>
      <c r="P657" s="744">
        <v>9.4</v>
      </c>
      <c r="Q657" s="761">
        <v>0.66666666666666663</v>
      </c>
      <c r="R657" s="743">
        <v>2</v>
      </c>
      <c r="S657" s="761">
        <v>0.66666666666666663</v>
      </c>
      <c r="T657" s="828">
        <v>2</v>
      </c>
      <c r="U657" s="784">
        <v>0.66666666666666663</v>
      </c>
    </row>
    <row r="658" spans="1:21" ht="14.4" customHeight="1" x14ac:dyDescent="0.3">
      <c r="A658" s="742">
        <v>30</v>
      </c>
      <c r="B658" s="743" t="s">
        <v>2303</v>
      </c>
      <c r="C658" s="743" t="s">
        <v>2309</v>
      </c>
      <c r="D658" s="826" t="s">
        <v>3545</v>
      </c>
      <c r="E658" s="827" t="s">
        <v>2315</v>
      </c>
      <c r="F658" s="743" t="s">
        <v>2304</v>
      </c>
      <c r="G658" s="743" t="s">
        <v>3066</v>
      </c>
      <c r="H658" s="743" t="s">
        <v>526</v>
      </c>
      <c r="I658" s="743" t="s">
        <v>3067</v>
      </c>
      <c r="J658" s="743" t="s">
        <v>1209</v>
      </c>
      <c r="K658" s="743" t="s">
        <v>3068</v>
      </c>
      <c r="L658" s="744">
        <v>0</v>
      </c>
      <c r="M658" s="744">
        <v>0</v>
      </c>
      <c r="N658" s="743">
        <v>1</v>
      </c>
      <c r="O658" s="828">
        <v>1</v>
      </c>
      <c r="P658" s="744"/>
      <c r="Q658" s="761"/>
      <c r="R658" s="743"/>
      <c r="S658" s="761">
        <v>0</v>
      </c>
      <c r="T658" s="828"/>
      <c r="U658" s="784">
        <v>0</v>
      </c>
    </row>
    <row r="659" spans="1:21" ht="14.4" customHeight="1" x14ac:dyDescent="0.3">
      <c r="A659" s="742">
        <v>30</v>
      </c>
      <c r="B659" s="743" t="s">
        <v>2303</v>
      </c>
      <c r="C659" s="743" t="s">
        <v>2309</v>
      </c>
      <c r="D659" s="826" t="s">
        <v>3545</v>
      </c>
      <c r="E659" s="827" t="s">
        <v>2315</v>
      </c>
      <c r="F659" s="743" t="s">
        <v>2304</v>
      </c>
      <c r="G659" s="743" t="s">
        <v>2748</v>
      </c>
      <c r="H659" s="743" t="s">
        <v>554</v>
      </c>
      <c r="I659" s="743" t="s">
        <v>1913</v>
      </c>
      <c r="J659" s="743" t="s">
        <v>748</v>
      </c>
      <c r="K659" s="743" t="s">
        <v>1914</v>
      </c>
      <c r="L659" s="744">
        <v>144.01</v>
      </c>
      <c r="M659" s="744">
        <v>432.03</v>
      </c>
      <c r="N659" s="743">
        <v>3</v>
      </c>
      <c r="O659" s="828">
        <v>1</v>
      </c>
      <c r="P659" s="744">
        <v>144.01</v>
      </c>
      <c r="Q659" s="761">
        <v>0.33333333333333331</v>
      </c>
      <c r="R659" s="743">
        <v>1</v>
      </c>
      <c r="S659" s="761">
        <v>0.33333333333333331</v>
      </c>
      <c r="T659" s="828">
        <v>0.5</v>
      </c>
      <c r="U659" s="784">
        <v>0.5</v>
      </c>
    </row>
    <row r="660" spans="1:21" ht="14.4" customHeight="1" x14ac:dyDescent="0.3">
      <c r="A660" s="742">
        <v>30</v>
      </c>
      <c r="B660" s="743" t="s">
        <v>2303</v>
      </c>
      <c r="C660" s="743" t="s">
        <v>2309</v>
      </c>
      <c r="D660" s="826" t="s">
        <v>3545</v>
      </c>
      <c r="E660" s="827" t="s">
        <v>2315</v>
      </c>
      <c r="F660" s="743" t="s">
        <v>2304</v>
      </c>
      <c r="G660" s="743" t="s">
        <v>2748</v>
      </c>
      <c r="H660" s="743" t="s">
        <v>526</v>
      </c>
      <c r="I660" s="743" t="s">
        <v>3069</v>
      </c>
      <c r="J660" s="743" t="s">
        <v>748</v>
      </c>
      <c r="K660" s="743" t="s">
        <v>1914</v>
      </c>
      <c r="L660" s="744">
        <v>0</v>
      </c>
      <c r="M660" s="744">
        <v>0</v>
      </c>
      <c r="N660" s="743">
        <v>1</v>
      </c>
      <c r="O660" s="828">
        <v>0.5</v>
      </c>
      <c r="P660" s="744"/>
      <c r="Q660" s="761"/>
      <c r="R660" s="743"/>
      <c r="S660" s="761">
        <v>0</v>
      </c>
      <c r="T660" s="828"/>
      <c r="U660" s="784">
        <v>0</v>
      </c>
    </row>
    <row r="661" spans="1:21" ht="14.4" customHeight="1" x14ac:dyDescent="0.3">
      <c r="A661" s="742">
        <v>30</v>
      </c>
      <c r="B661" s="743" t="s">
        <v>2303</v>
      </c>
      <c r="C661" s="743" t="s">
        <v>2309</v>
      </c>
      <c r="D661" s="826" t="s">
        <v>3545</v>
      </c>
      <c r="E661" s="827" t="s">
        <v>2315</v>
      </c>
      <c r="F661" s="743" t="s">
        <v>2304</v>
      </c>
      <c r="G661" s="743" t="s">
        <v>2330</v>
      </c>
      <c r="H661" s="743" t="s">
        <v>554</v>
      </c>
      <c r="I661" s="743" t="s">
        <v>2056</v>
      </c>
      <c r="J661" s="743" t="s">
        <v>1607</v>
      </c>
      <c r="K661" s="743" t="s">
        <v>2057</v>
      </c>
      <c r="L661" s="744">
        <v>154.36000000000001</v>
      </c>
      <c r="M661" s="744">
        <v>308.72000000000003</v>
      </c>
      <c r="N661" s="743">
        <v>2</v>
      </c>
      <c r="O661" s="828">
        <v>1</v>
      </c>
      <c r="P661" s="744"/>
      <c r="Q661" s="761">
        <v>0</v>
      </c>
      <c r="R661" s="743"/>
      <c r="S661" s="761">
        <v>0</v>
      </c>
      <c r="T661" s="828"/>
      <c r="U661" s="784">
        <v>0</v>
      </c>
    </row>
    <row r="662" spans="1:21" ht="14.4" customHeight="1" x14ac:dyDescent="0.3">
      <c r="A662" s="742">
        <v>30</v>
      </c>
      <c r="B662" s="743" t="s">
        <v>2303</v>
      </c>
      <c r="C662" s="743" t="s">
        <v>2309</v>
      </c>
      <c r="D662" s="826" t="s">
        <v>3545</v>
      </c>
      <c r="E662" s="827" t="s">
        <v>2315</v>
      </c>
      <c r="F662" s="743" t="s">
        <v>2304</v>
      </c>
      <c r="G662" s="743" t="s">
        <v>2330</v>
      </c>
      <c r="H662" s="743" t="s">
        <v>554</v>
      </c>
      <c r="I662" s="743" t="s">
        <v>2054</v>
      </c>
      <c r="J662" s="743" t="s">
        <v>1607</v>
      </c>
      <c r="K662" s="743" t="s">
        <v>2055</v>
      </c>
      <c r="L662" s="744">
        <v>225.06</v>
      </c>
      <c r="M662" s="744">
        <v>225.06</v>
      </c>
      <c r="N662" s="743">
        <v>1</v>
      </c>
      <c r="O662" s="828">
        <v>0.5</v>
      </c>
      <c r="P662" s="744"/>
      <c r="Q662" s="761">
        <v>0</v>
      </c>
      <c r="R662" s="743"/>
      <c r="S662" s="761">
        <v>0</v>
      </c>
      <c r="T662" s="828"/>
      <c r="U662" s="784">
        <v>0</v>
      </c>
    </row>
    <row r="663" spans="1:21" ht="14.4" customHeight="1" x14ac:dyDescent="0.3">
      <c r="A663" s="742">
        <v>30</v>
      </c>
      <c r="B663" s="743" t="s">
        <v>2303</v>
      </c>
      <c r="C663" s="743" t="s">
        <v>2309</v>
      </c>
      <c r="D663" s="826" t="s">
        <v>3545</v>
      </c>
      <c r="E663" s="827" t="s">
        <v>2315</v>
      </c>
      <c r="F663" s="743" t="s">
        <v>2304</v>
      </c>
      <c r="G663" s="743" t="s">
        <v>2331</v>
      </c>
      <c r="H663" s="743" t="s">
        <v>526</v>
      </c>
      <c r="I663" s="743" t="s">
        <v>3070</v>
      </c>
      <c r="J663" s="743" t="s">
        <v>3071</v>
      </c>
      <c r="K663" s="743" t="s">
        <v>3072</v>
      </c>
      <c r="L663" s="744">
        <v>353.18</v>
      </c>
      <c r="M663" s="744">
        <v>706.36</v>
      </c>
      <c r="N663" s="743">
        <v>2</v>
      </c>
      <c r="O663" s="828">
        <v>1</v>
      </c>
      <c r="P663" s="744"/>
      <c r="Q663" s="761">
        <v>0</v>
      </c>
      <c r="R663" s="743"/>
      <c r="S663" s="761">
        <v>0</v>
      </c>
      <c r="T663" s="828"/>
      <c r="U663" s="784">
        <v>0</v>
      </c>
    </row>
    <row r="664" spans="1:21" ht="14.4" customHeight="1" x14ac:dyDescent="0.3">
      <c r="A664" s="742">
        <v>30</v>
      </c>
      <c r="B664" s="743" t="s">
        <v>2303</v>
      </c>
      <c r="C664" s="743" t="s">
        <v>2309</v>
      </c>
      <c r="D664" s="826" t="s">
        <v>3545</v>
      </c>
      <c r="E664" s="827" t="s">
        <v>2315</v>
      </c>
      <c r="F664" s="743" t="s">
        <v>2304</v>
      </c>
      <c r="G664" s="743" t="s">
        <v>2331</v>
      </c>
      <c r="H664" s="743" t="s">
        <v>526</v>
      </c>
      <c r="I664" s="743" t="s">
        <v>3073</v>
      </c>
      <c r="J664" s="743" t="s">
        <v>3074</v>
      </c>
      <c r="K664" s="743" t="s">
        <v>3075</v>
      </c>
      <c r="L664" s="744">
        <v>353.18</v>
      </c>
      <c r="M664" s="744">
        <v>353.18</v>
      </c>
      <c r="N664" s="743">
        <v>1</v>
      </c>
      <c r="O664" s="828">
        <v>0.5</v>
      </c>
      <c r="P664" s="744">
        <v>353.18</v>
      </c>
      <c r="Q664" s="761">
        <v>1</v>
      </c>
      <c r="R664" s="743">
        <v>1</v>
      </c>
      <c r="S664" s="761">
        <v>1</v>
      </c>
      <c r="T664" s="828">
        <v>0.5</v>
      </c>
      <c r="U664" s="784">
        <v>1</v>
      </c>
    </row>
    <row r="665" spans="1:21" ht="14.4" customHeight="1" x14ac:dyDescent="0.3">
      <c r="A665" s="742">
        <v>30</v>
      </c>
      <c r="B665" s="743" t="s">
        <v>2303</v>
      </c>
      <c r="C665" s="743" t="s">
        <v>2309</v>
      </c>
      <c r="D665" s="826" t="s">
        <v>3545</v>
      </c>
      <c r="E665" s="827" t="s">
        <v>2315</v>
      </c>
      <c r="F665" s="743" t="s">
        <v>2304</v>
      </c>
      <c r="G665" s="743" t="s">
        <v>2331</v>
      </c>
      <c r="H665" s="743" t="s">
        <v>526</v>
      </c>
      <c r="I665" s="743" t="s">
        <v>3073</v>
      </c>
      <c r="J665" s="743" t="s">
        <v>3074</v>
      </c>
      <c r="K665" s="743" t="s">
        <v>3075</v>
      </c>
      <c r="L665" s="744">
        <v>279.52999999999997</v>
      </c>
      <c r="M665" s="744">
        <v>279.52999999999997</v>
      </c>
      <c r="N665" s="743">
        <v>1</v>
      </c>
      <c r="O665" s="828">
        <v>0.5</v>
      </c>
      <c r="P665" s="744"/>
      <c r="Q665" s="761">
        <v>0</v>
      </c>
      <c r="R665" s="743"/>
      <c r="S665" s="761">
        <v>0</v>
      </c>
      <c r="T665" s="828"/>
      <c r="U665" s="784">
        <v>0</v>
      </c>
    </row>
    <row r="666" spans="1:21" ht="14.4" customHeight="1" x14ac:dyDescent="0.3">
      <c r="A666" s="742">
        <v>30</v>
      </c>
      <c r="B666" s="743" t="s">
        <v>2303</v>
      </c>
      <c r="C666" s="743" t="s">
        <v>2309</v>
      </c>
      <c r="D666" s="826" t="s">
        <v>3545</v>
      </c>
      <c r="E666" s="827" t="s">
        <v>2315</v>
      </c>
      <c r="F666" s="743" t="s">
        <v>2304</v>
      </c>
      <c r="G666" s="743" t="s">
        <v>2331</v>
      </c>
      <c r="H666" s="743" t="s">
        <v>526</v>
      </c>
      <c r="I666" s="743" t="s">
        <v>2006</v>
      </c>
      <c r="J666" s="743" t="s">
        <v>2004</v>
      </c>
      <c r="K666" s="743" t="s">
        <v>1931</v>
      </c>
      <c r="L666" s="744">
        <v>58.86</v>
      </c>
      <c r="M666" s="744">
        <v>353.15999999999997</v>
      </c>
      <c r="N666" s="743">
        <v>6</v>
      </c>
      <c r="O666" s="828">
        <v>2</v>
      </c>
      <c r="P666" s="744">
        <v>176.57999999999998</v>
      </c>
      <c r="Q666" s="761">
        <v>0.5</v>
      </c>
      <c r="R666" s="743">
        <v>3</v>
      </c>
      <c r="S666" s="761">
        <v>0.5</v>
      </c>
      <c r="T666" s="828">
        <v>1</v>
      </c>
      <c r="U666" s="784">
        <v>0.5</v>
      </c>
    </row>
    <row r="667" spans="1:21" ht="14.4" customHeight="1" x14ac:dyDescent="0.3">
      <c r="A667" s="742">
        <v>30</v>
      </c>
      <c r="B667" s="743" t="s">
        <v>2303</v>
      </c>
      <c r="C667" s="743" t="s">
        <v>2309</v>
      </c>
      <c r="D667" s="826" t="s">
        <v>3545</v>
      </c>
      <c r="E667" s="827" t="s">
        <v>2315</v>
      </c>
      <c r="F667" s="743" t="s">
        <v>2304</v>
      </c>
      <c r="G667" s="743" t="s">
        <v>2331</v>
      </c>
      <c r="H667" s="743" t="s">
        <v>526</v>
      </c>
      <c r="I667" s="743" t="s">
        <v>2006</v>
      </c>
      <c r="J667" s="743" t="s">
        <v>2004</v>
      </c>
      <c r="K667" s="743" t="s">
        <v>1931</v>
      </c>
      <c r="L667" s="744">
        <v>46.6</v>
      </c>
      <c r="M667" s="744">
        <v>139.80000000000001</v>
      </c>
      <c r="N667" s="743">
        <v>3</v>
      </c>
      <c r="O667" s="828">
        <v>0.5</v>
      </c>
      <c r="P667" s="744"/>
      <c r="Q667" s="761">
        <v>0</v>
      </c>
      <c r="R667" s="743"/>
      <c r="S667" s="761">
        <v>0</v>
      </c>
      <c r="T667" s="828"/>
      <c r="U667" s="784">
        <v>0</v>
      </c>
    </row>
    <row r="668" spans="1:21" ht="14.4" customHeight="1" x14ac:dyDescent="0.3">
      <c r="A668" s="742">
        <v>30</v>
      </c>
      <c r="B668" s="743" t="s">
        <v>2303</v>
      </c>
      <c r="C668" s="743" t="s">
        <v>2309</v>
      </c>
      <c r="D668" s="826" t="s">
        <v>3545</v>
      </c>
      <c r="E668" s="827" t="s">
        <v>2315</v>
      </c>
      <c r="F668" s="743" t="s">
        <v>2304</v>
      </c>
      <c r="G668" s="743" t="s">
        <v>2331</v>
      </c>
      <c r="H668" s="743" t="s">
        <v>526</v>
      </c>
      <c r="I668" s="743" t="s">
        <v>2009</v>
      </c>
      <c r="J668" s="743" t="s">
        <v>2004</v>
      </c>
      <c r="K668" s="743" t="s">
        <v>2010</v>
      </c>
      <c r="L668" s="744">
        <v>117.73</v>
      </c>
      <c r="M668" s="744">
        <v>353.19</v>
      </c>
      <c r="N668" s="743">
        <v>3</v>
      </c>
      <c r="O668" s="828">
        <v>0.5</v>
      </c>
      <c r="P668" s="744"/>
      <c r="Q668" s="761">
        <v>0</v>
      </c>
      <c r="R668" s="743"/>
      <c r="S668" s="761">
        <v>0</v>
      </c>
      <c r="T668" s="828"/>
      <c r="U668" s="784">
        <v>0</v>
      </c>
    </row>
    <row r="669" spans="1:21" ht="14.4" customHeight="1" x14ac:dyDescent="0.3">
      <c r="A669" s="742">
        <v>30</v>
      </c>
      <c r="B669" s="743" t="s">
        <v>2303</v>
      </c>
      <c r="C669" s="743" t="s">
        <v>2309</v>
      </c>
      <c r="D669" s="826" t="s">
        <v>3545</v>
      </c>
      <c r="E669" s="827" t="s">
        <v>2315</v>
      </c>
      <c r="F669" s="743" t="s">
        <v>2304</v>
      </c>
      <c r="G669" s="743" t="s">
        <v>2331</v>
      </c>
      <c r="H669" s="743" t="s">
        <v>526</v>
      </c>
      <c r="I669" s="743" t="s">
        <v>3076</v>
      </c>
      <c r="J669" s="743" t="s">
        <v>3074</v>
      </c>
      <c r="K669" s="743" t="s">
        <v>3075</v>
      </c>
      <c r="L669" s="744">
        <v>279.52999999999997</v>
      </c>
      <c r="M669" s="744">
        <v>279.52999999999997</v>
      </c>
      <c r="N669" s="743">
        <v>1</v>
      </c>
      <c r="O669" s="828">
        <v>0.5</v>
      </c>
      <c r="P669" s="744">
        <v>279.52999999999997</v>
      </c>
      <c r="Q669" s="761">
        <v>1</v>
      </c>
      <c r="R669" s="743">
        <v>1</v>
      </c>
      <c r="S669" s="761">
        <v>1</v>
      </c>
      <c r="T669" s="828">
        <v>0.5</v>
      </c>
      <c r="U669" s="784">
        <v>1</v>
      </c>
    </row>
    <row r="670" spans="1:21" ht="14.4" customHeight="1" x14ac:dyDescent="0.3">
      <c r="A670" s="742">
        <v>30</v>
      </c>
      <c r="B670" s="743" t="s">
        <v>2303</v>
      </c>
      <c r="C670" s="743" t="s">
        <v>2309</v>
      </c>
      <c r="D670" s="826" t="s">
        <v>3545</v>
      </c>
      <c r="E670" s="827" t="s">
        <v>2315</v>
      </c>
      <c r="F670" s="743" t="s">
        <v>2304</v>
      </c>
      <c r="G670" s="743" t="s">
        <v>2331</v>
      </c>
      <c r="H670" s="743" t="s">
        <v>526</v>
      </c>
      <c r="I670" s="743" t="s">
        <v>3077</v>
      </c>
      <c r="J670" s="743" t="s">
        <v>2004</v>
      </c>
      <c r="K670" s="743" t="s">
        <v>1953</v>
      </c>
      <c r="L670" s="744">
        <v>0</v>
      </c>
      <c r="M670" s="744">
        <v>0</v>
      </c>
      <c r="N670" s="743">
        <v>1</v>
      </c>
      <c r="O670" s="828">
        <v>0.5</v>
      </c>
      <c r="P670" s="744"/>
      <c r="Q670" s="761"/>
      <c r="R670" s="743"/>
      <c r="S670" s="761">
        <v>0</v>
      </c>
      <c r="T670" s="828"/>
      <c r="U670" s="784">
        <v>0</v>
      </c>
    </row>
    <row r="671" spans="1:21" ht="14.4" customHeight="1" x14ac:dyDescent="0.3">
      <c r="A671" s="742">
        <v>30</v>
      </c>
      <c r="B671" s="743" t="s">
        <v>2303</v>
      </c>
      <c r="C671" s="743" t="s">
        <v>2309</v>
      </c>
      <c r="D671" s="826" t="s">
        <v>3545</v>
      </c>
      <c r="E671" s="827" t="s">
        <v>2315</v>
      </c>
      <c r="F671" s="743" t="s">
        <v>2304</v>
      </c>
      <c r="G671" s="743" t="s">
        <v>2331</v>
      </c>
      <c r="H671" s="743" t="s">
        <v>526</v>
      </c>
      <c r="I671" s="743" t="s">
        <v>3078</v>
      </c>
      <c r="J671" s="743" t="s">
        <v>3074</v>
      </c>
      <c r="K671" s="743" t="s">
        <v>3075</v>
      </c>
      <c r="L671" s="744">
        <v>279.52999999999997</v>
      </c>
      <c r="M671" s="744">
        <v>279.52999999999997</v>
      </c>
      <c r="N671" s="743">
        <v>1</v>
      </c>
      <c r="O671" s="828">
        <v>0.5</v>
      </c>
      <c r="P671" s="744">
        <v>279.52999999999997</v>
      </c>
      <c r="Q671" s="761">
        <v>1</v>
      </c>
      <c r="R671" s="743">
        <v>1</v>
      </c>
      <c r="S671" s="761">
        <v>1</v>
      </c>
      <c r="T671" s="828">
        <v>0.5</v>
      </c>
      <c r="U671" s="784">
        <v>1</v>
      </c>
    </row>
    <row r="672" spans="1:21" ht="14.4" customHeight="1" x14ac:dyDescent="0.3">
      <c r="A672" s="742">
        <v>30</v>
      </c>
      <c r="B672" s="743" t="s">
        <v>2303</v>
      </c>
      <c r="C672" s="743" t="s">
        <v>2309</v>
      </c>
      <c r="D672" s="826" t="s">
        <v>3545</v>
      </c>
      <c r="E672" s="827" t="s">
        <v>2315</v>
      </c>
      <c r="F672" s="743" t="s">
        <v>2304</v>
      </c>
      <c r="G672" s="743" t="s">
        <v>2337</v>
      </c>
      <c r="H672" s="743" t="s">
        <v>554</v>
      </c>
      <c r="I672" s="743" t="s">
        <v>1924</v>
      </c>
      <c r="J672" s="743" t="s">
        <v>1925</v>
      </c>
      <c r="K672" s="743" t="s">
        <v>1926</v>
      </c>
      <c r="L672" s="744">
        <v>65.540000000000006</v>
      </c>
      <c r="M672" s="744">
        <v>589.86</v>
      </c>
      <c r="N672" s="743">
        <v>9</v>
      </c>
      <c r="O672" s="828">
        <v>2</v>
      </c>
      <c r="P672" s="744">
        <v>393.24</v>
      </c>
      <c r="Q672" s="761">
        <v>0.66666666666666663</v>
      </c>
      <c r="R672" s="743">
        <v>6</v>
      </c>
      <c r="S672" s="761">
        <v>0.66666666666666663</v>
      </c>
      <c r="T672" s="828">
        <v>1.5</v>
      </c>
      <c r="U672" s="784">
        <v>0.75</v>
      </c>
    </row>
    <row r="673" spans="1:21" ht="14.4" customHeight="1" x14ac:dyDescent="0.3">
      <c r="A673" s="742">
        <v>30</v>
      </c>
      <c r="B673" s="743" t="s">
        <v>2303</v>
      </c>
      <c r="C673" s="743" t="s">
        <v>2309</v>
      </c>
      <c r="D673" s="826" t="s">
        <v>3545</v>
      </c>
      <c r="E673" s="827" t="s">
        <v>2315</v>
      </c>
      <c r="F673" s="743" t="s">
        <v>2304</v>
      </c>
      <c r="G673" s="743" t="s">
        <v>2337</v>
      </c>
      <c r="H673" s="743" t="s">
        <v>554</v>
      </c>
      <c r="I673" s="743" t="s">
        <v>3079</v>
      </c>
      <c r="J673" s="743" t="s">
        <v>1925</v>
      </c>
      <c r="K673" s="743" t="s">
        <v>3080</v>
      </c>
      <c r="L673" s="744">
        <v>229.38</v>
      </c>
      <c r="M673" s="744">
        <v>688.14</v>
      </c>
      <c r="N673" s="743">
        <v>3</v>
      </c>
      <c r="O673" s="828">
        <v>2</v>
      </c>
      <c r="P673" s="744">
        <v>229.38</v>
      </c>
      <c r="Q673" s="761">
        <v>0.33333333333333331</v>
      </c>
      <c r="R673" s="743">
        <v>1</v>
      </c>
      <c r="S673" s="761">
        <v>0.33333333333333331</v>
      </c>
      <c r="T673" s="828">
        <v>0.5</v>
      </c>
      <c r="U673" s="784">
        <v>0.25</v>
      </c>
    </row>
    <row r="674" spans="1:21" ht="14.4" customHeight="1" x14ac:dyDescent="0.3">
      <c r="A674" s="742">
        <v>30</v>
      </c>
      <c r="B674" s="743" t="s">
        <v>2303</v>
      </c>
      <c r="C674" s="743" t="s">
        <v>2309</v>
      </c>
      <c r="D674" s="826" t="s">
        <v>3545</v>
      </c>
      <c r="E674" s="827" t="s">
        <v>2315</v>
      </c>
      <c r="F674" s="743" t="s">
        <v>2304</v>
      </c>
      <c r="G674" s="743" t="s">
        <v>2337</v>
      </c>
      <c r="H674" s="743" t="s">
        <v>526</v>
      </c>
      <c r="I674" s="743" t="s">
        <v>3081</v>
      </c>
      <c r="J674" s="743" t="s">
        <v>1925</v>
      </c>
      <c r="K674" s="743" t="s">
        <v>1926</v>
      </c>
      <c r="L674" s="744">
        <v>65.540000000000006</v>
      </c>
      <c r="M674" s="744">
        <v>196.62</v>
      </c>
      <c r="N674" s="743">
        <v>3</v>
      </c>
      <c r="O674" s="828">
        <v>1</v>
      </c>
      <c r="P674" s="744"/>
      <c r="Q674" s="761">
        <v>0</v>
      </c>
      <c r="R674" s="743"/>
      <c r="S674" s="761">
        <v>0</v>
      </c>
      <c r="T674" s="828"/>
      <c r="U674" s="784">
        <v>0</v>
      </c>
    </row>
    <row r="675" spans="1:21" ht="14.4" customHeight="1" x14ac:dyDescent="0.3">
      <c r="A675" s="742">
        <v>30</v>
      </c>
      <c r="B675" s="743" t="s">
        <v>2303</v>
      </c>
      <c r="C675" s="743" t="s">
        <v>2309</v>
      </c>
      <c r="D675" s="826" t="s">
        <v>3545</v>
      </c>
      <c r="E675" s="827" t="s">
        <v>2315</v>
      </c>
      <c r="F675" s="743" t="s">
        <v>2304</v>
      </c>
      <c r="G675" s="743" t="s">
        <v>2337</v>
      </c>
      <c r="H675" s="743" t="s">
        <v>526</v>
      </c>
      <c r="I675" s="743" t="s">
        <v>3082</v>
      </c>
      <c r="J675" s="743" t="s">
        <v>1925</v>
      </c>
      <c r="K675" s="743" t="s">
        <v>3080</v>
      </c>
      <c r="L675" s="744">
        <v>229.38</v>
      </c>
      <c r="M675" s="744">
        <v>229.38</v>
      </c>
      <c r="N675" s="743">
        <v>1</v>
      </c>
      <c r="O675" s="828">
        <v>1</v>
      </c>
      <c r="P675" s="744"/>
      <c r="Q675" s="761">
        <v>0</v>
      </c>
      <c r="R675" s="743"/>
      <c r="S675" s="761">
        <v>0</v>
      </c>
      <c r="T675" s="828"/>
      <c r="U675" s="784">
        <v>0</v>
      </c>
    </row>
    <row r="676" spans="1:21" ht="14.4" customHeight="1" x14ac:dyDescent="0.3">
      <c r="A676" s="742">
        <v>30</v>
      </c>
      <c r="B676" s="743" t="s">
        <v>2303</v>
      </c>
      <c r="C676" s="743" t="s">
        <v>2309</v>
      </c>
      <c r="D676" s="826" t="s">
        <v>3545</v>
      </c>
      <c r="E676" s="827" t="s">
        <v>2315</v>
      </c>
      <c r="F676" s="743" t="s">
        <v>2304</v>
      </c>
      <c r="G676" s="743" t="s">
        <v>2338</v>
      </c>
      <c r="H676" s="743" t="s">
        <v>526</v>
      </c>
      <c r="I676" s="743" t="s">
        <v>3083</v>
      </c>
      <c r="J676" s="743" t="s">
        <v>1324</v>
      </c>
      <c r="K676" s="743" t="s">
        <v>1950</v>
      </c>
      <c r="L676" s="744">
        <v>105.32</v>
      </c>
      <c r="M676" s="744">
        <v>105.32</v>
      </c>
      <c r="N676" s="743">
        <v>1</v>
      </c>
      <c r="O676" s="828">
        <v>0.5</v>
      </c>
      <c r="P676" s="744">
        <v>105.32</v>
      </c>
      <c r="Q676" s="761">
        <v>1</v>
      </c>
      <c r="R676" s="743">
        <v>1</v>
      </c>
      <c r="S676" s="761">
        <v>1</v>
      </c>
      <c r="T676" s="828">
        <v>0.5</v>
      </c>
      <c r="U676" s="784">
        <v>1</v>
      </c>
    </row>
    <row r="677" spans="1:21" ht="14.4" customHeight="1" x14ac:dyDescent="0.3">
      <c r="A677" s="742">
        <v>30</v>
      </c>
      <c r="B677" s="743" t="s">
        <v>2303</v>
      </c>
      <c r="C677" s="743" t="s">
        <v>2309</v>
      </c>
      <c r="D677" s="826" t="s">
        <v>3545</v>
      </c>
      <c r="E677" s="827" t="s">
        <v>2315</v>
      </c>
      <c r="F677" s="743" t="s">
        <v>2304</v>
      </c>
      <c r="G677" s="743" t="s">
        <v>2338</v>
      </c>
      <c r="H677" s="743" t="s">
        <v>526</v>
      </c>
      <c r="I677" s="743" t="s">
        <v>2645</v>
      </c>
      <c r="J677" s="743" t="s">
        <v>2646</v>
      </c>
      <c r="K677" s="743" t="s">
        <v>2647</v>
      </c>
      <c r="L677" s="744">
        <v>16.38</v>
      </c>
      <c r="M677" s="744">
        <v>49.14</v>
      </c>
      <c r="N677" s="743">
        <v>3</v>
      </c>
      <c r="O677" s="828">
        <v>0.5</v>
      </c>
      <c r="P677" s="744">
        <v>49.14</v>
      </c>
      <c r="Q677" s="761">
        <v>1</v>
      </c>
      <c r="R677" s="743">
        <v>3</v>
      </c>
      <c r="S677" s="761">
        <v>1</v>
      </c>
      <c r="T677" s="828">
        <v>0.5</v>
      </c>
      <c r="U677" s="784">
        <v>1</v>
      </c>
    </row>
    <row r="678" spans="1:21" ht="14.4" customHeight="1" x14ac:dyDescent="0.3">
      <c r="A678" s="742">
        <v>30</v>
      </c>
      <c r="B678" s="743" t="s">
        <v>2303</v>
      </c>
      <c r="C678" s="743" t="s">
        <v>2309</v>
      </c>
      <c r="D678" s="826" t="s">
        <v>3545</v>
      </c>
      <c r="E678" s="827" t="s">
        <v>2315</v>
      </c>
      <c r="F678" s="743" t="s">
        <v>2304</v>
      </c>
      <c r="G678" s="743" t="s">
        <v>2338</v>
      </c>
      <c r="H678" s="743" t="s">
        <v>526</v>
      </c>
      <c r="I678" s="743" t="s">
        <v>1928</v>
      </c>
      <c r="J678" s="743" t="s">
        <v>1324</v>
      </c>
      <c r="K678" s="743" t="s">
        <v>1929</v>
      </c>
      <c r="L678" s="744">
        <v>35.11</v>
      </c>
      <c r="M678" s="744">
        <v>35.11</v>
      </c>
      <c r="N678" s="743">
        <v>1</v>
      </c>
      <c r="O678" s="828">
        <v>1</v>
      </c>
      <c r="P678" s="744"/>
      <c r="Q678" s="761">
        <v>0</v>
      </c>
      <c r="R678" s="743"/>
      <c r="S678" s="761">
        <v>0</v>
      </c>
      <c r="T678" s="828"/>
      <c r="U678" s="784">
        <v>0</v>
      </c>
    </row>
    <row r="679" spans="1:21" ht="14.4" customHeight="1" x14ac:dyDescent="0.3">
      <c r="A679" s="742">
        <v>30</v>
      </c>
      <c r="B679" s="743" t="s">
        <v>2303</v>
      </c>
      <c r="C679" s="743" t="s">
        <v>2309</v>
      </c>
      <c r="D679" s="826" t="s">
        <v>3545</v>
      </c>
      <c r="E679" s="827" t="s">
        <v>2315</v>
      </c>
      <c r="F679" s="743" t="s">
        <v>2304</v>
      </c>
      <c r="G679" s="743" t="s">
        <v>2338</v>
      </c>
      <c r="H679" s="743" t="s">
        <v>526</v>
      </c>
      <c r="I679" s="743" t="s">
        <v>3084</v>
      </c>
      <c r="J679" s="743" t="s">
        <v>3085</v>
      </c>
      <c r="K679" s="743" t="s">
        <v>1929</v>
      </c>
      <c r="L679" s="744">
        <v>35.11</v>
      </c>
      <c r="M679" s="744">
        <v>35.11</v>
      </c>
      <c r="N679" s="743">
        <v>1</v>
      </c>
      <c r="O679" s="828">
        <v>0.5</v>
      </c>
      <c r="P679" s="744">
        <v>35.11</v>
      </c>
      <c r="Q679" s="761">
        <v>1</v>
      </c>
      <c r="R679" s="743">
        <v>1</v>
      </c>
      <c r="S679" s="761">
        <v>1</v>
      </c>
      <c r="T679" s="828">
        <v>0.5</v>
      </c>
      <c r="U679" s="784">
        <v>1</v>
      </c>
    </row>
    <row r="680" spans="1:21" ht="14.4" customHeight="1" x14ac:dyDescent="0.3">
      <c r="A680" s="742">
        <v>30</v>
      </c>
      <c r="B680" s="743" t="s">
        <v>2303</v>
      </c>
      <c r="C680" s="743" t="s">
        <v>2309</v>
      </c>
      <c r="D680" s="826" t="s">
        <v>3545</v>
      </c>
      <c r="E680" s="827" t="s">
        <v>2315</v>
      </c>
      <c r="F680" s="743" t="s">
        <v>2304</v>
      </c>
      <c r="G680" s="743" t="s">
        <v>2338</v>
      </c>
      <c r="H680" s="743" t="s">
        <v>526</v>
      </c>
      <c r="I680" s="743" t="s">
        <v>3086</v>
      </c>
      <c r="J680" s="743" t="s">
        <v>2646</v>
      </c>
      <c r="K680" s="743" t="s">
        <v>2222</v>
      </c>
      <c r="L680" s="744">
        <v>65.540000000000006</v>
      </c>
      <c r="M680" s="744">
        <v>65.540000000000006</v>
      </c>
      <c r="N680" s="743">
        <v>1</v>
      </c>
      <c r="O680" s="828">
        <v>0.5</v>
      </c>
      <c r="P680" s="744"/>
      <c r="Q680" s="761">
        <v>0</v>
      </c>
      <c r="R680" s="743"/>
      <c r="S680" s="761">
        <v>0</v>
      </c>
      <c r="T680" s="828"/>
      <c r="U680" s="784">
        <v>0</v>
      </c>
    </row>
    <row r="681" spans="1:21" ht="14.4" customHeight="1" x14ac:dyDescent="0.3">
      <c r="A681" s="742">
        <v>30</v>
      </c>
      <c r="B681" s="743" t="s">
        <v>2303</v>
      </c>
      <c r="C681" s="743" t="s">
        <v>2309</v>
      </c>
      <c r="D681" s="826" t="s">
        <v>3545</v>
      </c>
      <c r="E681" s="827" t="s">
        <v>2315</v>
      </c>
      <c r="F681" s="743" t="s">
        <v>2304</v>
      </c>
      <c r="G681" s="743" t="s">
        <v>3087</v>
      </c>
      <c r="H681" s="743" t="s">
        <v>526</v>
      </c>
      <c r="I681" s="743" t="s">
        <v>3088</v>
      </c>
      <c r="J681" s="743" t="s">
        <v>3089</v>
      </c>
      <c r="K681" s="743" t="s">
        <v>3090</v>
      </c>
      <c r="L681" s="744">
        <v>0</v>
      </c>
      <c r="M681" s="744">
        <v>0</v>
      </c>
      <c r="N681" s="743">
        <v>4</v>
      </c>
      <c r="O681" s="828">
        <v>2</v>
      </c>
      <c r="P681" s="744">
        <v>0</v>
      </c>
      <c r="Q681" s="761"/>
      <c r="R681" s="743">
        <v>4</v>
      </c>
      <c r="S681" s="761">
        <v>1</v>
      </c>
      <c r="T681" s="828">
        <v>2</v>
      </c>
      <c r="U681" s="784">
        <v>1</v>
      </c>
    </row>
    <row r="682" spans="1:21" ht="14.4" customHeight="1" x14ac:dyDescent="0.3">
      <c r="A682" s="742">
        <v>30</v>
      </c>
      <c r="B682" s="743" t="s">
        <v>2303</v>
      </c>
      <c r="C682" s="743" t="s">
        <v>2309</v>
      </c>
      <c r="D682" s="826" t="s">
        <v>3545</v>
      </c>
      <c r="E682" s="827" t="s">
        <v>2315</v>
      </c>
      <c r="F682" s="743" t="s">
        <v>2304</v>
      </c>
      <c r="G682" s="743" t="s">
        <v>3087</v>
      </c>
      <c r="H682" s="743" t="s">
        <v>526</v>
      </c>
      <c r="I682" s="743" t="s">
        <v>3091</v>
      </c>
      <c r="J682" s="743" t="s">
        <v>3089</v>
      </c>
      <c r="K682" s="743" t="s">
        <v>3092</v>
      </c>
      <c r="L682" s="744">
        <v>0</v>
      </c>
      <c r="M682" s="744">
        <v>0</v>
      </c>
      <c r="N682" s="743">
        <v>2</v>
      </c>
      <c r="O682" s="828">
        <v>1</v>
      </c>
      <c r="P682" s="744"/>
      <c r="Q682" s="761"/>
      <c r="R682" s="743"/>
      <c r="S682" s="761">
        <v>0</v>
      </c>
      <c r="T682" s="828"/>
      <c r="U682" s="784">
        <v>0</v>
      </c>
    </row>
    <row r="683" spans="1:21" ht="14.4" customHeight="1" x14ac:dyDescent="0.3">
      <c r="A683" s="742">
        <v>30</v>
      </c>
      <c r="B683" s="743" t="s">
        <v>2303</v>
      </c>
      <c r="C683" s="743" t="s">
        <v>2309</v>
      </c>
      <c r="D683" s="826" t="s">
        <v>3545</v>
      </c>
      <c r="E683" s="827" t="s">
        <v>2315</v>
      </c>
      <c r="F683" s="743" t="s">
        <v>2304</v>
      </c>
      <c r="G683" s="743" t="s">
        <v>2344</v>
      </c>
      <c r="H683" s="743" t="s">
        <v>526</v>
      </c>
      <c r="I683" s="743" t="s">
        <v>2345</v>
      </c>
      <c r="J683" s="743" t="s">
        <v>2346</v>
      </c>
      <c r="K683" s="743" t="s">
        <v>2347</v>
      </c>
      <c r="L683" s="744">
        <v>23.72</v>
      </c>
      <c r="M683" s="744">
        <v>355.79999999999995</v>
      </c>
      <c r="N683" s="743">
        <v>15</v>
      </c>
      <c r="O683" s="828">
        <v>3</v>
      </c>
      <c r="P683" s="744">
        <v>284.64</v>
      </c>
      <c r="Q683" s="761">
        <v>0.8</v>
      </c>
      <c r="R683" s="743">
        <v>12</v>
      </c>
      <c r="S683" s="761">
        <v>0.8</v>
      </c>
      <c r="T683" s="828">
        <v>2.5</v>
      </c>
      <c r="U683" s="784">
        <v>0.83333333333333337</v>
      </c>
    </row>
    <row r="684" spans="1:21" ht="14.4" customHeight="1" x14ac:dyDescent="0.3">
      <c r="A684" s="742">
        <v>30</v>
      </c>
      <c r="B684" s="743" t="s">
        <v>2303</v>
      </c>
      <c r="C684" s="743" t="s">
        <v>2309</v>
      </c>
      <c r="D684" s="826" t="s">
        <v>3545</v>
      </c>
      <c r="E684" s="827" t="s">
        <v>2315</v>
      </c>
      <c r="F684" s="743" t="s">
        <v>2304</v>
      </c>
      <c r="G684" s="743" t="s">
        <v>2966</v>
      </c>
      <c r="H684" s="743" t="s">
        <v>526</v>
      </c>
      <c r="I684" s="743" t="s">
        <v>3093</v>
      </c>
      <c r="J684" s="743" t="s">
        <v>2968</v>
      </c>
      <c r="K684" s="743" t="s">
        <v>3094</v>
      </c>
      <c r="L684" s="744">
        <v>0</v>
      </c>
      <c r="M684" s="744">
        <v>0</v>
      </c>
      <c r="N684" s="743">
        <v>2</v>
      </c>
      <c r="O684" s="828">
        <v>0.5</v>
      </c>
      <c r="P684" s="744"/>
      <c r="Q684" s="761"/>
      <c r="R684" s="743"/>
      <c r="S684" s="761">
        <v>0</v>
      </c>
      <c r="T684" s="828"/>
      <c r="U684" s="784">
        <v>0</v>
      </c>
    </row>
    <row r="685" spans="1:21" ht="14.4" customHeight="1" x14ac:dyDescent="0.3">
      <c r="A685" s="742">
        <v>30</v>
      </c>
      <c r="B685" s="743" t="s">
        <v>2303</v>
      </c>
      <c r="C685" s="743" t="s">
        <v>2309</v>
      </c>
      <c r="D685" s="826" t="s">
        <v>3545</v>
      </c>
      <c r="E685" s="827" t="s">
        <v>2315</v>
      </c>
      <c r="F685" s="743" t="s">
        <v>2304</v>
      </c>
      <c r="G685" s="743" t="s">
        <v>3095</v>
      </c>
      <c r="H685" s="743" t="s">
        <v>526</v>
      </c>
      <c r="I685" s="743" t="s">
        <v>3096</v>
      </c>
      <c r="J685" s="743" t="s">
        <v>3097</v>
      </c>
      <c r="K685" s="743" t="s">
        <v>3098</v>
      </c>
      <c r="L685" s="744">
        <v>72.64</v>
      </c>
      <c r="M685" s="744">
        <v>145.28</v>
      </c>
      <c r="N685" s="743">
        <v>2</v>
      </c>
      <c r="O685" s="828">
        <v>1</v>
      </c>
      <c r="P685" s="744"/>
      <c r="Q685" s="761">
        <v>0</v>
      </c>
      <c r="R685" s="743"/>
      <c r="S685" s="761">
        <v>0</v>
      </c>
      <c r="T685" s="828"/>
      <c r="U685" s="784">
        <v>0</v>
      </c>
    </row>
    <row r="686" spans="1:21" ht="14.4" customHeight="1" x14ac:dyDescent="0.3">
      <c r="A686" s="742">
        <v>30</v>
      </c>
      <c r="B686" s="743" t="s">
        <v>2303</v>
      </c>
      <c r="C686" s="743" t="s">
        <v>2309</v>
      </c>
      <c r="D686" s="826" t="s">
        <v>3545</v>
      </c>
      <c r="E686" s="827" t="s">
        <v>2315</v>
      </c>
      <c r="F686" s="743" t="s">
        <v>2304</v>
      </c>
      <c r="G686" s="743" t="s">
        <v>3095</v>
      </c>
      <c r="H686" s="743" t="s">
        <v>526</v>
      </c>
      <c r="I686" s="743" t="s">
        <v>3099</v>
      </c>
      <c r="J686" s="743" t="s">
        <v>3100</v>
      </c>
      <c r="K686" s="743" t="s">
        <v>3101</v>
      </c>
      <c r="L686" s="744">
        <v>322.8</v>
      </c>
      <c r="M686" s="744">
        <v>322.8</v>
      </c>
      <c r="N686" s="743">
        <v>1</v>
      </c>
      <c r="O686" s="828">
        <v>0.5</v>
      </c>
      <c r="P686" s="744"/>
      <c r="Q686" s="761">
        <v>0</v>
      </c>
      <c r="R686" s="743"/>
      <c r="S686" s="761">
        <v>0</v>
      </c>
      <c r="T686" s="828"/>
      <c r="U686" s="784">
        <v>0</v>
      </c>
    </row>
    <row r="687" spans="1:21" ht="14.4" customHeight="1" x14ac:dyDescent="0.3">
      <c r="A687" s="742">
        <v>30</v>
      </c>
      <c r="B687" s="743" t="s">
        <v>2303</v>
      </c>
      <c r="C687" s="743" t="s">
        <v>2309</v>
      </c>
      <c r="D687" s="826" t="s">
        <v>3545</v>
      </c>
      <c r="E687" s="827" t="s">
        <v>2315</v>
      </c>
      <c r="F687" s="743" t="s">
        <v>2304</v>
      </c>
      <c r="G687" s="743" t="s">
        <v>3095</v>
      </c>
      <c r="H687" s="743" t="s">
        <v>526</v>
      </c>
      <c r="I687" s="743" t="s">
        <v>3102</v>
      </c>
      <c r="J687" s="743" t="s">
        <v>3103</v>
      </c>
      <c r="K687" s="743" t="s">
        <v>3104</v>
      </c>
      <c r="L687" s="744">
        <v>32.28</v>
      </c>
      <c r="M687" s="744">
        <v>64.56</v>
      </c>
      <c r="N687" s="743">
        <v>2</v>
      </c>
      <c r="O687" s="828">
        <v>1.5</v>
      </c>
      <c r="P687" s="744"/>
      <c r="Q687" s="761">
        <v>0</v>
      </c>
      <c r="R687" s="743"/>
      <c r="S687" s="761">
        <v>0</v>
      </c>
      <c r="T687" s="828"/>
      <c r="U687" s="784">
        <v>0</v>
      </c>
    </row>
    <row r="688" spans="1:21" ht="14.4" customHeight="1" x14ac:dyDescent="0.3">
      <c r="A688" s="742">
        <v>30</v>
      </c>
      <c r="B688" s="743" t="s">
        <v>2303</v>
      </c>
      <c r="C688" s="743" t="s">
        <v>2309</v>
      </c>
      <c r="D688" s="826" t="s">
        <v>3545</v>
      </c>
      <c r="E688" s="827" t="s">
        <v>2315</v>
      </c>
      <c r="F688" s="743" t="s">
        <v>2304</v>
      </c>
      <c r="G688" s="743" t="s">
        <v>2348</v>
      </c>
      <c r="H688" s="743" t="s">
        <v>526</v>
      </c>
      <c r="I688" s="743" t="s">
        <v>2652</v>
      </c>
      <c r="J688" s="743" t="s">
        <v>771</v>
      </c>
      <c r="K688" s="743" t="s">
        <v>2352</v>
      </c>
      <c r="L688" s="744">
        <v>91.11</v>
      </c>
      <c r="M688" s="744">
        <v>91.11</v>
      </c>
      <c r="N688" s="743">
        <v>1</v>
      </c>
      <c r="O688" s="828">
        <v>1</v>
      </c>
      <c r="P688" s="744"/>
      <c r="Q688" s="761">
        <v>0</v>
      </c>
      <c r="R688" s="743"/>
      <c r="S688" s="761">
        <v>0</v>
      </c>
      <c r="T688" s="828"/>
      <c r="U688" s="784">
        <v>0</v>
      </c>
    </row>
    <row r="689" spans="1:21" ht="14.4" customHeight="1" x14ac:dyDescent="0.3">
      <c r="A689" s="742">
        <v>30</v>
      </c>
      <c r="B689" s="743" t="s">
        <v>2303</v>
      </c>
      <c r="C689" s="743" t="s">
        <v>2309</v>
      </c>
      <c r="D689" s="826" t="s">
        <v>3545</v>
      </c>
      <c r="E689" s="827" t="s">
        <v>2315</v>
      </c>
      <c r="F689" s="743" t="s">
        <v>2304</v>
      </c>
      <c r="G689" s="743" t="s">
        <v>2348</v>
      </c>
      <c r="H689" s="743" t="s">
        <v>526</v>
      </c>
      <c r="I689" s="743" t="s">
        <v>3105</v>
      </c>
      <c r="J689" s="743" t="s">
        <v>771</v>
      </c>
      <c r="K689" s="743" t="s">
        <v>2352</v>
      </c>
      <c r="L689" s="744">
        <v>91.11</v>
      </c>
      <c r="M689" s="744">
        <v>182.22</v>
      </c>
      <c r="N689" s="743">
        <v>2</v>
      </c>
      <c r="O689" s="828">
        <v>1</v>
      </c>
      <c r="P689" s="744"/>
      <c r="Q689" s="761">
        <v>0</v>
      </c>
      <c r="R689" s="743"/>
      <c r="S689" s="761">
        <v>0</v>
      </c>
      <c r="T689" s="828"/>
      <c r="U689" s="784">
        <v>0</v>
      </c>
    </row>
    <row r="690" spans="1:21" ht="14.4" customHeight="1" x14ac:dyDescent="0.3">
      <c r="A690" s="742">
        <v>30</v>
      </c>
      <c r="B690" s="743" t="s">
        <v>2303</v>
      </c>
      <c r="C690" s="743" t="s">
        <v>2309</v>
      </c>
      <c r="D690" s="826" t="s">
        <v>3545</v>
      </c>
      <c r="E690" s="827" t="s">
        <v>2315</v>
      </c>
      <c r="F690" s="743" t="s">
        <v>2304</v>
      </c>
      <c r="G690" s="743" t="s">
        <v>2353</v>
      </c>
      <c r="H690" s="743" t="s">
        <v>526</v>
      </c>
      <c r="I690" s="743" t="s">
        <v>3106</v>
      </c>
      <c r="J690" s="743" t="s">
        <v>3107</v>
      </c>
      <c r="K690" s="743" t="s">
        <v>3108</v>
      </c>
      <c r="L690" s="744">
        <v>1849.56</v>
      </c>
      <c r="M690" s="744">
        <v>3699.12</v>
      </c>
      <c r="N690" s="743">
        <v>2</v>
      </c>
      <c r="O690" s="828">
        <v>1.5</v>
      </c>
      <c r="P690" s="744">
        <v>3699.12</v>
      </c>
      <c r="Q690" s="761">
        <v>1</v>
      </c>
      <c r="R690" s="743">
        <v>2</v>
      </c>
      <c r="S690" s="761">
        <v>1</v>
      </c>
      <c r="T690" s="828">
        <v>1.5</v>
      </c>
      <c r="U690" s="784">
        <v>1</v>
      </c>
    </row>
    <row r="691" spans="1:21" ht="14.4" customHeight="1" x14ac:dyDescent="0.3">
      <c r="A691" s="742">
        <v>30</v>
      </c>
      <c r="B691" s="743" t="s">
        <v>2303</v>
      </c>
      <c r="C691" s="743" t="s">
        <v>2309</v>
      </c>
      <c r="D691" s="826" t="s">
        <v>3545</v>
      </c>
      <c r="E691" s="827" t="s">
        <v>2315</v>
      </c>
      <c r="F691" s="743" t="s">
        <v>2304</v>
      </c>
      <c r="G691" s="743" t="s">
        <v>2655</v>
      </c>
      <c r="H691" s="743" t="s">
        <v>526</v>
      </c>
      <c r="I691" s="743" t="s">
        <v>3109</v>
      </c>
      <c r="J691" s="743" t="s">
        <v>1645</v>
      </c>
      <c r="K691" s="743" t="s">
        <v>3110</v>
      </c>
      <c r="L691" s="744">
        <v>93.49</v>
      </c>
      <c r="M691" s="744">
        <v>93.49</v>
      </c>
      <c r="N691" s="743">
        <v>1</v>
      </c>
      <c r="O691" s="828">
        <v>1</v>
      </c>
      <c r="P691" s="744"/>
      <c r="Q691" s="761">
        <v>0</v>
      </c>
      <c r="R691" s="743"/>
      <c r="S691" s="761">
        <v>0</v>
      </c>
      <c r="T691" s="828"/>
      <c r="U691" s="784">
        <v>0</v>
      </c>
    </row>
    <row r="692" spans="1:21" ht="14.4" customHeight="1" x14ac:dyDescent="0.3">
      <c r="A692" s="742">
        <v>30</v>
      </c>
      <c r="B692" s="743" t="s">
        <v>2303</v>
      </c>
      <c r="C692" s="743" t="s">
        <v>2309</v>
      </c>
      <c r="D692" s="826" t="s">
        <v>3545</v>
      </c>
      <c r="E692" s="827" t="s">
        <v>2315</v>
      </c>
      <c r="F692" s="743" t="s">
        <v>2304</v>
      </c>
      <c r="G692" s="743" t="s">
        <v>2362</v>
      </c>
      <c r="H692" s="743" t="s">
        <v>526</v>
      </c>
      <c r="I692" s="743" t="s">
        <v>3111</v>
      </c>
      <c r="J692" s="743" t="s">
        <v>3112</v>
      </c>
      <c r="K692" s="743" t="s">
        <v>3113</v>
      </c>
      <c r="L692" s="744">
        <v>122.96</v>
      </c>
      <c r="M692" s="744">
        <v>491.84</v>
      </c>
      <c r="N692" s="743">
        <v>4</v>
      </c>
      <c r="O692" s="828">
        <v>1.5</v>
      </c>
      <c r="P692" s="744">
        <v>122.96</v>
      </c>
      <c r="Q692" s="761">
        <v>0.25</v>
      </c>
      <c r="R692" s="743">
        <v>1</v>
      </c>
      <c r="S692" s="761">
        <v>0.25</v>
      </c>
      <c r="T692" s="828">
        <v>0.5</v>
      </c>
      <c r="U692" s="784">
        <v>0.33333333333333331</v>
      </c>
    </row>
    <row r="693" spans="1:21" ht="14.4" customHeight="1" x14ac:dyDescent="0.3">
      <c r="A693" s="742">
        <v>30</v>
      </c>
      <c r="B693" s="743" t="s">
        <v>2303</v>
      </c>
      <c r="C693" s="743" t="s">
        <v>2309</v>
      </c>
      <c r="D693" s="826" t="s">
        <v>3545</v>
      </c>
      <c r="E693" s="827" t="s">
        <v>2315</v>
      </c>
      <c r="F693" s="743" t="s">
        <v>2304</v>
      </c>
      <c r="G693" s="743" t="s">
        <v>3017</v>
      </c>
      <c r="H693" s="743" t="s">
        <v>526</v>
      </c>
      <c r="I693" s="743" t="s">
        <v>3114</v>
      </c>
      <c r="J693" s="743" t="s">
        <v>3019</v>
      </c>
      <c r="K693" s="743" t="s">
        <v>3115</v>
      </c>
      <c r="L693" s="744">
        <v>556.04</v>
      </c>
      <c r="M693" s="744">
        <v>556.04</v>
      </c>
      <c r="N693" s="743">
        <v>1</v>
      </c>
      <c r="O693" s="828">
        <v>0.5</v>
      </c>
      <c r="P693" s="744"/>
      <c r="Q693" s="761">
        <v>0</v>
      </c>
      <c r="R693" s="743"/>
      <c r="S693" s="761">
        <v>0</v>
      </c>
      <c r="T693" s="828"/>
      <c r="U693" s="784">
        <v>0</v>
      </c>
    </row>
    <row r="694" spans="1:21" ht="14.4" customHeight="1" x14ac:dyDescent="0.3">
      <c r="A694" s="742">
        <v>30</v>
      </c>
      <c r="B694" s="743" t="s">
        <v>2303</v>
      </c>
      <c r="C694" s="743" t="s">
        <v>2309</v>
      </c>
      <c r="D694" s="826" t="s">
        <v>3545</v>
      </c>
      <c r="E694" s="827" t="s">
        <v>2315</v>
      </c>
      <c r="F694" s="743" t="s">
        <v>2304</v>
      </c>
      <c r="G694" s="743" t="s">
        <v>2364</v>
      </c>
      <c r="H694" s="743" t="s">
        <v>554</v>
      </c>
      <c r="I694" s="743" t="s">
        <v>2974</v>
      </c>
      <c r="J694" s="743" t="s">
        <v>925</v>
      </c>
      <c r="K694" s="743" t="s">
        <v>2370</v>
      </c>
      <c r="L694" s="744">
        <v>42.51</v>
      </c>
      <c r="M694" s="744">
        <v>85.02</v>
      </c>
      <c r="N694" s="743">
        <v>2</v>
      </c>
      <c r="O694" s="828">
        <v>1.5</v>
      </c>
      <c r="P694" s="744">
        <v>85.02</v>
      </c>
      <c r="Q694" s="761">
        <v>1</v>
      </c>
      <c r="R694" s="743">
        <v>2</v>
      </c>
      <c r="S694" s="761">
        <v>1</v>
      </c>
      <c r="T694" s="828">
        <v>1.5</v>
      </c>
      <c r="U694" s="784">
        <v>1</v>
      </c>
    </row>
    <row r="695" spans="1:21" ht="14.4" customHeight="1" x14ac:dyDescent="0.3">
      <c r="A695" s="742">
        <v>30</v>
      </c>
      <c r="B695" s="743" t="s">
        <v>2303</v>
      </c>
      <c r="C695" s="743" t="s">
        <v>2309</v>
      </c>
      <c r="D695" s="826" t="s">
        <v>3545</v>
      </c>
      <c r="E695" s="827" t="s">
        <v>2315</v>
      </c>
      <c r="F695" s="743" t="s">
        <v>2304</v>
      </c>
      <c r="G695" s="743" t="s">
        <v>2364</v>
      </c>
      <c r="H695" s="743" t="s">
        <v>554</v>
      </c>
      <c r="I695" s="743" t="s">
        <v>3116</v>
      </c>
      <c r="J695" s="743" t="s">
        <v>925</v>
      </c>
      <c r="K695" s="743" t="s">
        <v>3117</v>
      </c>
      <c r="L695" s="744">
        <v>85.02</v>
      </c>
      <c r="M695" s="744">
        <v>85.02</v>
      </c>
      <c r="N695" s="743">
        <v>1</v>
      </c>
      <c r="O695" s="828">
        <v>0.5</v>
      </c>
      <c r="P695" s="744">
        <v>85.02</v>
      </c>
      <c r="Q695" s="761">
        <v>1</v>
      </c>
      <c r="R695" s="743">
        <v>1</v>
      </c>
      <c r="S695" s="761">
        <v>1</v>
      </c>
      <c r="T695" s="828">
        <v>0.5</v>
      </c>
      <c r="U695" s="784">
        <v>1</v>
      </c>
    </row>
    <row r="696" spans="1:21" ht="14.4" customHeight="1" x14ac:dyDescent="0.3">
      <c r="A696" s="742">
        <v>30</v>
      </c>
      <c r="B696" s="743" t="s">
        <v>2303</v>
      </c>
      <c r="C696" s="743" t="s">
        <v>2309</v>
      </c>
      <c r="D696" s="826" t="s">
        <v>3545</v>
      </c>
      <c r="E696" s="827" t="s">
        <v>2315</v>
      </c>
      <c r="F696" s="743" t="s">
        <v>2304</v>
      </c>
      <c r="G696" s="743" t="s">
        <v>2364</v>
      </c>
      <c r="H696" s="743" t="s">
        <v>526</v>
      </c>
      <c r="I696" s="743" t="s">
        <v>2369</v>
      </c>
      <c r="J696" s="743" t="s">
        <v>920</v>
      </c>
      <c r="K696" s="743" t="s">
        <v>2370</v>
      </c>
      <c r="L696" s="744">
        <v>42.51</v>
      </c>
      <c r="M696" s="744">
        <v>212.54999999999998</v>
      </c>
      <c r="N696" s="743">
        <v>5</v>
      </c>
      <c r="O696" s="828">
        <v>2.5</v>
      </c>
      <c r="P696" s="744">
        <v>170.04</v>
      </c>
      <c r="Q696" s="761">
        <v>0.8</v>
      </c>
      <c r="R696" s="743">
        <v>4</v>
      </c>
      <c r="S696" s="761">
        <v>0.8</v>
      </c>
      <c r="T696" s="828">
        <v>2</v>
      </c>
      <c r="U696" s="784">
        <v>0.8</v>
      </c>
    </row>
    <row r="697" spans="1:21" ht="14.4" customHeight="1" x14ac:dyDescent="0.3">
      <c r="A697" s="742">
        <v>30</v>
      </c>
      <c r="B697" s="743" t="s">
        <v>2303</v>
      </c>
      <c r="C697" s="743" t="s">
        <v>2309</v>
      </c>
      <c r="D697" s="826" t="s">
        <v>3545</v>
      </c>
      <c r="E697" s="827" t="s">
        <v>2315</v>
      </c>
      <c r="F697" s="743" t="s">
        <v>2304</v>
      </c>
      <c r="G697" s="743" t="s">
        <v>2371</v>
      </c>
      <c r="H697" s="743" t="s">
        <v>526</v>
      </c>
      <c r="I697" s="743" t="s">
        <v>2375</v>
      </c>
      <c r="J697" s="743" t="s">
        <v>2373</v>
      </c>
      <c r="K697" s="743" t="s">
        <v>2376</v>
      </c>
      <c r="L697" s="744">
        <v>424.24</v>
      </c>
      <c r="M697" s="744">
        <v>1696.96</v>
      </c>
      <c r="N697" s="743">
        <v>4</v>
      </c>
      <c r="O697" s="828">
        <v>1</v>
      </c>
      <c r="P697" s="744">
        <v>424.24</v>
      </c>
      <c r="Q697" s="761">
        <v>0.25</v>
      </c>
      <c r="R697" s="743">
        <v>1</v>
      </c>
      <c r="S697" s="761">
        <v>0.25</v>
      </c>
      <c r="T697" s="828">
        <v>0.5</v>
      </c>
      <c r="U697" s="784">
        <v>0.5</v>
      </c>
    </row>
    <row r="698" spans="1:21" ht="14.4" customHeight="1" x14ac:dyDescent="0.3">
      <c r="A698" s="742">
        <v>30</v>
      </c>
      <c r="B698" s="743" t="s">
        <v>2303</v>
      </c>
      <c r="C698" s="743" t="s">
        <v>2309</v>
      </c>
      <c r="D698" s="826" t="s">
        <v>3545</v>
      </c>
      <c r="E698" s="827" t="s">
        <v>2315</v>
      </c>
      <c r="F698" s="743" t="s">
        <v>2304</v>
      </c>
      <c r="G698" s="743" t="s">
        <v>2371</v>
      </c>
      <c r="H698" s="743" t="s">
        <v>526</v>
      </c>
      <c r="I698" s="743" t="s">
        <v>3118</v>
      </c>
      <c r="J698" s="743" t="s">
        <v>2373</v>
      </c>
      <c r="K698" s="743" t="s">
        <v>2686</v>
      </c>
      <c r="L698" s="744">
        <v>848.49</v>
      </c>
      <c r="M698" s="744">
        <v>2545.4700000000003</v>
      </c>
      <c r="N698" s="743">
        <v>3</v>
      </c>
      <c r="O698" s="828">
        <v>1.5</v>
      </c>
      <c r="P698" s="744">
        <v>1696.98</v>
      </c>
      <c r="Q698" s="761">
        <v>0.66666666666666663</v>
      </c>
      <c r="R698" s="743">
        <v>2</v>
      </c>
      <c r="S698" s="761">
        <v>0.66666666666666663</v>
      </c>
      <c r="T698" s="828">
        <v>0.5</v>
      </c>
      <c r="U698" s="784">
        <v>0.33333333333333331</v>
      </c>
    </row>
    <row r="699" spans="1:21" ht="14.4" customHeight="1" x14ac:dyDescent="0.3">
      <c r="A699" s="742">
        <v>30</v>
      </c>
      <c r="B699" s="743" t="s">
        <v>2303</v>
      </c>
      <c r="C699" s="743" t="s">
        <v>2309</v>
      </c>
      <c r="D699" s="826" t="s">
        <v>3545</v>
      </c>
      <c r="E699" s="827" t="s">
        <v>2315</v>
      </c>
      <c r="F699" s="743" t="s">
        <v>2304</v>
      </c>
      <c r="G699" s="743" t="s">
        <v>2371</v>
      </c>
      <c r="H699" s="743" t="s">
        <v>526</v>
      </c>
      <c r="I699" s="743" t="s">
        <v>3119</v>
      </c>
      <c r="J699" s="743" t="s">
        <v>2373</v>
      </c>
      <c r="K699" s="743" t="s">
        <v>2686</v>
      </c>
      <c r="L699" s="744">
        <v>848.49</v>
      </c>
      <c r="M699" s="744">
        <v>848.49</v>
      </c>
      <c r="N699" s="743">
        <v>1</v>
      </c>
      <c r="O699" s="828">
        <v>0.5</v>
      </c>
      <c r="P699" s="744">
        <v>848.49</v>
      </c>
      <c r="Q699" s="761">
        <v>1</v>
      </c>
      <c r="R699" s="743">
        <v>1</v>
      </c>
      <c r="S699" s="761">
        <v>1</v>
      </c>
      <c r="T699" s="828">
        <v>0.5</v>
      </c>
      <c r="U699" s="784">
        <v>1</v>
      </c>
    </row>
    <row r="700" spans="1:21" ht="14.4" customHeight="1" x14ac:dyDescent="0.3">
      <c r="A700" s="742">
        <v>30</v>
      </c>
      <c r="B700" s="743" t="s">
        <v>2303</v>
      </c>
      <c r="C700" s="743" t="s">
        <v>2309</v>
      </c>
      <c r="D700" s="826" t="s">
        <v>3545</v>
      </c>
      <c r="E700" s="827" t="s">
        <v>2315</v>
      </c>
      <c r="F700" s="743" t="s">
        <v>2304</v>
      </c>
      <c r="G700" s="743" t="s">
        <v>2377</v>
      </c>
      <c r="H700" s="743" t="s">
        <v>526</v>
      </c>
      <c r="I700" s="743" t="s">
        <v>2664</v>
      </c>
      <c r="J700" s="743" t="s">
        <v>2379</v>
      </c>
      <c r="K700" s="743" t="s">
        <v>2383</v>
      </c>
      <c r="L700" s="744">
        <v>46.25</v>
      </c>
      <c r="M700" s="744">
        <v>92.5</v>
      </c>
      <c r="N700" s="743">
        <v>2</v>
      </c>
      <c r="O700" s="828">
        <v>0.5</v>
      </c>
      <c r="P700" s="744"/>
      <c r="Q700" s="761">
        <v>0</v>
      </c>
      <c r="R700" s="743"/>
      <c r="S700" s="761">
        <v>0</v>
      </c>
      <c r="T700" s="828"/>
      <c r="U700" s="784">
        <v>0</v>
      </c>
    </row>
    <row r="701" spans="1:21" ht="14.4" customHeight="1" x14ac:dyDescent="0.3">
      <c r="A701" s="742">
        <v>30</v>
      </c>
      <c r="B701" s="743" t="s">
        <v>2303</v>
      </c>
      <c r="C701" s="743" t="s">
        <v>2309</v>
      </c>
      <c r="D701" s="826" t="s">
        <v>3545</v>
      </c>
      <c r="E701" s="827" t="s">
        <v>2315</v>
      </c>
      <c r="F701" s="743" t="s">
        <v>2304</v>
      </c>
      <c r="G701" s="743" t="s">
        <v>2377</v>
      </c>
      <c r="H701" s="743" t="s">
        <v>526</v>
      </c>
      <c r="I701" s="743" t="s">
        <v>3120</v>
      </c>
      <c r="J701" s="743" t="s">
        <v>2379</v>
      </c>
      <c r="K701" s="743" t="s">
        <v>3121</v>
      </c>
      <c r="L701" s="744">
        <v>92.5</v>
      </c>
      <c r="M701" s="744">
        <v>462.5</v>
      </c>
      <c r="N701" s="743">
        <v>5</v>
      </c>
      <c r="O701" s="828">
        <v>1</v>
      </c>
      <c r="P701" s="744"/>
      <c r="Q701" s="761">
        <v>0</v>
      </c>
      <c r="R701" s="743"/>
      <c r="S701" s="761">
        <v>0</v>
      </c>
      <c r="T701" s="828"/>
      <c r="U701" s="784">
        <v>0</v>
      </c>
    </row>
    <row r="702" spans="1:21" ht="14.4" customHeight="1" x14ac:dyDescent="0.3">
      <c r="A702" s="742">
        <v>30</v>
      </c>
      <c r="B702" s="743" t="s">
        <v>2303</v>
      </c>
      <c r="C702" s="743" t="s">
        <v>2309</v>
      </c>
      <c r="D702" s="826" t="s">
        <v>3545</v>
      </c>
      <c r="E702" s="827" t="s">
        <v>2315</v>
      </c>
      <c r="F702" s="743" t="s">
        <v>2304</v>
      </c>
      <c r="G702" s="743" t="s">
        <v>2384</v>
      </c>
      <c r="H702" s="743" t="s">
        <v>554</v>
      </c>
      <c r="I702" s="743" t="s">
        <v>2766</v>
      </c>
      <c r="J702" s="743" t="s">
        <v>1860</v>
      </c>
      <c r="K702" s="743" t="s">
        <v>2767</v>
      </c>
      <c r="L702" s="744">
        <v>46.25</v>
      </c>
      <c r="M702" s="744">
        <v>231.25</v>
      </c>
      <c r="N702" s="743">
        <v>5</v>
      </c>
      <c r="O702" s="828">
        <v>1</v>
      </c>
      <c r="P702" s="744"/>
      <c r="Q702" s="761">
        <v>0</v>
      </c>
      <c r="R702" s="743"/>
      <c r="S702" s="761">
        <v>0</v>
      </c>
      <c r="T702" s="828"/>
      <c r="U702" s="784">
        <v>0</v>
      </c>
    </row>
    <row r="703" spans="1:21" ht="14.4" customHeight="1" x14ac:dyDescent="0.3">
      <c r="A703" s="742">
        <v>30</v>
      </c>
      <c r="B703" s="743" t="s">
        <v>2303</v>
      </c>
      <c r="C703" s="743" t="s">
        <v>2309</v>
      </c>
      <c r="D703" s="826" t="s">
        <v>3545</v>
      </c>
      <c r="E703" s="827" t="s">
        <v>2315</v>
      </c>
      <c r="F703" s="743" t="s">
        <v>2304</v>
      </c>
      <c r="G703" s="743" t="s">
        <v>3122</v>
      </c>
      <c r="H703" s="743" t="s">
        <v>526</v>
      </c>
      <c r="I703" s="743" t="s">
        <v>3123</v>
      </c>
      <c r="J703" s="743" t="s">
        <v>3124</v>
      </c>
      <c r="K703" s="743" t="s">
        <v>3125</v>
      </c>
      <c r="L703" s="744">
        <v>14.15</v>
      </c>
      <c r="M703" s="744">
        <v>14.15</v>
      </c>
      <c r="N703" s="743">
        <v>1</v>
      </c>
      <c r="O703" s="828">
        <v>0.5</v>
      </c>
      <c r="P703" s="744"/>
      <c r="Q703" s="761">
        <v>0</v>
      </c>
      <c r="R703" s="743"/>
      <c r="S703" s="761">
        <v>0</v>
      </c>
      <c r="T703" s="828"/>
      <c r="U703" s="784">
        <v>0</v>
      </c>
    </row>
    <row r="704" spans="1:21" ht="14.4" customHeight="1" x14ac:dyDescent="0.3">
      <c r="A704" s="742">
        <v>30</v>
      </c>
      <c r="B704" s="743" t="s">
        <v>2303</v>
      </c>
      <c r="C704" s="743" t="s">
        <v>2309</v>
      </c>
      <c r="D704" s="826" t="s">
        <v>3545</v>
      </c>
      <c r="E704" s="827" t="s">
        <v>2315</v>
      </c>
      <c r="F704" s="743" t="s">
        <v>2304</v>
      </c>
      <c r="G704" s="743" t="s">
        <v>3126</v>
      </c>
      <c r="H704" s="743" t="s">
        <v>526</v>
      </c>
      <c r="I704" s="743" t="s">
        <v>3127</v>
      </c>
      <c r="J704" s="743" t="s">
        <v>3128</v>
      </c>
      <c r="K704" s="743" t="s">
        <v>3129</v>
      </c>
      <c r="L704" s="744">
        <v>177.04</v>
      </c>
      <c r="M704" s="744">
        <v>177.04</v>
      </c>
      <c r="N704" s="743">
        <v>1</v>
      </c>
      <c r="O704" s="828">
        <v>1</v>
      </c>
      <c r="P704" s="744">
        <v>177.04</v>
      </c>
      <c r="Q704" s="761">
        <v>1</v>
      </c>
      <c r="R704" s="743">
        <v>1</v>
      </c>
      <c r="S704" s="761">
        <v>1</v>
      </c>
      <c r="T704" s="828">
        <v>1</v>
      </c>
      <c r="U704" s="784">
        <v>1</v>
      </c>
    </row>
    <row r="705" spans="1:21" ht="14.4" customHeight="1" x14ac:dyDescent="0.3">
      <c r="A705" s="742">
        <v>30</v>
      </c>
      <c r="B705" s="743" t="s">
        <v>2303</v>
      </c>
      <c r="C705" s="743" t="s">
        <v>2309</v>
      </c>
      <c r="D705" s="826" t="s">
        <v>3545</v>
      </c>
      <c r="E705" s="827" t="s">
        <v>2315</v>
      </c>
      <c r="F705" s="743" t="s">
        <v>2304</v>
      </c>
      <c r="G705" s="743" t="s">
        <v>2388</v>
      </c>
      <c r="H705" s="743" t="s">
        <v>526</v>
      </c>
      <c r="I705" s="743" t="s">
        <v>3130</v>
      </c>
      <c r="J705" s="743" t="s">
        <v>1160</v>
      </c>
      <c r="K705" s="743" t="s">
        <v>2390</v>
      </c>
      <c r="L705" s="744">
        <v>107.27</v>
      </c>
      <c r="M705" s="744">
        <v>1287.24</v>
      </c>
      <c r="N705" s="743">
        <v>12</v>
      </c>
      <c r="O705" s="828">
        <v>3.5</v>
      </c>
      <c r="P705" s="744">
        <v>321.81</v>
      </c>
      <c r="Q705" s="761">
        <v>0.25</v>
      </c>
      <c r="R705" s="743">
        <v>3</v>
      </c>
      <c r="S705" s="761">
        <v>0.25</v>
      </c>
      <c r="T705" s="828">
        <v>1</v>
      </c>
      <c r="U705" s="784">
        <v>0.2857142857142857</v>
      </c>
    </row>
    <row r="706" spans="1:21" ht="14.4" customHeight="1" x14ac:dyDescent="0.3">
      <c r="A706" s="742">
        <v>30</v>
      </c>
      <c r="B706" s="743" t="s">
        <v>2303</v>
      </c>
      <c r="C706" s="743" t="s">
        <v>2309</v>
      </c>
      <c r="D706" s="826" t="s">
        <v>3545</v>
      </c>
      <c r="E706" s="827" t="s">
        <v>2315</v>
      </c>
      <c r="F706" s="743" t="s">
        <v>2304</v>
      </c>
      <c r="G706" s="743" t="s">
        <v>2388</v>
      </c>
      <c r="H706" s="743" t="s">
        <v>526</v>
      </c>
      <c r="I706" s="743" t="s">
        <v>2389</v>
      </c>
      <c r="J706" s="743" t="s">
        <v>1160</v>
      </c>
      <c r="K706" s="743" t="s">
        <v>2390</v>
      </c>
      <c r="L706" s="744">
        <v>107.27</v>
      </c>
      <c r="M706" s="744">
        <v>107.27</v>
      </c>
      <c r="N706" s="743">
        <v>1</v>
      </c>
      <c r="O706" s="828">
        <v>1</v>
      </c>
      <c r="P706" s="744"/>
      <c r="Q706" s="761">
        <v>0</v>
      </c>
      <c r="R706" s="743"/>
      <c r="S706" s="761">
        <v>0</v>
      </c>
      <c r="T706" s="828"/>
      <c r="U706" s="784">
        <v>0</v>
      </c>
    </row>
    <row r="707" spans="1:21" ht="14.4" customHeight="1" x14ac:dyDescent="0.3">
      <c r="A707" s="742">
        <v>30</v>
      </c>
      <c r="B707" s="743" t="s">
        <v>2303</v>
      </c>
      <c r="C707" s="743" t="s">
        <v>2309</v>
      </c>
      <c r="D707" s="826" t="s">
        <v>3545</v>
      </c>
      <c r="E707" s="827" t="s">
        <v>2315</v>
      </c>
      <c r="F707" s="743" t="s">
        <v>2304</v>
      </c>
      <c r="G707" s="743" t="s">
        <v>2891</v>
      </c>
      <c r="H707" s="743" t="s">
        <v>526</v>
      </c>
      <c r="I707" s="743" t="s">
        <v>2892</v>
      </c>
      <c r="J707" s="743" t="s">
        <v>2893</v>
      </c>
      <c r="K707" s="743" t="s">
        <v>2894</v>
      </c>
      <c r="L707" s="744">
        <v>0</v>
      </c>
      <c r="M707" s="744">
        <v>0</v>
      </c>
      <c r="N707" s="743">
        <v>8</v>
      </c>
      <c r="O707" s="828">
        <v>3</v>
      </c>
      <c r="P707" s="744">
        <v>0</v>
      </c>
      <c r="Q707" s="761"/>
      <c r="R707" s="743">
        <v>6</v>
      </c>
      <c r="S707" s="761">
        <v>0.75</v>
      </c>
      <c r="T707" s="828">
        <v>2.5</v>
      </c>
      <c r="U707" s="784">
        <v>0.83333333333333337</v>
      </c>
    </row>
    <row r="708" spans="1:21" ht="14.4" customHeight="1" x14ac:dyDescent="0.3">
      <c r="A708" s="742">
        <v>30</v>
      </c>
      <c r="B708" s="743" t="s">
        <v>2303</v>
      </c>
      <c r="C708" s="743" t="s">
        <v>2309</v>
      </c>
      <c r="D708" s="826" t="s">
        <v>3545</v>
      </c>
      <c r="E708" s="827" t="s">
        <v>2315</v>
      </c>
      <c r="F708" s="743" t="s">
        <v>2304</v>
      </c>
      <c r="G708" s="743" t="s">
        <v>2391</v>
      </c>
      <c r="H708" s="743" t="s">
        <v>526</v>
      </c>
      <c r="I708" s="743" t="s">
        <v>3131</v>
      </c>
      <c r="J708" s="743" t="s">
        <v>1140</v>
      </c>
      <c r="K708" s="743" t="s">
        <v>3132</v>
      </c>
      <c r="L708" s="744">
        <v>84.39</v>
      </c>
      <c r="M708" s="744">
        <v>168.78</v>
      </c>
      <c r="N708" s="743">
        <v>2</v>
      </c>
      <c r="O708" s="828">
        <v>1</v>
      </c>
      <c r="P708" s="744">
        <v>168.78</v>
      </c>
      <c r="Q708" s="761">
        <v>1</v>
      </c>
      <c r="R708" s="743">
        <v>2</v>
      </c>
      <c r="S708" s="761">
        <v>1</v>
      </c>
      <c r="T708" s="828">
        <v>1</v>
      </c>
      <c r="U708" s="784">
        <v>1</v>
      </c>
    </row>
    <row r="709" spans="1:21" ht="14.4" customHeight="1" x14ac:dyDescent="0.3">
      <c r="A709" s="742">
        <v>30</v>
      </c>
      <c r="B709" s="743" t="s">
        <v>2303</v>
      </c>
      <c r="C709" s="743" t="s">
        <v>2309</v>
      </c>
      <c r="D709" s="826" t="s">
        <v>3545</v>
      </c>
      <c r="E709" s="827" t="s">
        <v>2315</v>
      </c>
      <c r="F709" s="743" t="s">
        <v>2304</v>
      </c>
      <c r="G709" s="743" t="s">
        <v>2406</v>
      </c>
      <c r="H709" s="743" t="s">
        <v>526</v>
      </c>
      <c r="I709" s="743" t="s">
        <v>2667</v>
      </c>
      <c r="J709" s="743" t="s">
        <v>1506</v>
      </c>
      <c r="K709" s="743" t="s">
        <v>2408</v>
      </c>
      <c r="L709" s="744">
        <v>34.15</v>
      </c>
      <c r="M709" s="744">
        <v>136.6</v>
      </c>
      <c r="N709" s="743">
        <v>4</v>
      </c>
      <c r="O709" s="828">
        <v>3</v>
      </c>
      <c r="P709" s="744"/>
      <c r="Q709" s="761">
        <v>0</v>
      </c>
      <c r="R709" s="743"/>
      <c r="S709" s="761">
        <v>0</v>
      </c>
      <c r="T709" s="828"/>
      <c r="U709" s="784">
        <v>0</v>
      </c>
    </row>
    <row r="710" spans="1:21" ht="14.4" customHeight="1" x14ac:dyDescent="0.3">
      <c r="A710" s="742">
        <v>30</v>
      </c>
      <c r="B710" s="743" t="s">
        <v>2303</v>
      </c>
      <c r="C710" s="743" t="s">
        <v>2309</v>
      </c>
      <c r="D710" s="826" t="s">
        <v>3545</v>
      </c>
      <c r="E710" s="827" t="s">
        <v>2315</v>
      </c>
      <c r="F710" s="743" t="s">
        <v>2304</v>
      </c>
      <c r="G710" s="743" t="s">
        <v>3133</v>
      </c>
      <c r="H710" s="743" t="s">
        <v>526</v>
      </c>
      <c r="I710" s="743" t="s">
        <v>3134</v>
      </c>
      <c r="J710" s="743" t="s">
        <v>3135</v>
      </c>
      <c r="K710" s="743" t="s">
        <v>3136</v>
      </c>
      <c r="L710" s="744">
        <v>0</v>
      </c>
      <c r="M710" s="744">
        <v>0</v>
      </c>
      <c r="N710" s="743">
        <v>1</v>
      </c>
      <c r="O710" s="828">
        <v>1</v>
      </c>
      <c r="P710" s="744"/>
      <c r="Q710" s="761"/>
      <c r="R710" s="743"/>
      <c r="S710" s="761">
        <v>0</v>
      </c>
      <c r="T710" s="828"/>
      <c r="U710" s="784">
        <v>0</v>
      </c>
    </row>
    <row r="711" spans="1:21" ht="14.4" customHeight="1" x14ac:dyDescent="0.3">
      <c r="A711" s="742">
        <v>30</v>
      </c>
      <c r="B711" s="743" t="s">
        <v>2303</v>
      </c>
      <c r="C711" s="743" t="s">
        <v>2309</v>
      </c>
      <c r="D711" s="826" t="s">
        <v>3545</v>
      </c>
      <c r="E711" s="827" t="s">
        <v>2315</v>
      </c>
      <c r="F711" s="743" t="s">
        <v>2304</v>
      </c>
      <c r="G711" s="743" t="s">
        <v>2409</v>
      </c>
      <c r="H711" s="743" t="s">
        <v>526</v>
      </c>
      <c r="I711" s="743" t="s">
        <v>3137</v>
      </c>
      <c r="J711" s="743" t="s">
        <v>1015</v>
      </c>
      <c r="K711" s="743" t="s">
        <v>3138</v>
      </c>
      <c r="L711" s="744">
        <v>164.01</v>
      </c>
      <c r="M711" s="744">
        <v>164.01</v>
      </c>
      <c r="N711" s="743">
        <v>1</v>
      </c>
      <c r="O711" s="828">
        <v>1</v>
      </c>
      <c r="P711" s="744"/>
      <c r="Q711" s="761">
        <v>0</v>
      </c>
      <c r="R711" s="743"/>
      <c r="S711" s="761">
        <v>0</v>
      </c>
      <c r="T711" s="828"/>
      <c r="U711" s="784">
        <v>0</v>
      </c>
    </row>
    <row r="712" spans="1:21" ht="14.4" customHeight="1" x14ac:dyDescent="0.3">
      <c r="A712" s="742">
        <v>30</v>
      </c>
      <c r="B712" s="743" t="s">
        <v>2303</v>
      </c>
      <c r="C712" s="743" t="s">
        <v>2309</v>
      </c>
      <c r="D712" s="826" t="s">
        <v>3545</v>
      </c>
      <c r="E712" s="827" t="s">
        <v>2315</v>
      </c>
      <c r="F712" s="743" t="s">
        <v>2304</v>
      </c>
      <c r="G712" s="743" t="s">
        <v>2417</v>
      </c>
      <c r="H712" s="743" t="s">
        <v>526</v>
      </c>
      <c r="I712" s="743" t="s">
        <v>2778</v>
      </c>
      <c r="J712" s="743" t="s">
        <v>1200</v>
      </c>
      <c r="K712" s="743" t="s">
        <v>2779</v>
      </c>
      <c r="L712" s="744">
        <v>118.65</v>
      </c>
      <c r="M712" s="744">
        <v>118.65</v>
      </c>
      <c r="N712" s="743">
        <v>1</v>
      </c>
      <c r="O712" s="828">
        <v>0.5</v>
      </c>
      <c r="P712" s="744"/>
      <c r="Q712" s="761">
        <v>0</v>
      </c>
      <c r="R712" s="743"/>
      <c r="S712" s="761">
        <v>0</v>
      </c>
      <c r="T712" s="828"/>
      <c r="U712" s="784">
        <v>0</v>
      </c>
    </row>
    <row r="713" spans="1:21" ht="14.4" customHeight="1" x14ac:dyDescent="0.3">
      <c r="A713" s="742">
        <v>30</v>
      </c>
      <c r="B713" s="743" t="s">
        <v>2303</v>
      </c>
      <c r="C713" s="743" t="s">
        <v>2309</v>
      </c>
      <c r="D713" s="826" t="s">
        <v>3545</v>
      </c>
      <c r="E713" s="827" t="s">
        <v>2315</v>
      </c>
      <c r="F713" s="743" t="s">
        <v>2304</v>
      </c>
      <c r="G713" s="743" t="s">
        <v>2417</v>
      </c>
      <c r="H713" s="743" t="s">
        <v>526</v>
      </c>
      <c r="I713" s="743" t="s">
        <v>3139</v>
      </c>
      <c r="J713" s="743" t="s">
        <v>1200</v>
      </c>
      <c r="K713" s="743" t="s">
        <v>2516</v>
      </c>
      <c r="L713" s="744">
        <v>296.62</v>
      </c>
      <c r="M713" s="744">
        <v>296.62</v>
      </c>
      <c r="N713" s="743">
        <v>1</v>
      </c>
      <c r="O713" s="828">
        <v>0.5</v>
      </c>
      <c r="P713" s="744">
        <v>296.62</v>
      </c>
      <c r="Q713" s="761">
        <v>1</v>
      </c>
      <c r="R713" s="743">
        <v>1</v>
      </c>
      <c r="S713" s="761">
        <v>1</v>
      </c>
      <c r="T713" s="828">
        <v>0.5</v>
      </c>
      <c r="U713" s="784">
        <v>1</v>
      </c>
    </row>
    <row r="714" spans="1:21" ht="14.4" customHeight="1" x14ac:dyDescent="0.3">
      <c r="A714" s="742">
        <v>30</v>
      </c>
      <c r="B714" s="743" t="s">
        <v>2303</v>
      </c>
      <c r="C714" s="743" t="s">
        <v>2309</v>
      </c>
      <c r="D714" s="826" t="s">
        <v>3545</v>
      </c>
      <c r="E714" s="827" t="s">
        <v>2315</v>
      </c>
      <c r="F714" s="743" t="s">
        <v>2304</v>
      </c>
      <c r="G714" s="743" t="s">
        <v>2417</v>
      </c>
      <c r="H714" s="743" t="s">
        <v>526</v>
      </c>
      <c r="I714" s="743" t="s">
        <v>2895</v>
      </c>
      <c r="J714" s="743" t="s">
        <v>2896</v>
      </c>
      <c r="K714" s="743" t="s">
        <v>2541</v>
      </c>
      <c r="L714" s="744">
        <v>25.81</v>
      </c>
      <c r="M714" s="744">
        <v>51.62</v>
      </c>
      <c r="N714" s="743">
        <v>2</v>
      </c>
      <c r="O714" s="828">
        <v>0.5</v>
      </c>
      <c r="P714" s="744"/>
      <c r="Q714" s="761">
        <v>0</v>
      </c>
      <c r="R714" s="743"/>
      <c r="S714" s="761">
        <v>0</v>
      </c>
      <c r="T714" s="828"/>
      <c r="U714" s="784">
        <v>0</v>
      </c>
    </row>
    <row r="715" spans="1:21" ht="14.4" customHeight="1" x14ac:dyDescent="0.3">
      <c r="A715" s="742">
        <v>30</v>
      </c>
      <c r="B715" s="743" t="s">
        <v>2303</v>
      </c>
      <c r="C715" s="743" t="s">
        <v>2309</v>
      </c>
      <c r="D715" s="826" t="s">
        <v>3545</v>
      </c>
      <c r="E715" s="827" t="s">
        <v>2315</v>
      </c>
      <c r="F715" s="743" t="s">
        <v>2304</v>
      </c>
      <c r="G715" s="743" t="s">
        <v>2417</v>
      </c>
      <c r="H715" s="743" t="s">
        <v>526</v>
      </c>
      <c r="I715" s="743" t="s">
        <v>3140</v>
      </c>
      <c r="J715" s="743" t="s">
        <v>2419</v>
      </c>
      <c r="K715" s="743" t="s">
        <v>3141</v>
      </c>
      <c r="L715" s="744">
        <v>64.56</v>
      </c>
      <c r="M715" s="744">
        <v>129.12</v>
      </c>
      <c r="N715" s="743">
        <v>2</v>
      </c>
      <c r="O715" s="828">
        <v>0.5</v>
      </c>
      <c r="P715" s="744">
        <v>129.12</v>
      </c>
      <c r="Q715" s="761">
        <v>1</v>
      </c>
      <c r="R715" s="743">
        <v>2</v>
      </c>
      <c r="S715" s="761">
        <v>1</v>
      </c>
      <c r="T715" s="828">
        <v>0.5</v>
      </c>
      <c r="U715" s="784">
        <v>1</v>
      </c>
    </row>
    <row r="716" spans="1:21" ht="14.4" customHeight="1" x14ac:dyDescent="0.3">
      <c r="A716" s="742">
        <v>30</v>
      </c>
      <c r="B716" s="743" t="s">
        <v>2303</v>
      </c>
      <c r="C716" s="743" t="s">
        <v>2309</v>
      </c>
      <c r="D716" s="826" t="s">
        <v>3545</v>
      </c>
      <c r="E716" s="827" t="s">
        <v>2315</v>
      </c>
      <c r="F716" s="743" t="s">
        <v>2304</v>
      </c>
      <c r="G716" s="743" t="s">
        <v>3142</v>
      </c>
      <c r="H716" s="743" t="s">
        <v>554</v>
      </c>
      <c r="I716" s="743" t="s">
        <v>3143</v>
      </c>
      <c r="J716" s="743" t="s">
        <v>3144</v>
      </c>
      <c r="K716" s="743" t="s">
        <v>3145</v>
      </c>
      <c r="L716" s="744">
        <v>1259.33</v>
      </c>
      <c r="M716" s="744">
        <v>2518.66</v>
      </c>
      <c r="N716" s="743">
        <v>2</v>
      </c>
      <c r="O716" s="828">
        <v>0.5</v>
      </c>
      <c r="P716" s="744">
        <v>2518.66</v>
      </c>
      <c r="Q716" s="761">
        <v>1</v>
      </c>
      <c r="R716" s="743">
        <v>2</v>
      </c>
      <c r="S716" s="761">
        <v>1</v>
      </c>
      <c r="T716" s="828">
        <v>0.5</v>
      </c>
      <c r="U716" s="784">
        <v>1</v>
      </c>
    </row>
    <row r="717" spans="1:21" ht="14.4" customHeight="1" x14ac:dyDescent="0.3">
      <c r="A717" s="742">
        <v>30</v>
      </c>
      <c r="B717" s="743" t="s">
        <v>2303</v>
      </c>
      <c r="C717" s="743" t="s">
        <v>2309</v>
      </c>
      <c r="D717" s="826" t="s">
        <v>3545</v>
      </c>
      <c r="E717" s="827" t="s">
        <v>2315</v>
      </c>
      <c r="F717" s="743" t="s">
        <v>2304</v>
      </c>
      <c r="G717" s="743" t="s">
        <v>3146</v>
      </c>
      <c r="H717" s="743" t="s">
        <v>526</v>
      </c>
      <c r="I717" s="743" t="s">
        <v>3147</v>
      </c>
      <c r="J717" s="743" t="s">
        <v>1651</v>
      </c>
      <c r="K717" s="743" t="s">
        <v>3148</v>
      </c>
      <c r="L717" s="744">
        <v>48.09</v>
      </c>
      <c r="M717" s="744">
        <v>96.18</v>
      </c>
      <c r="N717" s="743">
        <v>2</v>
      </c>
      <c r="O717" s="828">
        <v>1</v>
      </c>
      <c r="P717" s="744"/>
      <c r="Q717" s="761">
        <v>0</v>
      </c>
      <c r="R717" s="743"/>
      <c r="S717" s="761">
        <v>0</v>
      </c>
      <c r="T717" s="828"/>
      <c r="U717" s="784">
        <v>0</v>
      </c>
    </row>
    <row r="718" spans="1:21" ht="14.4" customHeight="1" x14ac:dyDescent="0.3">
      <c r="A718" s="742">
        <v>30</v>
      </c>
      <c r="B718" s="743" t="s">
        <v>2303</v>
      </c>
      <c r="C718" s="743" t="s">
        <v>2309</v>
      </c>
      <c r="D718" s="826" t="s">
        <v>3545</v>
      </c>
      <c r="E718" s="827" t="s">
        <v>2315</v>
      </c>
      <c r="F718" s="743" t="s">
        <v>2304</v>
      </c>
      <c r="G718" s="743" t="s">
        <v>3146</v>
      </c>
      <c r="H718" s="743" t="s">
        <v>526</v>
      </c>
      <c r="I718" s="743" t="s">
        <v>3149</v>
      </c>
      <c r="J718" s="743" t="s">
        <v>1651</v>
      </c>
      <c r="K718" s="743" t="s">
        <v>3150</v>
      </c>
      <c r="L718" s="744">
        <v>16.09</v>
      </c>
      <c r="M718" s="744">
        <v>16.09</v>
      </c>
      <c r="N718" s="743">
        <v>1</v>
      </c>
      <c r="O718" s="828">
        <v>0.5</v>
      </c>
      <c r="P718" s="744">
        <v>16.09</v>
      </c>
      <c r="Q718" s="761">
        <v>1</v>
      </c>
      <c r="R718" s="743">
        <v>1</v>
      </c>
      <c r="S718" s="761">
        <v>1</v>
      </c>
      <c r="T718" s="828">
        <v>0.5</v>
      </c>
      <c r="U718" s="784">
        <v>1</v>
      </c>
    </row>
    <row r="719" spans="1:21" ht="14.4" customHeight="1" x14ac:dyDescent="0.3">
      <c r="A719" s="742">
        <v>30</v>
      </c>
      <c r="B719" s="743" t="s">
        <v>2303</v>
      </c>
      <c r="C719" s="743" t="s">
        <v>2309</v>
      </c>
      <c r="D719" s="826" t="s">
        <v>3545</v>
      </c>
      <c r="E719" s="827" t="s">
        <v>2315</v>
      </c>
      <c r="F719" s="743" t="s">
        <v>2304</v>
      </c>
      <c r="G719" s="743" t="s">
        <v>3151</v>
      </c>
      <c r="H719" s="743" t="s">
        <v>526</v>
      </c>
      <c r="I719" s="743" t="s">
        <v>3152</v>
      </c>
      <c r="J719" s="743" t="s">
        <v>1254</v>
      </c>
      <c r="K719" s="743" t="s">
        <v>3153</v>
      </c>
      <c r="L719" s="744">
        <v>0</v>
      </c>
      <c r="M719" s="744">
        <v>0</v>
      </c>
      <c r="N719" s="743">
        <v>1</v>
      </c>
      <c r="O719" s="828">
        <v>0.5</v>
      </c>
      <c r="P719" s="744"/>
      <c r="Q719" s="761"/>
      <c r="R719" s="743"/>
      <c r="S719" s="761">
        <v>0</v>
      </c>
      <c r="T719" s="828"/>
      <c r="U719" s="784">
        <v>0</v>
      </c>
    </row>
    <row r="720" spans="1:21" ht="14.4" customHeight="1" x14ac:dyDescent="0.3">
      <c r="A720" s="742">
        <v>30</v>
      </c>
      <c r="B720" s="743" t="s">
        <v>2303</v>
      </c>
      <c r="C720" s="743" t="s">
        <v>2309</v>
      </c>
      <c r="D720" s="826" t="s">
        <v>3545</v>
      </c>
      <c r="E720" s="827" t="s">
        <v>2315</v>
      </c>
      <c r="F720" s="743" t="s">
        <v>2304</v>
      </c>
      <c r="G720" s="743" t="s">
        <v>2423</v>
      </c>
      <c r="H720" s="743" t="s">
        <v>554</v>
      </c>
      <c r="I720" s="743" t="s">
        <v>1935</v>
      </c>
      <c r="J720" s="743" t="s">
        <v>712</v>
      </c>
      <c r="K720" s="743" t="s">
        <v>1936</v>
      </c>
      <c r="L720" s="744">
        <v>29.27</v>
      </c>
      <c r="M720" s="744">
        <v>29.27</v>
      </c>
      <c r="N720" s="743">
        <v>1</v>
      </c>
      <c r="O720" s="828">
        <v>0.5</v>
      </c>
      <c r="P720" s="744">
        <v>29.27</v>
      </c>
      <c r="Q720" s="761">
        <v>1</v>
      </c>
      <c r="R720" s="743">
        <v>1</v>
      </c>
      <c r="S720" s="761">
        <v>1</v>
      </c>
      <c r="T720" s="828">
        <v>0.5</v>
      </c>
      <c r="U720" s="784">
        <v>1</v>
      </c>
    </row>
    <row r="721" spans="1:21" ht="14.4" customHeight="1" x14ac:dyDescent="0.3">
      <c r="A721" s="742">
        <v>30</v>
      </c>
      <c r="B721" s="743" t="s">
        <v>2303</v>
      </c>
      <c r="C721" s="743" t="s">
        <v>2309</v>
      </c>
      <c r="D721" s="826" t="s">
        <v>3545</v>
      </c>
      <c r="E721" s="827" t="s">
        <v>2315</v>
      </c>
      <c r="F721" s="743" t="s">
        <v>2304</v>
      </c>
      <c r="G721" s="743" t="s">
        <v>2901</v>
      </c>
      <c r="H721" s="743" t="s">
        <v>526</v>
      </c>
      <c r="I721" s="743" t="s">
        <v>3154</v>
      </c>
      <c r="J721" s="743" t="s">
        <v>3155</v>
      </c>
      <c r="K721" s="743" t="s">
        <v>3156</v>
      </c>
      <c r="L721" s="744">
        <v>0</v>
      </c>
      <c r="M721" s="744">
        <v>0</v>
      </c>
      <c r="N721" s="743">
        <v>1</v>
      </c>
      <c r="O721" s="828">
        <v>1</v>
      </c>
      <c r="P721" s="744"/>
      <c r="Q721" s="761"/>
      <c r="R721" s="743"/>
      <c r="S721" s="761">
        <v>0</v>
      </c>
      <c r="T721" s="828"/>
      <c r="U721" s="784">
        <v>0</v>
      </c>
    </row>
    <row r="722" spans="1:21" ht="14.4" customHeight="1" x14ac:dyDescent="0.3">
      <c r="A722" s="742">
        <v>30</v>
      </c>
      <c r="B722" s="743" t="s">
        <v>2303</v>
      </c>
      <c r="C722" s="743" t="s">
        <v>2309</v>
      </c>
      <c r="D722" s="826" t="s">
        <v>3545</v>
      </c>
      <c r="E722" s="827" t="s">
        <v>2315</v>
      </c>
      <c r="F722" s="743" t="s">
        <v>2304</v>
      </c>
      <c r="G722" s="743" t="s">
        <v>3157</v>
      </c>
      <c r="H722" s="743" t="s">
        <v>526</v>
      </c>
      <c r="I722" s="743" t="s">
        <v>3158</v>
      </c>
      <c r="J722" s="743" t="s">
        <v>1678</v>
      </c>
      <c r="K722" s="743" t="s">
        <v>3159</v>
      </c>
      <c r="L722" s="744">
        <v>61.97</v>
      </c>
      <c r="M722" s="744">
        <v>123.94</v>
      </c>
      <c r="N722" s="743">
        <v>2</v>
      </c>
      <c r="O722" s="828">
        <v>1</v>
      </c>
      <c r="P722" s="744"/>
      <c r="Q722" s="761">
        <v>0</v>
      </c>
      <c r="R722" s="743"/>
      <c r="S722" s="761">
        <v>0</v>
      </c>
      <c r="T722" s="828"/>
      <c r="U722" s="784">
        <v>0</v>
      </c>
    </row>
    <row r="723" spans="1:21" ht="14.4" customHeight="1" x14ac:dyDescent="0.3">
      <c r="A723" s="742">
        <v>30</v>
      </c>
      <c r="B723" s="743" t="s">
        <v>2303</v>
      </c>
      <c r="C723" s="743" t="s">
        <v>2309</v>
      </c>
      <c r="D723" s="826" t="s">
        <v>3545</v>
      </c>
      <c r="E723" s="827" t="s">
        <v>2315</v>
      </c>
      <c r="F723" s="743" t="s">
        <v>2304</v>
      </c>
      <c r="G723" s="743" t="s">
        <v>3160</v>
      </c>
      <c r="H723" s="743" t="s">
        <v>526</v>
      </c>
      <c r="I723" s="743" t="s">
        <v>3161</v>
      </c>
      <c r="J723" s="743" t="s">
        <v>3162</v>
      </c>
      <c r="K723" s="743" t="s">
        <v>3163</v>
      </c>
      <c r="L723" s="744">
        <v>57.48</v>
      </c>
      <c r="M723" s="744">
        <v>57.48</v>
      </c>
      <c r="N723" s="743">
        <v>1</v>
      </c>
      <c r="O723" s="828">
        <v>1</v>
      </c>
      <c r="P723" s="744">
        <v>57.48</v>
      </c>
      <c r="Q723" s="761">
        <v>1</v>
      </c>
      <c r="R723" s="743">
        <v>1</v>
      </c>
      <c r="S723" s="761">
        <v>1</v>
      </c>
      <c r="T723" s="828">
        <v>1</v>
      </c>
      <c r="U723" s="784">
        <v>1</v>
      </c>
    </row>
    <row r="724" spans="1:21" ht="14.4" customHeight="1" x14ac:dyDescent="0.3">
      <c r="A724" s="742">
        <v>30</v>
      </c>
      <c r="B724" s="743" t="s">
        <v>2303</v>
      </c>
      <c r="C724" s="743" t="s">
        <v>2309</v>
      </c>
      <c r="D724" s="826" t="s">
        <v>3545</v>
      </c>
      <c r="E724" s="827" t="s">
        <v>2315</v>
      </c>
      <c r="F724" s="743" t="s">
        <v>2304</v>
      </c>
      <c r="G724" s="743" t="s">
        <v>2429</v>
      </c>
      <c r="H724" s="743" t="s">
        <v>526</v>
      </c>
      <c r="I724" s="743" t="s">
        <v>2672</v>
      </c>
      <c r="J724" s="743" t="s">
        <v>948</v>
      </c>
      <c r="K724" s="743" t="s">
        <v>2673</v>
      </c>
      <c r="L724" s="744">
        <v>29.31</v>
      </c>
      <c r="M724" s="744">
        <v>87.929999999999993</v>
      </c>
      <c r="N724" s="743">
        <v>3</v>
      </c>
      <c r="O724" s="828">
        <v>1.5</v>
      </c>
      <c r="P724" s="744">
        <v>58.62</v>
      </c>
      <c r="Q724" s="761">
        <v>0.66666666666666674</v>
      </c>
      <c r="R724" s="743">
        <v>2</v>
      </c>
      <c r="S724" s="761">
        <v>0.66666666666666663</v>
      </c>
      <c r="T724" s="828">
        <v>1</v>
      </c>
      <c r="U724" s="784">
        <v>0.66666666666666663</v>
      </c>
    </row>
    <row r="725" spans="1:21" ht="14.4" customHeight="1" x14ac:dyDescent="0.3">
      <c r="A725" s="742">
        <v>30</v>
      </c>
      <c r="B725" s="743" t="s">
        <v>2303</v>
      </c>
      <c r="C725" s="743" t="s">
        <v>2309</v>
      </c>
      <c r="D725" s="826" t="s">
        <v>3545</v>
      </c>
      <c r="E725" s="827" t="s">
        <v>2315</v>
      </c>
      <c r="F725" s="743" t="s">
        <v>2304</v>
      </c>
      <c r="G725" s="743" t="s">
        <v>2429</v>
      </c>
      <c r="H725" s="743" t="s">
        <v>526</v>
      </c>
      <c r="I725" s="743" t="s">
        <v>3164</v>
      </c>
      <c r="J725" s="743" t="s">
        <v>637</v>
      </c>
      <c r="K725" s="743" t="s">
        <v>3165</v>
      </c>
      <c r="L725" s="744">
        <v>0</v>
      </c>
      <c r="M725" s="744">
        <v>0</v>
      </c>
      <c r="N725" s="743">
        <v>2</v>
      </c>
      <c r="O725" s="828">
        <v>1</v>
      </c>
      <c r="P725" s="744">
        <v>0</v>
      </c>
      <c r="Q725" s="761"/>
      <c r="R725" s="743">
        <v>2</v>
      </c>
      <c r="S725" s="761">
        <v>1</v>
      </c>
      <c r="T725" s="828">
        <v>1</v>
      </c>
      <c r="U725" s="784">
        <v>1</v>
      </c>
    </row>
    <row r="726" spans="1:21" ht="14.4" customHeight="1" x14ac:dyDescent="0.3">
      <c r="A726" s="742">
        <v>30</v>
      </c>
      <c r="B726" s="743" t="s">
        <v>2303</v>
      </c>
      <c r="C726" s="743" t="s">
        <v>2309</v>
      </c>
      <c r="D726" s="826" t="s">
        <v>3545</v>
      </c>
      <c r="E726" s="827" t="s">
        <v>2315</v>
      </c>
      <c r="F726" s="743" t="s">
        <v>2304</v>
      </c>
      <c r="G726" s="743" t="s">
        <v>2429</v>
      </c>
      <c r="H726" s="743" t="s">
        <v>526</v>
      </c>
      <c r="I726" s="743" t="s">
        <v>3166</v>
      </c>
      <c r="J726" s="743" t="s">
        <v>2439</v>
      </c>
      <c r="K726" s="743" t="s">
        <v>3167</v>
      </c>
      <c r="L726" s="744">
        <v>58.62</v>
      </c>
      <c r="M726" s="744">
        <v>58.62</v>
      </c>
      <c r="N726" s="743">
        <v>1</v>
      </c>
      <c r="O726" s="828">
        <v>1</v>
      </c>
      <c r="P726" s="744">
        <v>58.62</v>
      </c>
      <c r="Q726" s="761">
        <v>1</v>
      </c>
      <c r="R726" s="743">
        <v>1</v>
      </c>
      <c r="S726" s="761">
        <v>1</v>
      </c>
      <c r="T726" s="828">
        <v>1</v>
      </c>
      <c r="U726" s="784">
        <v>1</v>
      </c>
    </row>
    <row r="727" spans="1:21" ht="14.4" customHeight="1" x14ac:dyDescent="0.3">
      <c r="A727" s="742">
        <v>30</v>
      </c>
      <c r="B727" s="743" t="s">
        <v>2303</v>
      </c>
      <c r="C727" s="743" t="s">
        <v>2309</v>
      </c>
      <c r="D727" s="826" t="s">
        <v>3545</v>
      </c>
      <c r="E727" s="827" t="s">
        <v>2315</v>
      </c>
      <c r="F727" s="743" t="s">
        <v>2304</v>
      </c>
      <c r="G727" s="743" t="s">
        <v>3168</v>
      </c>
      <c r="H727" s="743" t="s">
        <v>526</v>
      </c>
      <c r="I727" s="743" t="s">
        <v>3169</v>
      </c>
      <c r="J727" s="743" t="s">
        <v>3170</v>
      </c>
      <c r="K727" s="743" t="s">
        <v>3171</v>
      </c>
      <c r="L727" s="744">
        <v>32.28</v>
      </c>
      <c r="M727" s="744">
        <v>96.84</v>
      </c>
      <c r="N727" s="743">
        <v>3</v>
      </c>
      <c r="O727" s="828">
        <v>0.5</v>
      </c>
      <c r="P727" s="744">
        <v>96.84</v>
      </c>
      <c r="Q727" s="761">
        <v>1</v>
      </c>
      <c r="R727" s="743">
        <v>3</v>
      </c>
      <c r="S727" s="761">
        <v>1</v>
      </c>
      <c r="T727" s="828">
        <v>0.5</v>
      </c>
      <c r="U727" s="784">
        <v>1</v>
      </c>
    </row>
    <row r="728" spans="1:21" ht="14.4" customHeight="1" x14ac:dyDescent="0.3">
      <c r="A728" s="742">
        <v>30</v>
      </c>
      <c r="B728" s="743" t="s">
        <v>2303</v>
      </c>
      <c r="C728" s="743" t="s">
        <v>2309</v>
      </c>
      <c r="D728" s="826" t="s">
        <v>3545</v>
      </c>
      <c r="E728" s="827" t="s">
        <v>2315</v>
      </c>
      <c r="F728" s="743" t="s">
        <v>2304</v>
      </c>
      <c r="G728" s="743" t="s">
        <v>2791</v>
      </c>
      <c r="H728" s="743" t="s">
        <v>554</v>
      </c>
      <c r="I728" s="743" t="s">
        <v>2792</v>
      </c>
      <c r="J728" s="743" t="s">
        <v>1112</v>
      </c>
      <c r="K728" s="743" t="s">
        <v>2793</v>
      </c>
      <c r="L728" s="744">
        <v>32.25</v>
      </c>
      <c r="M728" s="744">
        <v>96.75</v>
      </c>
      <c r="N728" s="743">
        <v>3</v>
      </c>
      <c r="O728" s="828">
        <v>0.5</v>
      </c>
      <c r="P728" s="744"/>
      <c r="Q728" s="761">
        <v>0</v>
      </c>
      <c r="R728" s="743"/>
      <c r="S728" s="761">
        <v>0</v>
      </c>
      <c r="T728" s="828"/>
      <c r="U728" s="784">
        <v>0</v>
      </c>
    </row>
    <row r="729" spans="1:21" ht="14.4" customHeight="1" x14ac:dyDescent="0.3">
      <c r="A729" s="742">
        <v>30</v>
      </c>
      <c r="B729" s="743" t="s">
        <v>2303</v>
      </c>
      <c r="C729" s="743" t="s">
        <v>2309</v>
      </c>
      <c r="D729" s="826" t="s">
        <v>3545</v>
      </c>
      <c r="E729" s="827" t="s">
        <v>2315</v>
      </c>
      <c r="F729" s="743" t="s">
        <v>2304</v>
      </c>
      <c r="G729" s="743" t="s">
        <v>2791</v>
      </c>
      <c r="H729" s="743" t="s">
        <v>554</v>
      </c>
      <c r="I729" s="743" t="s">
        <v>1819</v>
      </c>
      <c r="J729" s="743" t="s">
        <v>1112</v>
      </c>
      <c r="K729" s="743" t="s">
        <v>1820</v>
      </c>
      <c r="L729" s="744">
        <v>64.5</v>
      </c>
      <c r="M729" s="744">
        <v>64.5</v>
      </c>
      <c r="N729" s="743">
        <v>1</v>
      </c>
      <c r="O729" s="828">
        <v>0.5</v>
      </c>
      <c r="P729" s="744">
        <v>64.5</v>
      </c>
      <c r="Q729" s="761">
        <v>1</v>
      </c>
      <c r="R729" s="743">
        <v>1</v>
      </c>
      <c r="S729" s="761">
        <v>1</v>
      </c>
      <c r="T729" s="828">
        <v>0.5</v>
      </c>
      <c r="U729" s="784">
        <v>1</v>
      </c>
    </row>
    <row r="730" spans="1:21" ht="14.4" customHeight="1" x14ac:dyDescent="0.3">
      <c r="A730" s="742">
        <v>30</v>
      </c>
      <c r="B730" s="743" t="s">
        <v>2303</v>
      </c>
      <c r="C730" s="743" t="s">
        <v>2309</v>
      </c>
      <c r="D730" s="826" t="s">
        <v>3545</v>
      </c>
      <c r="E730" s="827" t="s">
        <v>2315</v>
      </c>
      <c r="F730" s="743" t="s">
        <v>2304</v>
      </c>
      <c r="G730" s="743" t="s">
        <v>2456</v>
      </c>
      <c r="H730" s="743" t="s">
        <v>554</v>
      </c>
      <c r="I730" s="743" t="s">
        <v>2032</v>
      </c>
      <c r="J730" s="743" t="s">
        <v>2033</v>
      </c>
      <c r="K730" s="743" t="s">
        <v>2034</v>
      </c>
      <c r="L730" s="744">
        <v>69.55</v>
      </c>
      <c r="M730" s="744">
        <v>69.55</v>
      </c>
      <c r="N730" s="743">
        <v>1</v>
      </c>
      <c r="O730" s="828">
        <v>0.5</v>
      </c>
      <c r="P730" s="744"/>
      <c r="Q730" s="761">
        <v>0</v>
      </c>
      <c r="R730" s="743"/>
      <c r="S730" s="761">
        <v>0</v>
      </c>
      <c r="T730" s="828"/>
      <c r="U730" s="784">
        <v>0</v>
      </c>
    </row>
    <row r="731" spans="1:21" ht="14.4" customHeight="1" x14ac:dyDescent="0.3">
      <c r="A731" s="742">
        <v>30</v>
      </c>
      <c r="B731" s="743" t="s">
        <v>2303</v>
      </c>
      <c r="C731" s="743" t="s">
        <v>2309</v>
      </c>
      <c r="D731" s="826" t="s">
        <v>3545</v>
      </c>
      <c r="E731" s="827" t="s">
        <v>2315</v>
      </c>
      <c r="F731" s="743" t="s">
        <v>2304</v>
      </c>
      <c r="G731" s="743" t="s">
        <v>2456</v>
      </c>
      <c r="H731" s="743" t="s">
        <v>554</v>
      </c>
      <c r="I731" s="743" t="s">
        <v>3172</v>
      </c>
      <c r="J731" s="743" t="s">
        <v>2033</v>
      </c>
      <c r="K731" s="743" t="s">
        <v>3173</v>
      </c>
      <c r="L731" s="744">
        <v>0</v>
      </c>
      <c r="M731" s="744">
        <v>0</v>
      </c>
      <c r="N731" s="743">
        <v>1</v>
      </c>
      <c r="O731" s="828">
        <v>0.5</v>
      </c>
      <c r="P731" s="744"/>
      <c r="Q731" s="761"/>
      <c r="R731" s="743"/>
      <c r="S731" s="761">
        <v>0</v>
      </c>
      <c r="T731" s="828"/>
      <c r="U731" s="784">
        <v>0</v>
      </c>
    </row>
    <row r="732" spans="1:21" ht="14.4" customHeight="1" x14ac:dyDescent="0.3">
      <c r="A732" s="742">
        <v>30</v>
      </c>
      <c r="B732" s="743" t="s">
        <v>2303</v>
      </c>
      <c r="C732" s="743" t="s">
        <v>2309</v>
      </c>
      <c r="D732" s="826" t="s">
        <v>3545</v>
      </c>
      <c r="E732" s="827" t="s">
        <v>2315</v>
      </c>
      <c r="F732" s="743" t="s">
        <v>2304</v>
      </c>
      <c r="G732" s="743" t="s">
        <v>2456</v>
      </c>
      <c r="H732" s="743" t="s">
        <v>554</v>
      </c>
      <c r="I732" s="743" t="s">
        <v>2037</v>
      </c>
      <c r="J732" s="743" t="s">
        <v>2033</v>
      </c>
      <c r="K732" s="743" t="s">
        <v>2038</v>
      </c>
      <c r="L732" s="744">
        <v>115.33</v>
      </c>
      <c r="M732" s="744">
        <v>115.33</v>
      </c>
      <c r="N732" s="743">
        <v>1</v>
      </c>
      <c r="O732" s="828">
        <v>0.5</v>
      </c>
      <c r="P732" s="744"/>
      <c r="Q732" s="761">
        <v>0</v>
      </c>
      <c r="R732" s="743"/>
      <c r="S732" s="761">
        <v>0</v>
      </c>
      <c r="T732" s="828"/>
      <c r="U732" s="784">
        <v>0</v>
      </c>
    </row>
    <row r="733" spans="1:21" ht="14.4" customHeight="1" x14ac:dyDescent="0.3">
      <c r="A733" s="742">
        <v>30</v>
      </c>
      <c r="B733" s="743" t="s">
        <v>2303</v>
      </c>
      <c r="C733" s="743" t="s">
        <v>2309</v>
      </c>
      <c r="D733" s="826" t="s">
        <v>3545</v>
      </c>
      <c r="E733" s="827" t="s">
        <v>2315</v>
      </c>
      <c r="F733" s="743" t="s">
        <v>2304</v>
      </c>
      <c r="G733" s="743" t="s">
        <v>2456</v>
      </c>
      <c r="H733" s="743" t="s">
        <v>554</v>
      </c>
      <c r="I733" s="743" t="s">
        <v>2798</v>
      </c>
      <c r="J733" s="743" t="s">
        <v>2799</v>
      </c>
      <c r="K733" s="743" t="s">
        <v>2800</v>
      </c>
      <c r="L733" s="744">
        <v>63.14</v>
      </c>
      <c r="M733" s="744">
        <v>63.14</v>
      </c>
      <c r="N733" s="743">
        <v>1</v>
      </c>
      <c r="O733" s="828">
        <v>0.5</v>
      </c>
      <c r="P733" s="744"/>
      <c r="Q733" s="761">
        <v>0</v>
      </c>
      <c r="R733" s="743"/>
      <c r="S733" s="761">
        <v>0</v>
      </c>
      <c r="T733" s="828"/>
      <c r="U733" s="784">
        <v>0</v>
      </c>
    </row>
    <row r="734" spans="1:21" ht="14.4" customHeight="1" x14ac:dyDescent="0.3">
      <c r="A734" s="742">
        <v>30</v>
      </c>
      <c r="B734" s="743" t="s">
        <v>2303</v>
      </c>
      <c r="C734" s="743" t="s">
        <v>2309</v>
      </c>
      <c r="D734" s="826" t="s">
        <v>3545</v>
      </c>
      <c r="E734" s="827" t="s">
        <v>2315</v>
      </c>
      <c r="F734" s="743" t="s">
        <v>2304</v>
      </c>
      <c r="G734" s="743" t="s">
        <v>2456</v>
      </c>
      <c r="H734" s="743" t="s">
        <v>554</v>
      </c>
      <c r="I734" s="743" t="s">
        <v>2045</v>
      </c>
      <c r="J734" s="743" t="s">
        <v>1117</v>
      </c>
      <c r="K734" s="743" t="s">
        <v>2046</v>
      </c>
      <c r="L734" s="744">
        <v>79.03</v>
      </c>
      <c r="M734" s="744">
        <v>79.03</v>
      </c>
      <c r="N734" s="743">
        <v>1</v>
      </c>
      <c r="O734" s="828">
        <v>0.5</v>
      </c>
      <c r="P734" s="744"/>
      <c r="Q734" s="761">
        <v>0</v>
      </c>
      <c r="R734" s="743"/>
      <c r="S734" s="761">
        <v>0</v>
      </c>
      <c r="T734" s="828"/>
      <c r="U734" s="784">
        <v>0</v>
      </c>
    </row>
    <row r="735" spans="1:21" ht="14.4" customHeight="1" x14ac:dyDescent="0.3">
      <c r="A735" s="742">
        <v>30</v>
      </c>
      <c r="B735" s="743" t="s">
        <v>2303</v>
      </c>
      <c r="C735" s="743" t="s">
        <v>2309</v>
      </c>
      <c r="D735" s="826" t="s">
        <v>3545</v>
      </c>
      <c r="E735" s="827" t="s">
        <v>2315</v>
      </c>
      <c r="F735" s="743" t="s">
        <v>2304</v>
      </c>
      <c r="G735" s="743" t="s">
        <v>2456</v>
      </c>
      <c r="H735" s="743" t="s">
        <v>554</v>
      </c>
      <c r="I735" s="743" t="s">
        <v>2047</v>
      </c>
      <c r="J735" s="743" t="s">
        <v>2033</v>
      </c>
      <c r="K735" s="743" t="s">
        <v>2048</v>
      </c>
      <c r="L735" s="744">
        <v>59.27</v>
      </c>
      <c r="M735" s="744">
        <v>118.54</v>
      </c>
      <c r="N735" s="743">
        <v>2</v>
      </c>
      <c r="O735" s="828">
        <v>1.5</v>
      </c>
      <c r="P735" s="744">
        <v>59.27</v>
      </c>
      <c r="Q735" s="761">
        <v>0.5</v>
      </c>
      <c r="R735" s="743">
        <v>1</v>
      </c>
      <c r="S735" s="761">
        <v>0.5</v>
      </c>
      <c r="T735" s="828">
        <v>1</v>
      </c>
      <c r="U735" s="784">
        <v>0.66666666666666663</v>
      </c>
    </row>
    <row r="736" spans="1:21" ht="14.4" customHeight="1" x14ac:dyDescent="0.3">
      <c r="A736" s="742">
        <v>30</v>
      </c>
      <c r="B736" s="743" t="s">
        <v>2303</v>
      </c>
      <c r="C736" s="743" t="s">
        <v>2309</v>
      </c>
      <c r="D736" s="826" t="s">
        <v>3545</v>
      </c>
      <c r="E736" s="827" t="s">
        <v>2315</v>
      </c>
      <c r="F736" s="743" t="s">
        <v>2304</v>
      </c>
      <c r="G736" s="743" t="s">
        <v>2456</v>
      </c>
      <c r="H736" s="743" t="s">
        <v>554</v>
      </c>
      <c r="I736" s="743" t="s">
        <v>2049</v>
      </c>
      <c r="J736" s="743" t="s">
        <v>2033</v>
      </c>
      <c r="K736" s="743" t="s">
        <v>2050</v>
      </c>
      <c r="L736" s="744">
        <v>46.07</v>
      </c>
      <c r="M736" s="744">
        <v>46.07</v>
      </c>
      <c r="N736" s="743">
        <v>1</v>
      </c>
      <c r="O736" s="828">
        <v>1</v>
      </c>
      <c r="P736" s="744"/>
      <c r="Q736" s="761">
        <v>0</v>
      </c>
      <c r="R736" s="743"/>
      <c r="S736" s="761">
        <v>0</v>
      </c>
      <c r="T736" s="828"/>
      <c r="U736" s="784">
        <v>0</v>
      </c>
    </row>
    <row r="737" spans="1:21" ht="14.4" customHeight="1" x14ac:dyDescent="0.3">
      <c r="A737" s="742">
        <v>30</v>
      </c>
      <c r="B737" s="743" t="s">
        <v>2303</v>
      </c>
      <c r="C737" s="743" t="s">
        <v>2309</v>
      </c>
      <c r="D737" s="826" t="s">
        <v>3545</v>
      </c>
      <c r="E737" s="827" t="s">
        <v>2315</v>
      </c>
      <c r="F737" s="743" t="s">
        <v>2304</v>
      </c>
      <c r="G737" s="743" t="s">
        <v>2456</v>
      </c>
      <c r="H737" s="743" t="s">
        <v>526</v>
      </c>
      <c r="I737" s="743" t="s">
        <v>2905</v>
      </c>
      <c r="J737" s="743" t="s">
        <v>2033</v>
      </c>
      <c r="K737" s="743" t="s">
        <v>2906</v>
      </c>
      <c r="L737" s="744">
        <v>79.03</v>
      </c>
      <c r="M737" s="744">
        <v>79.03</v>
      </c>
      <c r="N737" s="743">
        <v>1</v>
      </c>
      <c r="O737" s="828">
        <v>0.5</v>
      </c>
      <c r="P737" s="744"/>
      <c r="Q737" s="761">
        <v>0</v>
      </c>
      <c r="R737" s="743"/>
      <c r="S737" s="761">
        <v>0</v>
      </c>
      <c r="T737" s="828"/>
      <c r="U737" s="784">
        <v>0</v>
      </c>
    </row>
    <row r="738" spans="1:21" ht="14.4" customHeight="1" x14ac:dyDescent="0.3">
      <c r="A738" s="742">
        <v>30</v>
      </c>
      <c r="B738" s="743" t="s">
        <v>2303</v>
      </c>
      <c r="C738" s="743" t="s">
        <v>2309</v>
      </c>
      <c r="D738" s="826" t="s">
        <v>3545</v>
      </c>
      <c r="E738" s="827" t="s">
        <v>2315</v>
      </c>
      <c r="F738" s="743" t="s">
        <v>2304</v>
      </c>
      <c r="G738" s="743" t="s">
        <v>2456</v>
      </c>
      <c r="H738" s="743" t="s">
        <v>554</v>
      </c>
      <c r="I738" s="743" t="s">
        <v>2043</v>
      </c>
      <c r="J738" s="743" t="s">
        <v>1123</v>
      </c>
      <c r="K738" s="743" t="s">
        <v>2044</v>
      </c>
      <c r="L738" s="744">
        <v>46.07</v>
      </c>
      <c r="M738" s="744">
        <v>92.14</v>
      </c>
      <c r="N738" s="743">
        <v>2</v>
      </c>
      <c r="O738" s="828">
        <v>1</v>
      </c>
      <c r="P738" s="744">
        <v>92.14</v>
      </c>
      <c r="Q738" s="761">
        <v>1</v>
      </c>
      <c r="R738" s="743">
        <v>2</v>
      </c>
      <c r="S738" s="761">
        <v>1</v>
      </c>
      <c r="T738" s="828">
        <v>1</v>
      </c>
      <c r="U738" s="784">
        <v>1</v>
      </c>
    </row>
    <row r="739" spans="1:21" ht="14.4" customHeight="1" x14ac:dyDescent="0.3">
      <c r="A739" s="742">
        <v>30</v>
      </c>
      <c r="B739" s="743" t="s">
        <v>2303</v>
      </c>
      <c r="C739" s="743" t="s">
        <v>2309</v>
      </c>
      <c r="D739" s="826" t="s">
        <v>3545</v>
      </c>
      <c r="E739" s="827" t="s">
        <v>2315</v>
      </c>
      <c r="F739" s="743" t="s">
        <v>2304</v>
      </c>
      <c r="G739" s="743" t="s">
        <v>2463</v>
      </c>
      <c r="H739" s="743" t="s">
        <v>526</v>
      </c>
      <c r="I739" s="743" t="s">
        <v>3174</v>
      </c>
      <c r="J739" s="743" t="s">
        <v>3175</v>
      </c>
      <c r="K739" s="743" t="s">
        <v>3176</v>
      </c>
      <c r="L739" s="744">
        <v>61.24</v>
      </c>
      <c r="M739" s="744">
        <v>183.72</v>
      </c>
      <c r="N739" s="743">
        <v>3</v>
      </c>
      <c r="O739" s="828">
        <v>0.5</v>
      </c>
      <c r="P739" s="744">
        <v>183.72</v>
      </c>
      <c r="Q739" s="761">
        <v>1</v>
      </c>
      <c r="R739" s="743">
        <v>3</v>
      </c>
      <c r="S739" s="761">
        <v>1</v>
      </c>
      <c r="T739" s="828">
        <v>0.5</v>
      </c>
      <c r="U739" s="784">
        <v>1</v>
      </c>
    </row>
    <row r="740" spans="1:21" ht="14.4" customHeight="1" x14ac:dyDescent="0.3">
      <c r="A740" s="742">
        <v>30</v>
      </c>
      <c r="B740" s="743" t="s">
        <v>2303</v>
      </c>
      <c r="C740" s="743" t="s">
        <v>2309</v>
      </c>
      <c r="D740" s="826" t="s">
        <v>3545</v>
      </c>
      <c r="E740" s="827" t="s">
        <v>2315</v>
      </c>
      <c r="F740" s="743" t="s">
        <v>2304</v>
      </c>
      <c r="G740" s="743" t="s">
        <v>2463</v>
      </c>
      <c r="H740" s="743" t="s">
        <v>554</v>
      </c>
      <c r="I740" s="743" t="s">
        <v>1998</v>
      </c>
      <c r="J740" s="743" t="s">
        <v>1146</v>
      </c>
      <c r="K740" s="743" t="s">
        <v>1999</v>
      </c>
      <c r="L740" s="744">
        <v>77.790000000000006</v>
      </c>
      <c r="M740" s="744">
        <v>77.790000000000006</v>
      </c>
      <c r="N740" s="743">
        <v>1</v>
      </c>
      <c r="O740" s="828">
        <v>0.5</v>
      </c>
      <c r="P740" s="744"/>
      <c r="Q740" s="761">
        <v>0</v>
      </c>
      <c r="R740" s="743"/>
      <c r="S740" s="761">
        <v>0</v>
      </c>
      <c r="T740" s="828"/>
      <c r="U740" s="784">
        <v>0</v>
      </c>
    </row>
    <row r="741" spans="1:21" ht="14.4" customHeight="1" x14ac:dyDescent="0.3">
      <c r="A741" s="742">
        <v>30</v>
      </c>
      <c r="B741" s="743" t="s">
        <v>2303</v>
      </c>
      <c r="C741" s="743" t="s">
        <v>2309</v>
      </c>
      <c r="D741" s="826" t="s">
        <v>3545</v>
      </c>
      <c r="E741" s="827" t="s">
        <v>2315</v>
      </c>
      <c r="F741" s="743" t="s">
        <v>2304</v>
      </c>
      <c r="G741" s="743" t="s">
        <v>2463</v>
      </c>
      <c r="H741" s="743" t="s">
        <v>526</v>
      </c>
      <c r="I741" s="743" t="s">
        <v>3177</v>
      </c>
      <c r="J741" s="743" t="s">
        <v>3175</v>
      </c>
      <c r="K741" s="743" t="s">
        <v>3178</v>
      </c>
      <c r="L741" s="744">
        <v>48.84</v>
      </c>
      <c r="M741" s="744">
        <v>146.52000000000001</v>
      </c>
      <c r="N741" s="743">
        <v>3</v>
      </c>
      <c r="O741" s="828">
        <v>0.5</v>
      </c>
      <c r="P741" s="744">
        <v>146.52000000000001</v>
      </c>
      <c r="Q741" s="761">
        <v>1</v>
      </c>
      <c r="R741" s="743">
        <v>3</v>
      </c>
      <c r="S741" s="761">
        <v>1</v>
      </c>
      <c r="T741" s="828">
        <v>0.5</v>
      </c>
      <c r="U741" s="784">
        <v>1</v>
      </c>
    </row>
    <row r="742" spans="1:21" ht="14.4" customHeight="1" x14ac:dyDescent="0.3">
      <c r="A742" s="742">
        <v>30</v>
      </c>
      <c r="B742" s="743" t="s">
        <v>2303</v>
      </c>
      <c r="C742" s="743" t="s">
        <v>2309</v>
      </c>
      <c r="D742" s="826" t="s">
        <v>3545</v>
      </c>
      <c r="E742" s="827" t="s">
        <v>2315</v>
      </c>
      <c r="F742" s="743" t="s">
        <v>2304</v>
      </c>
      <c r="G742" s="743" t="s">
        <v>3179</v>
      </c>
      <c r="H742" s="743" t="s">
        <v>526</v>
      </c>
      <c r="I742" s="743" t="s">
        <v>3180</v>
      </c>
      <c r="J742" s="743" t="s">
        <v>3181</v>
      </c>
      <c r="K742" s="743" t="s">
        <v>3182</v>
      </c>
      <c r="L742" s="744">
        <v>90.95</v>
      </c>
      <c r="M742" s="744">
        <v>363.8</v>
      </c>
      <c r="N742" s="743">
        <v>4</v>
      </c>
      <c r="O742" s="828">
        <v>1</v>
      </c>
      <c r="P742" s="744"/>
      <c r="Q742" s="761">
        <v>0</v>
      </c>
      <c r="R742" s="743"/>
      <c r="S742" s="761">
        <v>0</v>
      </c>
      <c r="T742" s="828"/>
      <c r="U742" s="784">
        <v>0</v>
      </c>
    </row>
    <row r="743" spans="1:21" ht="14.4" customHeight="1" x14ac:dyDescent="0.3">
      <c r="A743" s="742">
        <v>30</v>
      </c>
      <c r="B743" s="743" t="s">
        <v>2303</v>
      </c>
      <c r="C743" s="743" t="s">
        <v>2309</v>
      </c>
      <c r="D743" s="826" t="s">
        <v>3545</v>
      </c>
      <c r="E743" s="827" t="s">
        <v>2315</v>
      </c>
      <c r="F743" s="743" t="s">
        <v>2304</v>
      </c>
      <c r="G743" s="743" t="s">
        <v>3183</v>
      </c>
      <c r="H743" s="743" t="s">
        <v>526</v>
      </c>
      <c r="I743" s="743" t="s">
        <v>3184</v>
      </c>
      <c r="J743" s="743" t="s">
        <v>3185</v>
      </c>
      <c r="K743" s="743" t="s">
        <v>3186</v>
      </c>
      <c r="L743" s="744">
        <v>195.77</v>
      </c>
      <c r="M743" s="744">
        <v>587.31000000000006</v>
      </c>
      <c r="N743" s="743">
        <v>3</v>
      </c>
      <c r="O743" s="828">
        <v>3</v>
      </c>
      <c r="P743" s="744">
        <v>587.31000000000006</v>
      </c>
      <c r="Q743" s="761">
        <v>1</v>
      </c>
      <c r="R743" s="743">
        <v>3</v>
      </c>
      <c r="S743" s="761">
        <v>1</v>
      </c>
      <c r="T743" s="828">
        <v>3</v>
      </c>
      <c r="U743" s="784">
        <v>1</v>
      </c>
    </row>
    <row r="744" spans="1:21" ht="14.4" customHeight="1" x14ac:dyDescent="0.3">
      <c r="A744" s="742">
        <v>30</v>
      </c>
      <c r="B744" s="743" t="s">
        <v>2303</v>
      </c>
      <c r="C744" s="743" t="s">
        <v>2309</v>
      </c>
      <c r="D744" s="826" t="s">
        <v>3545</v>
      </c>
      <c r="E744" s="827" t="s">
        <v>2315</v>
      </c>
      <c r="F744" s="743" t="s">
        <v>2304</v>
      </c>
      <c r="G744" s="743" t="s">
        <v>3187</v>
      </c>
      <c r="H744" s="743" t="s">
        <v>526</v>
      </c>
      <c r="I744" s="743" t="s">
        <v>3188</v>
      </c>
      <c r="J744" s="743" t="s">
        <v>795</v>
      </c>
      <c r="K744" s="743" t="s">
        <v>1912</v>
      </c>
      <c r="L744" s="744">
        <v>38.56</v>
      </c>
      <c r="M744" s="744">
        <v>77.12</v>
      </c>
      <c r="N744" s="743">
        <v>2</v>
      </c>
      <c r="O744" s="828">
        <v>1</v>
      </c>
      <c r="P744" s="744">
        <v>77.12</v>
      </c>
      <c r="Q744" s="761">
        <v>1</v>
      </c>
      <c r="R744" s="743">
        <v>2</v>
      </c>
      <c r="S744" s="761">
        <v>1</v>
      </c>
      <c r="T744" s="828">
        <v>1</v>
      </c>
      <c r="U744" s="784">
        <v>1</v>
      </c>
    </row>
    <row r="745" spans="1:21" ht="14.4" customHeight="1" x14ac:dyDescent="0.3">
      <c r="A745" s="742">
        <v>30</v>
      </c>
      <c r="B745" s="743" t="s">
        <v>2303</v>
      </c>
      <c r="C745" s="743" t="s">
        <v>2309</v>
      </c>
      <c r="D745" s="826" t="s">
        <v>3545</v>
      </c>
      <c r="E745" s="827" t="s">
        <v>2315</v>
      </c>
      <c r="F745" s="743" t="s">
        <v>2304</v>
      </c>
      <c r="G745" s="743" t="s">
        <v>3187</v>
      </c>
      <c r="H745" s="743" t="s">
        <v>526</v>
      </c>
      <c r="I745" s="743" t="s">
        <v>3189</v>
      </c>
      <c r="J745" s="743" t="s">
        <v>806</v>
      </c>
      <c r="K745" s="743" t="s">
        <v>1912</v>
      </c>
      <c r="L745" s="744">
        <v>38.56</v>
      </c>
      <c r="M745" s="744">
        <v>77.12</v>
      </c>
      <c r="N745" s="743">
        <v>2</v>
      </c>
      <c r="O745" s="828">
        <v>0.5</v>
      </c>
      <c r="P745" s="744"/>
      <c r="Q745" s="761">
        <v>0</v>
      </c>
      <c r="R745" s="743"/>
      <c r="S745" s="761">
        <v>0</v>
      </c>
      <c r="T745" s="828"/>
      <c r="U745" s="784">
        <v>0</v>
      </c>
    </row>
    <row r="746" spans="1:21" ht="14.4" customHeight="1" x14ac:dyDescent="0.3">
      <c r="A746" s="742">
        <v>30</v>
      </c>
      <c r="B746" s="743" t="s">
        <v>2303</v>
      </c>
      <c r="C746" s="743" t="s">
        <v>2309</v>
      </c>
      <c r="D746" s="826" t="s">
        <v>3545</v>
      </c>
      <c r="E746" s="827" t="s">
        <v>2315</v>
      </c>
      <c r="F746" s="743" t="s">
        <v>2304</v>
      </c>
      <c r="G746" s="743" t="s">
        <v>3190</v>
      </c>
      <c r="H746" s="743" t="s">
        <v>526</v>
      </c>
      <c r="I746" s="743" t="s">
        <v>3191</v>
      </c>
      <c r="J746" s="743" t="s">
        <v>3192</v>
      </c>
      <c r="K746" s="743" t="s">
        <v>3193</v>
      </c>
      <c r="L746" s="744">
        <v>0</v>
      </c>
      <c r="M746" s="744">
        <v>0</v>
      </c>
      <c r="N746" s="743">
        <v>3</v>
      </c>
      <c r="O746" s="828">
        <v>1</v>
      </c>
      <c r="P746" s="744">
        <v>0</v>
      </c>
      <c r="Q746" s="761"/>
      <c r="R746" s="743">
        <v>3</v>
      </c>
      <c r="S746" s="761">
        <v>1</v>
      </c>
      <c r="T746" s="828">
        <v>1</v>
      </c>
      <c r="U746" s="784">
        <v>1</v>
      </c>
    </row>
    <row r="747" spans="1:21" ht="14.4" customHeight="1" x14ac:dyDescent="0.3">
      <c r="A747" s="742">
        <v>30</v>
      </c>
      <c r="B747" s="743" t="s">
        <v>2303</v>
      </c>
      <c r="C747" s="743" t="s">
        <v>2309</v>
      </c>
      <c r="D747" s="826" t="s">
        <v>3545</v>
      </c>
      <c r="E747" s="827" t="s">
        <v>2315</v>
      </c>
      <c r="F747" s="743" t="s">
        <v>2304</v>
      </c>
      <c r="G747" s="743" t="s">
        <v>2470</v>
      </c>
      <c r="H747" s="743" t="s">
        <v>526</v>
      </c>
      <c r="I747" s="743" t="s">
        <v>3194</v>
      </c>
      <c r="J747" s="743" t="s">
        <v>2472</v>
      </c>
      <c r="K747" s="743" t="s">
        <v>2455</v>
      </c>
      <c r="L747" s="744">
        <v>122.73</v>
      </c>
      <c r="M747" s="744">
        <v>245.46</v>
      </c>
      <c r="N747" s="743">
        <v>2</v>
      </c>
      <c r="O747" s="828">
        <v>0.5</v>
      </c>
      <c r="P747" s="744">
        <v>245.46</v>
      </c>
      <c r="Q747" s="761">
        <v>1</v>
      </c>
      <c r="R747" s="743">
        <v>2</v>
      </c>
      <c r="S747" s="761">
        <v>1</v>
      </c>
      <c r="T747" s="828">
        <v>0.5</v>
      </c>
      <c r="U747" s="784">
        <v>1</v>
      </c>
    </row>
    <row r="748" spans="1:21" ht="14.4" customHeight="1" x14ac:dyDescent="0.3">
      <c r="A748" s="742">
        <v>30</v>
      </c>
      <c r="B748" s="743" t="s">
        <v>2303</v>
      </c>
      <c r="C748" s="743" t="s">
        <v>2309</v>
      </c>
      <c r="D748" s="826" t="s">
        <v>3545</v>
      </c>
      <c r="E748" s="827" t="s">
        <v>2315</v>
      </c>
      <c r="F748" s="743" t="s">
        <v>2304</v>
      </c>
      <c r="G748" s="743" t="s">
        <v>2481</v>
      </c>
      <c r="H748" s="743" t="s">
        <v>554</v>
      </c>
      <c r="I748" s="743" t="s">
        <v>3195</v>
      </c>
      <c r="J748" s="743" t="s">
        <v>2917</v>
      </c>
      <c r="K748" s="743" t="s">
        <v>3196</v>
      </c>
      <c r="L748" s="744">
        <v>73.45</v>
      </c>
      <c r="M748" s="744">
        <v>220.35000000000002</v>
      </c>
      <c r="N748" s="743">
        <v>3</v>
      </c>
      <c r="O748" s="828">
        <v>0.5</v>
      </c>
      <c r="P748" s="744"/>
      <c r="Q748" s="761">
        <v>0</v>
      </c>
      <c r="R748" s="743"/>
      <c r="S748" s="761">
        <v>0</v>
      </c>
      <c r="T748" s="828"/>
      <c r="U748" s="784">
        <v>0</v>
      </c>
    </row>
    <row r="749" spans="1:21" ht="14.4" customHeight="1" x14ac:dyDescent="0.3">
      <c r="A749" s="742">
        <v>30</v>
      </c>
      <c r="B749" s="743" t="s">
        <v>2303</v>
      </c>
      <c r="C749" s="743" t="s">
        <v>2309</v>
      </c>
      <c r="D749" s="826" t="s">
        <v>3545</v>
      </c>
      <c r="E749" s="827" t="s">
        <v>2315</v>
      </c>
      <c r="F749" s="743" t="s">
        <v>2304</v>
      </c>
      <c r="G749" s="743" t="s">
        <v>2481</v>
      </c>
      <c r="H749" s="743" t="s">
        <v>554</v>
      </c>
      <c r="I749" s="743" t="s">
        <v>1854</v>
      </c>
      <c r="J749" s="743" t="s">
        <v>1351</v>
      </c>
      <c r="K749" s="743" t="s">
        <v>1855</v>
      </c>
      <c r="L749" s="744">
        <v>86.41</v>
      </c>
      <c r="M749" s="744">
        <v>604.87</v>
      </c>
      <c r="N749" s="743">
        <v>7</v>
      </c>
      <c r="O749" s="828">
        <v>2</v>
      </c>
      <c r="P749" s="744">
        <v>86.41</v>
      </c>
      <c r="Q749" s="761">
        <v>0.14285714285714285</v>
      </c>
      <c r="R749" s="743">
        <v>1</v>
      </c>
      <c r="S749" s="761">
        <v>0.14285714285714285</v>
      </c>
      <c r="T749" s="828">
        <v>0.5</v>
      </c>
      <c r="U749" s="784">
        <v>0.25</v>
      </c>
    </row>
    <row r="750" spans="1:21" ht="14.4" customHeight="1" x14ac:dyDescent="0.3">
      <c r="A750" s="742">
        <v>30</v>
      </c>
      <c r="B750" s="743" t="s">
        <v>2303</v>
      </c>
      <c r="C750" s="743" t="s">
        <v>2309</v>
      </c>
      <c r="D750" s="826" t="s">
        <v>3545</v>
      </c>
      <c r="E750" s="827" t="s">
        <v>2315</v>
      </c>
      <c r="F750" s="743" t="s">
        <v>2304</v>
      </c>
      <c r="G750" s="743" t="s">
        <v>2481</v>
      </c>
      <c r="H750" s="743" t="s">
        <v>554</v>
      </c>
      <c r="I750" s="743" t="s">
        <v>3197</v>
      </c>
      <c r="J750" s="743" t="s">
        <v>2917</v>
      </c>
      <c r="K750" s="743" t="s">
        <v>3198</v>
      </c>
      <c r="L750" s="744">
        <v>146.9</v>
      </c>
      <c r="M750" s="744">
        <v>146.9</v>
      </c>
      <c r="N750" s="743">
        <v>1</v>
      </c>
      <c r="O750" s="828">
        <v>0.5</v>
      </c>
      <c r="P750" s="744"/>
      <c r="Q750" s="761">
        <v>0</v>
      </c>
      <c r="R750" s="743"/>
      <c r="S750" s="761">
        <v>0</v>
      </c>
      <c r="T750" s="828"/>
      <c r="U750" s="784">
        <v>0</v>
      </c>
    </row>
    <row r="751" spans="1:21" ht="14.4" customHeight="1" x14ac:dyDescent="0.3">
      <c r="A751" s="742">
        <v>30</v>
      </c>
      <c r="B751" s="743" t="s">
        <v>2303</v>
      </c>
      <c r="C751" s="743" t="s">
        <v>2309</v>
      </c>
      <c r="D751" s="826" t="s">
        <v>3545</v>
      </c>
      <c r="E751" s="827" t="s">
        <v>2315</v>
      </c>
      <c r="F751" s="743" t="s">
        <v>2304</v>
      </c>
      <c r="G751" s="743" t="s">
        <v>2481</v>
      </c>
      <c r="H751" s="743" t="s">
        <v>554</v>
      </c>
      <c r="I751" s="743" t="s">
        <v>3199</v>
      </c>
      <c r="J751" s="743" t="s">
        <v>1351</v>
      </c>
      <c r="K751" s="743" t="s">
        <v>3200</v>
      </c>
      <c r="L751" s="744">
        <v>0</v>
      </c>
      <c r="M751" s="744">
        <v>0</v>
      </c>
      <c r="N751" s="743">
        <v>5</v>
      </c>
      <c r="O751" s="828">
        <v>1</v>
      </c>
      <c r="P751" s="744">
        <v>0</v>
      </c>
      <c r="Q751" s="761"/>
      <c r="R751" s="743">
        <v>2</v>
      </c>
      <c r="S751" s="761">
        <v>0.4</v>
      </c>
      <c r="T751" s="828">
        <v>0.5</v>
      </c>
      <c r="U751" s="784">
        <v>0.5</v>
      </c>
    </row>
    <row r="752" spans="1:21" ht="14.4" customHeight="1" x14ac:dyDescent="0.3">
      <c r="A752" s="742">
        <v>30</v>
      </c>
      <c r="B752" s="743" t="s">
        <v>2303</v>
      </c>
      <c r="C752" s="743" t="s">
        <v>2309</v>
      </c>
      <c r="D752" s="826" t="s">
        <v>3545</v>
      </c>
      <c r="E752" s="827" t="s">
        <v>2315</v>
      </c>
      <c r="F752" s="743" t="s">
        <v>2304</v>
      </c>
      <c r="G752" s="743" t="s">
        <v>2483</v>
      </c>
      <c r="H752" s="743" t="s">
        <v>554</v>
      </c>
      <c r="I752" s="743" t="s">
        <v>2484</v>
      </c>
      <c r="J752" s="743" t="s">
        <v>2485</v>
      </c>
      <c r="K752" s="743" t="s">
        <v>2486</v>
      </c>
      <c r="L752" s="744">
        <v>38.04</v>
      </c>
      <c r="M752" s="744">
        <v>38.04</v>
      </c>
      <c r="N752" s="743">
        <v>1</v>
      </c>
      <c r="O752" s="828">
        <v>0.5</v>
      </c>
      <c r="P752" s="744"/>
      <c r="Q752" s="761">
        <v>0</v>
      </c>
      <c r="R752" s="743"/>
      <c r="S752" s="761">
        <v>0</v>
      </c>
      <c r="T752" s="828"/>
      <c r="U752" s="784">
        <v>0</v>
      </c>
    </row>
    <row r="753" spans="1:21" ht="14.4" customHeight="1" x14ac:dyDescent="0.3">
      <c r="A753" s="742">
        <v>30</v>
      </c>
      <c r="B753" s="743" t="s">
        <v>2303</v>
      </c>
      <c r="C753" s="743" t="s">
        <v>2309</v>
      </c>
      <c r="D753" s="826" t="s">
        <v>3545</v>
      </c>
      <c r="E753" s="827" t="s">
        <v>2315</v>
      </c>
      <c r="F753" s="743" t="s">
        <v>2304</v>
      </c>
      <c r="G753" s="743" t="s">
        <v>2483</v>
      </c>
      <c r="H753" s="743" t="s">
        <v>526</v>
      </c>
      <c r="I753" s="743" t="s">
        <v>2807</v>
      </c>
      <c r="J753" s="743" t="s">
        <v>2485</v>
      </c>
      <c r="K753" s="743" t="s">
        <v>2808</v>
      </c>
      <c r="L753" s="744">
        <v>0</v>
      </c>
      <c r="M753" s="744">
        <v>0</v>
      </c>
      <c r="N753" s="743">
        <v>3</v>
      </c>
      <c r="O753" s="828">
        <v>0.5</v>
      </c>
      <c r="P753" s="744"/>
      <c r="Q753" s="761"/>
      <c r="R753" s="743"/>
      <c r="S753" s="761">
        <v>0</v>
      </c>
      <c r="T753" s="828"/>
      <c r="U753" s="784">
        <v>0</v>
      </c>
    </row>
    <row r="754" spans="1:21" ht="14.4" customHeight="1" x14ac:dyDescent="0.3">
      <c r="A754" s="742">
        <v>30</v>
      </c>
      <c r="B754" s="743" t="s">
        <v>2303</v>
      </c>
      <c r="C754" s="743" t="s">
        <v>2309</v>
      </c>
      <c r="D754" s="826" t="s">
        <v>3545</v>
      </c>
      <c r="E754" s="827" t="s">
        <v>2315</v>
      </c>
      <c r="F754" s="743" t="s">
        <v>2304</v>
      </c>
      <c r="G754" s="743" t="s">
        <v>2483</v>
      </c>
      <c r="H754" s="743" t="s">
        <v>526</v>
      </c>
      <c r="I754" s="743" t="s">
        <v>3201</v>
      </c>
      <c r="J754" s="743" t="s">
        <v>2485</v>
      </c>
      <c r="K754" s="743" t="s">
        <v>3202</v>
      </c>
      <c r="L754" s="744">
        <v>0</v>
      </c>
      <c r="M754" s="744">
        <v>0</v>
      </c>
      <c r="N754" s="743">
        <v>3</v>
      </c>
      <c r="O754" s="828">
        <v>0.5</v>
      </c>
      <c r="P754" s="744"/>
      <c r="Q754" s="761"/>
      <c r="R754" s="743"/>
      <c r="S754" s="761">
        <v>0</v>
      </c>
      <c r="T754" s="828"/>
      <c r="U754" s="784">
        <v>0</v>
      </c>
    </row>
    <row r="755" spans="1:21" ht="14.4" customHeight="1" x14ac:dyDescent="0.3">
      <c r="A755" s="742">
        <v>30</v>
      </c>
      <c r="B755" s="743" t="s">
        <v>2303</v>
      </c>
      <c r="C755" s="743" t="s">
        <v>2309</v>
      </c>
      <c r="D755" s="826" t="s">
        <v>3545</v>
      </c>
      <c r="E755" s="827" t="s">
        <v>2315</v>
      </c>
      <c r="F755" s="743" t="s">
        <v>2304</v>
      </c>
      <c r="G755" s="743" t="s">
        <v>2483</v>
      </c>
      <c r="H755" s="743" t="s">
        <v>554</v>
      </c>
      <c r="I755" s="743" t="s">
        <v>2497</v>
      </c>
      <c r="J755" s="743" t="s">
        <v>2485</v>
      </c>
      <c r="K755" s="743" t="s">
        <v>2498</v>
      </c>
      <c r="L755" s="744">
        <v>17.559999999999999</v>
      </c>
      <c r="M755" s="744">
        <v>105.35999999999999</v>
      </c>
      <c r="N755" s="743">
        <v>6</v>
      </c>
      <c r="O755" s="828">
        <v>1.5</v>
      </c>
      <c r="P755" s="744"/>
      <c r="Q755" s="761">
        <v>0</v>
      </c>
      <c r="R755" s="743"/>
      <c r="S755" s="761">
        <v>0</v>
      </c>
      <c r="T755" s="828"/>
      <c r="U755" s="784">
        <v>0</v>
      </c>
    </row>
    <row r="756" spans="1:21" ht="14.4" customHeight="1" x14ac:dyDescent="0.3">
      <c r="A756" s="742">
        <v>30</v>
      </c>
      <c r="B756" s="743" t="s">
        <v>2303</v>
      </c>
      <c r="C756" s="743" t="s">
        <v>2309</v>
      </c>
      <c r="D756" s="826" t="s">
        <v>3545</v>
      </c>
      <c r="E756" s="827" t="s">
        <v>2315</v>
      </c>
      <c r="F756" s="743" t="s">
        <v>2304</v>
      </c>
      <c r="G756" s="743" t="s">
        <v>2698</v>
      </c>
      <c r="H756" s="743" t="s">
        <v>526</v>
      </c>
      <c r="I756" s="743" t="s">
        <v>3203</v>
      </c>
      <c r="J756" s="743" t="s">
        <v>3204</v>
      </c>
      <c r="K756" s="743" t="s">
        <v>3205</v>
      </c>
      <c r="L756" s="744">
        <v>0</v>
      </c>
      <c r="M756" s="744">
        <v>0</v>
      </c>
      <c r="N756" s="743">
        <v>2</v>
      </c>
      <c r="O756" s="828">
        <v>0.5</v>
      </c>
      <c r="P756" s="744"/>
      <c r="Q756" s="761"/>
      <c r="R756" s="743"/>
      <c r="S756" s="761">
        <v>0</v>
      </c>
      <c r="T756" s="828"/>
      <c r="U756" s="784">
        <v>0</v>
      </c>
    </row>
    <row r="757" spans="1:21" ht="14.4" customHeight="1" x14ac:dyDescent="0.3">
      <c r="A757" s="742">
        <v>30</v>
      </c>
      <c r="B757" s="743" t="s">
        <v>2303</v>
      </c>
      <c r="C757" s="743" t="s">
        <v>2309</v>
      </c>
      <c r="D757" s="826" t="s">
        <v>3545</v>
      </c>
      <c r="E757" s="827" t="s">
        <v>2315</v>
      </c>
      <c r="F757" s="743" t="s">
        <v>2304</v>
      </c>
      <c r="G757" s="743" t="s">
        <v>3206</v>
      </c>
      <c r="H757" s="743" t="s">
        <v>526</v>
      </c>
      <c r="I757" s="743" t="s">
        <v>3207</v>
      </c>
      <c r="J757" s="743" t="s">
        <v>854</v>
      </c>
      <c r="K757" s="743" t="s">
        <v>3208</v>
      </c>
      <c r="L757" s="744">
        <v>0</v>
      </c>
      <c r="M757" s="744">
        <v>0</v>
      </c>
      <c r="N757" s="743">
        <v>3</v>
      </c>
      <c r="O757" s="828">
        <v>2</v>
      </c>
      <c r="P757" s="744">
        <v>0</v>
      </c>
      <c r="Q757" s="761"/>
      <c r="R757" s="743">
        <v>1</v>
      </c>
      <c r="S757" s="761">
        <v>0.33333333333333331</v>
      </c>
      <c r="T757" s="828">
        <v>1</v>
      </c>
      <c r="U757" s="784">
        <v>0.5</v>
      </c>
    </row>
    <row r="758" spans="1:21" ht="14.4" customHeight="1" x14ac:dyDescent="0.3">
      <c r="A758" s="742">
        <v>30</v>
      </c>
      <c r="B758" s="743" t="s">
        <v>2303</v>
      </c>
      <c r="C758" s="743" t="s">
        <v>2309</v>
      </c>
      <c r="D758" s="826" t="s">
        <v>3545</v>
      </c>
      <c r="E758" s="827" t="s">
        <v>2315</v>
      </c>
      <c r="F758" s="743" t="s">
        <v>2304</v>
      </c>
      <c r="G758" s="743" t="s">
        <v>3209</v>
      </c>
      <c r="H758" s="743" t="s">
        <v>554</v>
      </c>
      <c r="I758" s="743" t="s">
        <v>2125</v>
      </c>
      <c r="J758" s="743" t="s">
        <v>648</v>
      </c>
      <c r="K758" s="743" t="s">
        <v>582</v>
      </c>
      <c r="L758" s="744">
        <v>48.42</v>
      </c>
      <c r="M758" s="744">
        <v>677.88</v>
      </c>
      <c r="N758" s="743">
        <v>14</v>
      </c>
      <c r="O758" s="828">
        <v>6</v>
      </c>
      <c r="P758" s="744">
        <v>581.04</v>
      </c>
      <c r="Q758" s="761">
        <v>0.8571428571428571</v>
      </c>
      <c r="R758" s="743">
        <v>12</v>
      </c>
      <c r="S758" s="761">
        <v>0.8571428571428571</v>
      </c>
      <c r="T758" s="828">
        <v>5</v>
      </c>
      <c r="U758" s="784">
        <v>0.83333333333333337</v>
      </c>
    </row>
    <row r="759" spans="1:21" ht="14.4" customHeight="1" x14ac:dyDescent="0.3">
      <c r="A759" s="742">
        <v>30</v>
      </c>
      <c r="B759" s="743" t="s">
        <v>2303</v>
      </c>
      <c r="C759" s="743" t="s">
        <v>2309</v>
      </c>
      <c r="D759" s="826" t="s">
        <v>3545</v>
      </c>
      <c r="E759" s="827" t="s">
        <v>2315</v>
      </c>
      <c r="F759" s="743" t="s">
        <v>2304</v>
      </c>
      <c r="G759" s="743" t="s">
        <v>2703</v>
      </c>
      <c r="H759" s="743" t="s">
        <v>554</v>
      </c>
      <c r="I759" s="743" t="s">
        <v>3210</v>
      </c>
      <c r="J759" s="743" t="s">
        <v>1945</v>
      </c>
      <c r="K759" s="743" t="s">
        <v>3211</v>
      </c>
      <c r="L759" s="744">
        <v>61.44</v>
      </c>
      <c r="M759" s="744">
        <v>61.44</v>
      </c>
      <c r="N759" s="743">
        <v>1</v>
      </c>
      <c r="O759" s="828">
        <v>0.5</v>
      </c>
      <c r="P759" s="744">
        <v>61.44</v>
      </c>
      <c r="Q759" s="761">
        <v>1</v>
      </c>
      <c r="R759" s="743">
        <v>1</v>
      </c>
      <c r="S759" s="761">
        <v>1</v>
      </c>
      <c r="T759" s="828">
        <v>0.5</v>
      </c>
      <c r="U759" s="784">
        <v>1</v>
      </c>
    </row>
    <row r="760" spans="1:21" ht="14.4" customHeight="1" x14ac:dyDescent="0.3">
      <c r="A760" s="742">
        <v>30</v>
      </c>
      <c r="B760" s="743" t="s">
        <v>2303</v>
      </c>
      <c r="C760" s="743" t="s">
        <v>2309</v>
      </c>
      <c r="D760" s="826" t="s">
        <v>3545</v>
      </c>
      <c r="E760" s="827" t="s">
        <v>2315</v>
      </c>
      <c r="F760" s="743" t="s">
        <v>2304</v>
      </c>
      <c r="G760" s="743" t="s">
        <v>2703</v>
      </c>
      <c r="H760" s="743" t="s">
        <v>554</v>
      </c>
      <c r="I760" s="743" t="s">
        <v>1944</v>
      </c>
      <c r="J760" s="743" t="s">
        <v>1945</v>
      </c>
      <c r="K760" s="743" t="s">
        <v>1946</v>
      </c>
      <c r="L760" s="744">
        <v>31.09</v>
      </c>
      <c r="M760" s="744">
        <v>7492.6900000000005</v>
      </c>
      <c r="N760" s="743">
        <v>241</v>
      </c>
      <c r="O760" s="828">
        <v>1</v>
      </c>
      <c r="P760" s="744">
        <v>7492.6900000000005</v>
      </c>
      <c r="Q760" s="761">
        <v>1</v>
      </c>
      <c r="R760" s="743">
        <v>241</v>
      </c>
      <c r="S760" s="761">
        <v>1</v>
      </c>
      <c r="T760" s="828">
        <v>1</v>
      </c>
      <c r="U760" s="784">
        <v>1</v>
      </c>
    </row>
    <row r="761" spans="1:21" ht="14.4" customHeight="1" x14ac:dyDescent="0.3">
      <c r="A761" s="742">
        <v>30</v>
      </c>
      <c r="B761" s="743" t="s">
        <v>2303</v>
      </c>
      <c r="C761" s="743" t="s">
        <v>2309</v>
      </c>
      <c r="D761" s="826" t="s">
        <v>3545</v>
      </c>
      <c r="E761" s="827" t="s">
        <v>2315</v>
      </c>
      <c r="F761" s="743" t="s">
        <v>2304</v>
      </c>
      <c r="G761" s="743" t="s">
        <v>2520</v>
      </c>
      <c r="H761" s="743" t="s">
        <v>526</v>
      </c>
      <c r="I761" s="743" t="s">
        <v>2521</v>
      </c>
      <c r="J761" s="743" t="s">
        <v>2522</v>
      </c>
      <c r="K761" s="743" t="s">
        <v>582</v>
      </c>
      <c r="L761" s="744">
        <v>88.1</v>
      </c>
      <c r="M761" s="744">
        <v>176.2</v>
      </c>
      <c r="N761" s="743">
        <v>2</v>
      </c>
      <c r="O761" s="828">
        <v>2</v>
      </c>
      <c r="P761" s="744">
        <v>88.1</v>
      </c>
      <c r="Q761" s="761">
        <v>0.5</v>
      </c>
      <c r="R761" s="743">
        <v>1</v>
      </c>
      <c r="S761" s="761">
        <v>0.5</v>
      </c>
      <c r="T761" s="828">
        <v>1</v>
      </c>
      <c r="U761" s="784">
        <v>0.5</v>
      </c>
    </row>
    <row r="762" spans="1:21" ht="14.4" customHeight="1" x14ac:dyDescent="0.3">
      <c r="A762" s="742">
        <v>30</v>
      </c>
      <c r="B762" s="743" t="s">
        <v>2303</v>
      </c>
      <c r="C762" s="743" t="s">
        <v>2309</v>
      </c>
      <c r="D762" s="826" t="s">
        <v>3545</v>
      </c>
      <c r="E762" s="827" t="s">
        <v>2315</v>
      </c>
      <c r="F762" s="743" t="s">
        <v>2304</v>
      </c>
      <c r="G762" s="743" t="s">
        <v>2523</v>
      </c>
      <c r="H762" s="743" t="s">
        <v>526</v>
      </c>
      <c r="I762" s="743" t="s">
        <v>2526</v>
      </c>
      <c r="J762" s="743" t="s">
        <v>958</v>
      </c>
      <c r="K762" s="743" t="s">
        <v>2527</v>
      </c>
      <c r="L762" s="744">
        <v>301.2</v>
      </c>
      <c r="M762" s="744">
        <v>903.59999999999991</v>
      </c>
      <c r="N762" s="743">
        <v>3</v>
      </c>
      <c r="O762" s="828">
        <v>1.5</v>
      </c>
      <c r="P762" s="744">
        <v>301.2</v>
      </c>
      <c r="Q762" s="761">
        <v>0.33333333333333337</v>
      </c>
      <c r="R762" s="743">
        <v>1</v>
      </c>
      <c r="S762" s="761">
        <v>0.33333333333333331</v>
      </c>
      <c r="T762" s="828">
        <v>0.5</v>
      </c>
      <c r="U762" s="784">
        <v>0.33333333333333331</v>
      </c>
    </row>
    <row r="763" spans="1:21" ht="14.4" customHeight="1" x14ac:dyDescent="0.3">
      <c r="A763" s="742">
        <v>30</v>
      </c>
      <c r="B763" s="743" t="s">
        <v>2303</v>
      </c>
      <c r="C763" s="743" t="s">
        <v>2309</v>
      </c>
      <c r="D763" s="826" t="s">
        <v>3545</v>
      </c>
      <c r="E763" s="827" t="s">
        <v>2315</v>
      </c>
      <c r="F763" s="743" t="s">
        <v>2304</v>
      </c>
      <c r="G763" s="743" t="s">
        <v>2523</v>
      </c>
      <c r="H763" s="743" t="s">
        <v>526</v>
      </c>
      <c r="I763" s="743" t="s">
        <v>3212</v>
      </c>
      <c r="J763" s="743" t="s">
        <v>958</v>
      </c>
      <c r="K763" s="743" t="s">
        <v>2527</v>
      </c>
      <c r="L763" s="744">
        <v>185.26</v>
      </c>
      <c r="M763" s="744">
        <v>370.52</v>
      </c>
      <c r="N763" s="743">
        <v>2</v>
      </c>
      <c r="O763" s="828">
        <v>1.5</v>
      </c>
      <c r="P763" s="744">
        <v>185.26</v>
      </c>
      <c r="Q763" s="761">
        <v>0.5</v>
      </c>
      <c r="R763" s="743">
        <v>1</v>
      </c>
      <c r="S763" s="761">
        <v>0.5</v>
      </c>
      <c r="T763" s="828">
        <v>0.5</v>
      </c>
      <c r="U763" s="784">
        <v>0.33333333333333331</v>
      </c>
    </row>
    <row r="764" spans="1:21" ht="14.4" customHeight="1" x14ac:dyDescent="0.3">
      <c r="A764" s="742">
        <v>30</v>
      </c>
      <c r="B764" s="743" t="s">
        <v>2303</v>
      </c>
      <c r="C764" s="743" t="s">
        <v>2309</v>
      </c>
      <c r="D764" s="826" t="s">
        <v>3545</v>
      </c>
      <c r="E764" s="827" t="s">
        <v>2315</v>
      </c>
      <c r="F764" s="743" t="s">
        <v>2304</v>
      </c>
      <c r="G764" s="743" t="s">
        <v>2523</v>
      </c>
      <c r="H764" s="743" t="s">
        <v>526</v>
      </c>
      <c r="I764" s="743" t="s">
        <v>3212</v>
      </c>
      <c r="J764" s="743" t="s">
        <v>958</v>
      </c>
      <c r="K764" s="743" t="s">
        <v>2527</v>
      </c>
      <c r="L764" s="744">
        <v>103.67</v>
      </c>
      <c r="M764" s="744">
        <v>207.34</v>
      </c>
      <c r="N764" s="743">
        <v>2</v>
      </c>
      <c r="O764" s="828">
        <v>1</v>
      </c>
      <c r="P764" s="744">
        <v>103.67</v>
      </c>
      <c r="Q764" s="761">
        <v>0.5</v>
      </c>
      <c r="R764" s="743">
        <v>1</v>
      </c>
      <c r="S764" s="761">
        <v>0.5</v>
      </c>
      <c r="T764" s="828">
        <v>0.5</v>
      </c>
      <c r="U764" s="784">
        <v>0.5</v>
      </c>
    </row>
    <row r="765" spans="1:21" ht="14.4" customHeight="1" x14ac:dyDescent="0.3">
      <c r="A765" s="742">
        <v>30</v>
      </c>
      <c r="B765" s="743" t="s">
        <v>2303</v>
      </c>
      <c r="C765" s="743" t="s">
        <v>2309</v>
      </c>
      <c r="D765" s="826" t="s">
        <v>3545</v>
      </c>
      <c r="E765" s="827" t="s">
        <v>2315</v>
      </c>
      <c r="F765" s="743" t="s">
        <v>2304</v>
      </c>
      <c r="G765" s="743" t="s">
        <v>2523</v>
      </c>
      <c r="H765" s="743" t="s">
        <v>526</v>
      </c>
      <c r="I765" s="743" t="s">
        <v>3213</v>
      </c>
      <c r="J765" s="743" t="s">
        <v>3214</v>
      </c>
      <c r="K765" s="743" t="s">
        <v>3215</v>
      </c>
      <c r="L765" s="744">
        <v>157.78</v>
      </c>
      <c r="M765" s="744">
        <v>473.34000000000003</v>
      </c>
      <c r="N765" s="743">
        <v>3</v>
      </c>
      <c r="O765" s="828">
        <v>1</v>
      </c>
      <c r="P765" s="744"/>
      <c r="Q765" s="761">
        <v>0</v>
      </c>
      <c r="R765" s="743"/>
      <c r="S765" s="761">
        <v>0</v>
      </c>
      <c r="T765" s="828"/>
      <c r="U765" s="784">
        <v>0</v>
      </c>
    </row>
    <row r="766" spans="1:21" ht="14.4" customHeight="1" x14ac:dyDescent="0.3">
      <c r="A766" s="742">
        <v>30</v>
      </c>
      <c r="B766" s="743" t="s">
        <v>2303</v>
      </c>
      <c r="C766" s="743" t="s">
        <v>2309</v>
      </c>
      <c r="D766" s="826" t="s">
        <v>3545</v>
      </c>
      <c r="E766" s="827" t="s">
        <v>2315</v>
      </c>
      <c r="F766" s="743" t="s">
        <v>2304</v>
      </c>
      <c r="G766" s="743" t="s">
        <v>2529</v>
      </c>
      <c r="H766" s="743" t="s">
        <v>554</v>
      </c>
      <c r="I766" s="743" t="s">
        <v>2530</v>
      </c>
      <c r="J766" s="743" t="s">
        <v>1810</v>
      </c>
      <c r="K766" s="743" t="s">
        <v>1811</v>
      </c>
      <c r="L766" s="744">
        <v>28.81</v>
      </c>
      <c r="M766" s="744">
        <v>86.429999999999993</v>
      </c>
      <c r="N766" s="743">
        <v>3</v>
      </c>
      <c r="O766" s="828">
        <v>0.5</v>
      </c>
      <c r="P766" s="744"/>
      <c r="Q766" s="761">
        <v>0</v>
      </c>
      <c r="R766" s="743"/>
      <c r="S766" s="761">
        <v>0</v>
      </c>
      <c r="T766" s="828"/>
      <c r="U766" s="784">
        <v>0</v>
      </c>
    </row>
    <row r="767" spans="1:21" ht="14.4" customHeight="1" x14ac:dyDescent="0.3">
      <c r="A767" s="742">
        <v>30</v>
      </c>
      <c r="B767" s="743" t="s">
        <v>2303</v>
      </c>
      <c r="C767" s="743" t="s">
        <v>2309</v>
      </c>
      <c r="D767" s="826" t="s">
        <v>3545</v>
      </c>
      <c r="E767" s="827" t="s">
        <v>2315</v>
      </c>
      <c r="F767" s="743" t="s">
        <v>2304</v>
      </c>
      <c r="G767" s="743" t="s">
        <v>2529</v>
      </c>
      <c r="H767" s="743" t="s">
        <v>554</v>
      </c>
      <c r="I767" s="743" t="s">
        <v>3216</v>
      </c>
      <c r="J767" s="743" t="s">
        <v>1810</v>
      </c>
      <c r="K767" s="743" t="s">
        <v>3217</v>
      </c>
      <c r="L767" s="744">
        <v>0</v>
      </c>
      <c r="M767" s="744">
        <v>0</v>
      </c>
      <c r="N767" s="743">
        <v>3</v>
      </c>
      <c r="O767" s="828">
        <v>0.5</v>
      </c>
      <c r="P767" s="744">
        <v>0</v>
      </c>
      <c r="Q767" s="761"/>
      <c r="R767" s="743">
        <v>3</v>
      </c>
      <c r="S767" s="761">
        <v>1</v>
      </c>
      <c r="T767" s="828">
        <v>0.5</v>
      </c>
      <c r="U767" s="784">
        <v>1</v>
      </c>
    </row>
    <row r="768" spans="1:21" ht="14.4" customHeight="1" x14ac:dyDescent="0.3">
      <c r="A768" s="742">
        <v>30</v>
      </c>
      <c r="B768" s="743" t="s">
        <v>2303</v>
      </c>
      <c r="C768" s="743" t="s">
        <v>2309</v>
      </c>
      <c r="D768" s="826" t="s">
        <v>3545</v>
      </c>
      <c r="E768" s="827" t="s">
        <v>2315</v>
      </c>
      <c r="F768" s="743" t="s">
        <v>2304</v>
      </c>
      <c r="G768" s="743" t="s">
        <v>2529</v>
      </c>
      <c r="H768" s="743" t="s">
        <v>554</v>
      </c>
      <c r="I768" s="743" t="s">
        <v>3218</v>
      </c>
      <c r="J768" s="743" t="s">
        <v>1810</v>
      </c>
      <c r="K768" s="743" t="s">
        <v>3219</v>
      </c>
      <c r="L768" s="744">
        <v>301.2</v>
      </c>
      <c r="M768" s="744">
        <v>301.2</v>
      </c>
      <c r="N768" s="743">
        <v>1</v>
      </c>
      <c r="O768" s="828">
        <v>0.5</v>
      </c>
      <c r="P768" s="744">
        <v>301.2</v>
      </c>
      <c r="Q768" s="761">
        <v>1</v>
      </c>
      <c r="R768" s="743">
        <v>1</v>
      </c>
      <c r="S768" s="761">
        <v>1</v>
      </c>
      <c r="T768" s="828">
        <v>0.5</v>
      </c>
      <c r="U768" s="784">
        <v>1</v>
      </c>
    </row>
    <row r="769" spans="1:21" ht="14.4" customHeight="1" x14ac:dyDescent="0.3">
      <c r="A769" s="742">
        <v>30</v>
      </c>
      <c r="B769" s="743" t="s">
        <v>2303</v>
      </c>
      <c r="C769" s="743" t="s">
        <v>2309</v>
      </c>
      <c r="D769" s="826" t="s">
        <v>3545</v>
      </c>
      <c r="E769" s="827" t="s">
        <v>2315</v>
      </c>
      <c r="F769" s="743" t="s">
        <v>2304</v>
      </c>
      <c r="G769" s="743" t="s">
        <v>2529</v>
      </c>
      <c r="H769" s="743" t="s">
        <v>554</v>
      </c>
      <c r="I769" s="743" t="s">
        <v>3220</v>
      </c>
      <c r="J769" s="743" t="s">
        <v>1810</v>
      </c>
      <c r="K769" s="743" t="s">
        <v>3221</v>
      </c>
      <c r="L769" s="744">
        <v>150.59</v>
      </c>
      <c r="M769" s="744">
        <v>150.59</v>
      </c>
      <c r="N769" s="743">
        <v>1</v>
      </c>
      <c r="O769" s="828">
        <v>0.5</v>
      </c>
      <c r="P769" s="744">
        <v>150.59</v>
      </c>
      <c r="Q769" s="761">
        <v>1</v>
      </c>
      <c r="R769" s="743">
        <v>1</v>
      </c>
      <c r="S769" s="761">
        <v>1</v>
      </c>
      <c r="T769" s="828">
        <v>0.5</v>
      </c>
      <c r="U769" s="784">
        <v>1</v>
      </c>
    </row>
    <row r="770" spans="1:21" ht="14.4" customHeight="1" x14ac:dyDescent="0.3">
      <c r="A770" s="742">
        <v>30</v>
      </c>
      <c r="B770" s="743" t="s">
        <v>2303</v>
      </c>
      <c r="C770" s="743" t="s">
        <v>2309</v>
      </c>
      <c r="D770" s="826" t="s">
        <v>3545</v>
      </c>
      <c r="E770" s="827" t="s">
        <v>2315</v>
      </c>
      <c r="F770" s="743" t="s">
        <v>2304</v>
      </c>
      <c r="G770" s="743" t="s">
        <v>2529</v>
      </c>
      <c r="H770" s="743" t="s">
        <v>554</v>
      </c>
      <c r="I770" s="743" t="s">
        <v>3220</v>
      </c>
      <c r="J770" s="743" t="s">
        <v>1810</v>
      </c>
      <c r="K770" s="743" t="s">
        <v>3221</v>
      </c>
      <c r="L770" s="744">
        <v>51.84</v>
      </c>
      <c r="M770" s="744">
        <v>51.84</v>
      </c>
      <c r="N770" s="743">
        <v>1</v>
      </c>
      <c r="O770" s="828">
        <v>0.5</v>
      </c>
      <c r="P770" s="744">
        <v>51.84</v>
      </c>
      <c r="Q770" s="761">
        <v>1</v>
      </c>
      <c r="R770" s="743">
        <v>1</v>
      </c>
      <c r="S770" s="761">
        <v>1</v>
      </c>
      <c r="T770" s="828">
        <v>0.5</v>
      </c>
      <c r="U770" s="784">
        <v>1</v>
      </c>
    </row>
    <row r="771" spans="1:21" ht="14.4" customHeight="1" x14ac:dyDescent="0.3">
      <c r="A771" s="742">
        <v>30</v>
      </c>
      <c r="B771" s="743" t="s">
        <v>2303</v>
      </c>
      <c r="C771" s="743" t="s">
        <v>2309</v>
      </c>
      <c r="D771" s="826" t="s">
        <v>3545</v>
      </c>
      <c r="E771" s="827" t="s">
        <v>2315</v>
      </c>
      <c r="F771" s="743" t="s">
        <v>2304</v>
      </c>
      <c r="G771" s="743" t="s">
        <v>2529</v>
      </c>
      <c r="H771" s="743" t="s">
        <v>554</v>
      </c>
      <c r="I771" s="743" t="s">
        <v>1809</v>
      </c>
      <c r="J771" s="743" t="s">
        <v>1810</v>
      </c>
      <c r="K771" s="743" t="s">
        <v>1811</v>
      </c>
      <c r="L771" s="744">
        <v>28.81</v>
      </c>
      <c r="M771" s="744">
        <v>86.429999999999993</v>
      </c>
      <c r="N771" s="743">
        <v>3</v>
      </c>
      <c r="O771" s="828">
        <v>0.5</v>
      </c>
      <c r="P771" s="744">
        <v>86.429999999999993</v>
      </c>
      <c r="Q771" s="761">
        <v>1</v>
      </c>
      <c r="R771" s="743">
        <v>3</v>
      </c>
      <c r="S771" s="761">
        <v>1</v>
      </c>
      <c r="T771" s="828">
        <v>0.5</v>
      </c>
      <c r="U771" s="784">
        <v>1</v>
      </c>
    </row>
    <row r="772" spans="1:21" ht="14.4" customHeight="1" x14ac:dyDescent="0.3">
      <c r="A772" s="742">
        <v>30</v>
      </c>
      <c r="B772" s="743" t="s">
        <v>2303</v>
      </c>
      <c r="C772" s="743" t="s">
        <v>2309</v>
      </c>
      <c r="D772" s="826" t="s">
        <v>3545</v>
      </c>
      <c r="E772" s="827" t="s">
        <v>2315</v>
      </c>
      <c r="F772" s="743" t="s">
        <v>2304</v>
      </c>
      <c r="G772" s="743" t="s">
        <v>2531</v>
      </c>
      <c r="H772" s="743" t="s">
        <v>526</v>
      </c>
      <c r="I772" s="743" t="s">
        <v>3222</v>
      </c>
      <c r="J772" s="743" t="s">
        <v>3223</v>
      </c>
      <c r="K772" s="743" t="s">
        <v>3224</v>
      </c>
      <c r="L772" s="744">
        <v>144.81</v>
      </c>
      <c r="M772" s="744">
        <v>289.62</v>
      </c>
      <c r="N772" s="743">
        <v>2</v>
      </c>
      <c r="O772" s="828">
        <v>1</v>
      </c>
      <c r="P772" s="744">
        <v>289.62</v>
      </c>
      <c r="Q772" s="761">
        <v>1</v>
      </c>
      <c r="R772" s="743">
        <v>2</v>
      </c>
      <c r="S772" s="761">
        <v>1</v>
      </c>
      <c r="T772" s="828">
        <v>1</v>
      </c>
      <c r="U772" s="784">
        <v>1</v>
      </c>
    </row>
    <row r="773" spans="1:21" ht="14.4" customHeight="1" x14ac:dyDescent="0.3">
      <c r="A773" s="742">
        <v>30</v>
      </c>
      <c r="B773" s="743" t="s">
        <v>2303</v>
      </c>
      <c r="C773" s="743" t="s">
        <v>2309</v>
      </c>
      <c r="D773" s="826" t="s">
        <v>3545</v>
      </c>
      <c r="E773" s="827" t="s">
        <v>2315</v>
      </c>
      <c r="F773" s="743" t="s">
        <v>2304</v>
      </c>
      <c r="G773" s="743" t="s">
        <v>2531</v>
      </c>
      <c r="H773" s="743" t="s">
        <v>526</v>
      </c>
      <c r="I773" s="743" t="s">
        <v>3225</v>
      </c>
      <c r="J773" s="743" t="s">
        <v>3223</v>
      </c>
      <c r="K773" s="743" t="s">
        <v>3224</v>
      </c>
      <c r="L773" s="744">
        <v>144.81</v>
      </c>
      <c r="M773" s="744">
        <v>144.81</v>
      </c>
      <c r="N773" s="743">
        <v>1</v>
      </c>
      <c r="O773" s="828">
        <v>0.5</v>
      </c>
      <c r="P773" s="744"/>
      <c r="Q773" s="761">
        <v>0</v>
      </c>
      <c r="R773" s="743"/>
      <c r="S773" s="761">
        <v>0</v>
      </c>
      <c r="T773" s="828"/>
      <c r="U773" s="784">
        <v>0</v>
      </c>
    </row>
    <row r="774" spans="1:21" ht="14.4" customHeight="1" x14ac:dyDescent="0.3">
      <c r="A774" s="742">
        <v>30</v>
      </c>
      <c r="B774" s="743" t="s">
        <v>2303</v>
      </c>
      <c r="C774" s="743" t="s">
        <v>2309</v>
      </c>
      <c r="D774" s="826" t="s">
        <v>3545</v>
      </c>
      <c r="E774" s="827" t="s">
        <v>2315</v>
      </c>
      <c r="F774" s="743" t="s">
        <v>2304</v>
      </c>
      <c r="G774" s="743" t="s">
        <v>2532</v>
      </c>
      <c r="H774" s="743" t="s">
        <v>554</v>
      </c>
      <c r="I774" s="743" t="s">
        <v>1963</v>
      </c>
      <c r="J774" s="743" t="s">
        <v>1964</v>
      </c>
      <c r="K774" s="743" t="s">
        <v>1965</v>
      </c>
      <c r="L774" s="744">
        <v>72.88</v>
      </c>
      <c r="M774" s="744">
        <v>145.76</v>
      </c>
      <c r="N774" s="743">
        <v>2</v>
      </c>
      <c r="O774" s="828">
        <v>2</v>
      </c>
      <c r="P774" s="744">
        <v>145.76</v>
      </c>
      <c r="Q774" s="761">
        <v>1</v>
      </c>
      <c r="R774" s="743">
        <v>2</v>
      </c>
      <c r="S774" s="761">
        <v>1</v>
      </c>
      <c r="T774" s="828">
        <v>2</v>
      </c>
      <c r="U774" s="784">
        <v>1</v>
      </c>
    </row>
    <row r="775" spans="1:21" ht="14.4" customHeight="1" x14ac:dyDescent="0.3">
      <c r="A775" s="742">
        <v>30</v>
      </c>
      <c r="B775" s="743" t="s">
        <v>2303</v>
      </c>
      <c r="C775" s="743" t="s">
        <v>2309</v>
      </c>
      <c r="D775" s="826" t="s">
        <v>3545</v>
      </c>
      <c r="E775" s="827" t="s">
        <v>2315</v>
      </c>
      <c r="F775" s="743" t="s">
        <v>2304</v>
      </c>
      <c r="G775" s="743" t="s">
        <v>2532</v>
      </c>
      <c r="H775" s="743" t="s">
        <v>554</v>
      </c>
      <c r="I775" s="743" t="s">
        <v>1966</v>
      </c>
      <c r="J775" s="743" t="s">
        <v>1964</v>
      </c>
      <c r="K775" s="743" t="s">
        <v>1967</v>
      </c>
      <c r="L775" s="744">
        <v>218.62</v>
      </c>
      <c r="M775" s="744">
        <v>874.48</v>
      </c>
      <c r="N775" s="743">
        <v>4</v>
      </c>
      <c r="O775" s="828">
        <v>2.5</v>
      </c>
      <c r="P775" s="744">
        <v>218.62</v>
      </c>
      <c r="Q775" s="761">
        <v>0.25</v>
      </c>
      <c r="R775" s="743">
        <v>1</v>
      </c>
      <c r="S775" s="761">
        <v>0.25</v>
      </c>
      <c r="T775" s="828">
        <v>0.5</v>
      </c>
      <c r="U775" s="784">
        <v>0.2</v>
      </c>
    </row>
    <row r="776" spans="1:21" ht="14.4" customHeight="1" x14ac:dyDescent="0.3">
      <c r="A776" s="742">
        <v>30</v>
      </c>
      <c r="B776" s="743" t="s">
        <v>2303</v>
      </c>
      <c r="C776" s="743" t="s">
        <v>2309</v>
      </c>
      <c r="D776" s="826" t="s">
        <v>3545</v>
      </c>
      <c r="E776" s="827" t="s">
        <v>2315</v>
      </c>
      <c r="F776" s="743" t="s">
        <v>2304</v>
      </c>
      <c r="G776" s="743" t="s">
        <v>2716</v>
      </c>
      <c r="H776" s="743" t="s">
        <v>526</v>
      </c>
      <c r="I776" s="743" t="s">
        <v>2717</v>
      </c>
      <c r="J776" s="743" t="s">
        <v>577</v>
      </c>
      <c r="K776" s="743" t="s">
        <v>2718</v>
      </c>
      <c r="L776" s="744">
        <v>52.61</v>
      </c>
      <c r="M776" s="744">
        <v>105.22</v>
      </c>
      <c r="N776" s="743">
        <v>2</v>
      </c>
      <c r="O776" s="828">
        <v>0.5</v>
      </c>
      <c r="P776" s="744"/>
      <c r="Q776" s="761">
        <v>0</v>
      </c>
      <c r="R776" s="743"/>
      <c r="S776" s="761">
        <v>0</v>
      </c>
      <c r="T776" s="828"/>
      <c r="U776" s="784">
        <v>0</v>
      </c>
    </row>
    <row r="777" spans="1:21" ht="14.4" customHeight="1" x14ac:dyDescent="0.3">
      <c r="A777" s="742">
        <v>30</v>
      </c>
      <c r="B777" s="743" t="s">
        <v>2303</v>
      </c>
      <c r="C777" s="743" t="s">
        <v>2309</v>
      </c>
      <c r="D777" s="826" t="s">
        <v>3545</v>
      </c>
      <c r="E777" s="827" t="s">
        <v>2315</v>
      </c>
      <c r="F777" s="743" t="s">
        <v>2304</v>
      </c>
      <c r="G777" s="743" t="s">
        <v>2542</v>
      </c>
      <c r="H777" s="743" t="s">
        <v>554</v>
      </c>
      <c r="I777" s="743" t="s">
        <v>2721</v>
      </c>
      <c r="J777" s="743" t="s">
        <v>1956</v>
      </c>
      <c r="K777" s="743" t="s">
        <v>2238</v>
      </c>
      <c r="L777" s="744">
        <v>96.53</v>
      </c>
      <c r="M777" s="744">
        <v>772.24</v>
      </c>
      <c r="N777" s="743">
        <v>8</v>
      </c>
      <c r="O777" s="828">
        <v>2.5</v>
      </c>
      <c r="P777" s="744">
        <v>482.65000000000003</v>
      </c>
      <c r="Q777" s="761">
        <v>0.625</v>
      </c>
      <c r="R777" s="743">
        <v>5</v>
      </c>
      <c r="S777" s="761">
        <v>0.625</v>
      </c>
      <c r="T777" s="828">
        <v>1.5</v>
      </c>
      <c r="U777" s="784">
        <v>0.6</v>
      </c>
    </row>
    <row r="778" spans="1:21" ht="14.4" customHeight="1" x14ac:dyDescent="0.3">
      <c r="A778" s="742">
        <v>30</v>
      </c>
      <c r="B778" s="743" t="s">
        <v>2303</v>
      </c>
      <c r="C778" s="743" t="s">
        <v>2309</v>
      </c>
      <c r="D778" s="826" t="s">
        <v>3545</v>
      </c>
      <c r="E778" s="827" t="s">
        <v>2315</v>
      </c>
      <c r="F778" s="743" t="s">
        <v>2304</v>
      </c>
      <c r="G778" s="743" t="s">
        <v>2542</v>
      </c>
      <c r="H778" s="743" t="s">
        <v>554</v>
      </c>
      <c r="I778" s="743" t="s">
        <v>1955</v>
      </c>
      <c r="J778" s="743" t="s">
        <v>1956</v>
      </c>
      <c r="K778" s="743" t="s">
        <v>1957</v>
      </c>
      <c r="L778" s="744">
        <v>10.41</v>
      </c>
      <c r="M778" s="744">
        <v>52.05</v>
      </c>
      <c r="N778" s="743">
        <v>5</v>
      </c>
      <c r="O778" s="828">
        <v>2</v>
      </c>
      <c r="P778" s="744">
        <v>52.05</v>
      </c>
      <c r="Q778" s="761">
        <v>1</v>
      </c>
      <c r="R778" s="743">
        <v>5</v>
      </c>
      <c r="S778" s="761">
        <v>1</v>
      </c>
      <c r="T778" s="828">
        <v>2</v>
      </c>
      <c r="U778" s="784">
        <v>1</v>
      </c>
    </row>
    <row r="779" spans="1:21" ht="14.4" customHeight="1" x14ac:dyDescent="0.3">
      <c r="A779" s="742">
        <v>30</v>
      </c>
      <c r="B779" s="743" t="s">
        <v>2303</v>
      </c>
      <c r="C779" s="743" t="s">
        <v>2309</v>
      </c>
      <c r="D779" s="826" t="s">
        <v>3545</v>
      </c>
      <c r="E779" s="827" t="s">
        <v>2315</v>
      </c>
      <c r="F779" s="743" t="s">
        <v>2304</v>
      </c>
      <c r="G779" s="743" t="s">
        <v>2542</v>
      </c>
      <c r="H779" s="743" t="s">
        <v>554</v>
      </c>
      <c r="I779" s="743" t="s">
        <v>1955</v>
      </c>
      <c r="J779" s="743" t="s">
        <v>1956</v>
      </c>
      <c r="K779" s="743" t="s">
        <v>1957</v>
      </c>
      <c r="L779" s="744">
        <v>10.34</v>
      </c>
      <c r="M779" s="744">
        <v>62.04</v>
      </c>
      <c r="N779" s="743">
        <v>6</v>
      </c>
      <c r="O779" s="828">
        <v>1.5</v>
      </c>
      <c r="P779" s="744">
        <v>31.02</v>
      </c>
      <c r="Q779" s="761">
        <v>0.5</v>
      </c>
      <c r="R779" s="743">
        <v>3</v>
      </c>
      <c r="S779" s="761">
        <v>0.5</v>
      </c>
      <c r="T779" s="828">
        <v>0.5</v>
      </c>
      <c r="U779" s="784">
        <v>0.33333333333333331</v>
      </c>
    </row>
    <row r="780" spans="1:21" ht="14.4" customHeight="1" x14ac:dyDescent="0.3">
      <c r="A780" s="742">
        <v>30</v>
      </c>
      <c r="B780" s="743" t="s">
        <v>2303</v>
      </c>
      <c r="C780" s="743" t="s">
        <v>2309</v>
      </c>
      <c r="D780" s="826" t="s">
        <v>3545</v>
      </c>
      <c r="E780" s="827" t="s">
        <v>2315</v>
      </c>
      <c r="F780" s="743" t="s">
        <v>2304</v>
      </c>
      <c r="G780" s="743" t="s">
        <v>2542</v>
      </c>
      <c r="H780" s="743" t="s">
        <v>526</v>
      </c>
      <c r="I780" s="743" t="s">
        <v>2826</v>
      </c>
      <c r="J780" s="743" t="s">
        <v>1956</v>
      </c>
      <c r="K780" s="743" t="s">
        <v>2827</v>
      </c>
      <c r="L780" s="744">
        <v>0</v>
      </c>
      <c r="M780" s="744">
        <v>0</v>
      </c>
      <c r="N780" s="743">
        <v>3</v>
      </c>
      <c r="O780" s="828">
        <v>0.5</v>
      </c>
      <c r="P780" s="744"/>
      <c r="Q780" s="761"/>
      <c r="R780" s="743"/>
      <c r="S780" s="761">
        <v>0</v>
      </c>
      <c r="T780" s="828"/>
      <c r="U780" s="784">
        <v>0</v>
      </c>
    </row>
    <row r="781" spans="1:21" ht="14.4" customHeight="1" x14ac:dyDescent="0.3">
      <c r="A781" s="742">
        <v>30</v>
      </c>
      <c r="B781" s="743" t="s">
        <v>2303</v>
      </c>
      <c r="C781" s="743" t="s">
        <v>2309</v>
      </c>
      <c r="D781" s="826" t="s">
        <v>3545</v>
      </c>
      <c r="E781" s="827" t="s">
        <v>2315</v>
      </c>
      <c r="F781" s="743" t="s">
        <v>2304</v>
      </c>
      <c r="G781" s="743" t="s">
        <v>2542</v>
      </c>
      <c r="H781" s="743" t="s">
        <v>526</v>
      </c>
      <c r="I781" s="743" t="s">
        <v>3226</v>
      </c>
      <c r="J781" s="743" t="s">
        <v>1956</v>
      </c>
      <c r="K781" s="743" t="s">
        <v>3227</v>
      </c>
      <c r="L781" s="744">
        <v>0</v>
      </c>
      <c r="M781" s="744">
        <v>0</v>
      </c>
      <c r="N781" s="743">
        <v>3</v>
      </c>
      <c r="O781" s="828">
        <v>0.5</v>
      </c>
      <c r="P781" s="744"/>
      <c r="Q781" s="761"/>
      <c r="R781" s="743"/>
      <c r="S781" s="761">
        <v>0</v>
      </c>
      <c r="T781" s="828"/>
      <c r="U781" s="784">
        <v>0</v>
      </c>
    </row>
    <row r="782" spans="1:21" ht="14.4" customHeight="1" x14ac:dyDescent="0.3">
      <c r="A782" s="742">
        <v>30</v>
      </c>
      <c r="B782" s="743" t="s">
        <v>2303</v>
      </c>
      <c r="C782" s="743" t="s">
        <v>2309</v>
      </c>
      <c r="D782" s="826" t="s">
        <v>3545</v>
      </c>
      <c r="E782" s="827" t="s">
        <v>2315</v>
      </c>
      <c r="F782" s="743" t="s">
        <v>2304</v>
      </c>
      <c r="G782" s="743" t="s">
        <v>2543</v>
      </c>
      <c r="H782" s="743" t="s">
        <v>526</v>
      </c>
      <c r="I782" s="743" t="s">
        <v>2544</v>
      </c>
      <c r="J782" s="743" t="s">
        <v>1459</v>
      </c>
      <c r="K782" s="743" t="s">
        <v>2545</v>
      </c>
      <c r="L782" s="744">
        <v>117.46</v>
      </c>
      <c r="M782" s="744">
        <v>1057.1399999999999</v>
      </c>
      <c r="N782" s="743">
        <v>9</v>
      </c>
      <c r="O782" s="828">
        <v>2</v>
      </c>
      <c r="P782" s="744">
        <v>704.76</v>
      </c>
      <c r="Q782" s="761">
        <v>0.66666666666666674</v>
      </c>
      <c r="R782" s="743">
        <v>6</v>
      </c>
      <c r="S782" s="761">
        <v>0.66666666666666663</v>
      </c>
      <c r="T782" s="828">
        <v>1</v>
      </c>
      <c r="U782" s="784">
        <v>0.5</v>
      </c>
    </row>
    <row r="783" spans="1:21" ht="14.4" customHeight="1" x14ac:dyDescent="0.3">
      <c r="A783" s="742">
        <v>30</v>
      </c>
      <c r="B783" s="743" t="s">
        <v>2303</v>
      </c>
      <c r="C783" s="743" t="s">
        <v>2309</v>
      </c>
      <c r="D783" s="826" t="s">
        <v>3545</v>
      </c>
      <c r="E783" s="827" t="s">
        <v>2315</v>
      </c>
      <c r="F783" s="743" t="s">
        <v>2304</v>
      </c>
      <c r="G783" s="743" t="s">
        <v>2543</v>
      </c>
      <c r="H783" s="743" t="s">
        <v>526</v>
      </c>
      <c r="I783" s="743" t="s">
        <v>3228</v>
      </c>
      <c r="J783" s="743" t="s">
        <v>3229</v>
      </c>
      <c r="K783" s="743" t="s">
        <v>3230</v>
      </c>
      <c r="L783" s="744">
        <v>58.73</v>
      </c>
      <c r="M783" s="744">
        <v>176.19</v>
      </c>
      <c r="N783" s="743">
        <v>3</v>
      </c>
      <c r="O783" s="828">
        <v>1</v>
      </c>
      <c r="P783" s="744"/>
      <c r="Q783" s="761">
        <v>0</v>
      </c>
      <c r="R783" s="743"/>
      <c r="S783" s="761">
        <v>0</v>
      </c>
      <c r="T783" s="828"/>
      <c r="U783" s="784">
        <v>0</v>
      </c>
    </row>
    <row r="784" spans="1:21" ht="14.4" customHeight="1" x14ac:dyDescent="0.3">
      <c r="A784" s="742">
        <v>30</v>
      </c>
      <c r="B784" s="743" t="s">
        <v>2303</v>
      </c>
      <c r="C784" s="743" t="s">
        <v>2309</v>
      </c>
      <c r="D784" s="826" t="s">
        <v>3545</v>
      </c>
      <c r="E784" s="827" t="s">
        <v>2315</v>
      </c>
      <c r="F784" s="743" t="s">
        <v>2304</v>
      </c>
      <c r="G784" s="743" t="s">
        <v>3231</v>
      </c>
      <c r="H784" s="743" t="s">
        <v>526</v>
      </c>
      <c r="I784" s="743" t="s">
        <v>3232</v>
      </c>
      <c r="J784" s="743" t="s">
        <v>1672</v>
      </c>
      <c r="K784" s="743" t="s">
        <v>3233</v>
      </c>
      <c r="L784" s="744">
        <v>453.8</v>
      </c>
      <c r="M784" s="744">
        <v>453.8</v>
      </c>
      <c r="N784" s="743">
        <v>1</v>
      </c>
      <c r="O784" s="828">
        <v>1</v>
      </c>
      <c r="P784" s="744"/>
      <c r="Q784" s="761">
        <v>0</v>
      </c>
      <c r="R784" s="743"/>
      <c r="S784" s="761">
        <v>0</v>
      </c>
      <c r="T784" s="828"/>
      <c r="U784" s="784">
        <v>0</v>
      </c>
    </row>
    <row r="785" spans="1:21" ht="14.4" customHeight="1" x14ac:dyDescent="0.3">
      <c r="A785" s="742">
        <v>30</v>
      </c>
      <c r="B785" s="743" t="s">
        <v>2303</v>
      </c>
      <c r="C785" s="743" t="s">
        <v>2309</v>
      </c>
      <c r="D785" s="826" t="s">
        <v>3545</v>
      </c>
      <c r="E785" s="827" t="s">
        <v>2315</v>
      </c>
      <c r="F785" s="743" t="s">
        <v>2304</v>
      </c>
      <c r="G785" s="743" t="s">
        <v>2830</v>
      </c>
      <c r="H785" s="743" t="s">
        <v>526</v>
      </c>
      <c r="I785" s="743" t="s">
        <v>3234</v>
      </c>
      <c r="J785" s="743" t="s">
        <v>2017</v>
      </c>
      <c r="K785" s="743" t="s">
        <v>1953</v>
      </c>
      <c r="L785" s="744">
        <v>353.18</v>
      </c>
      <c r="M785" s="744">
        <v>706.36</v>
      </c>
      <c r="N785" s="743">
        <v>2</v>
      </c>
      <c r="O785" s="828">
        <v>2</v>
      </c>
      <c r="P785" s="744"/>
      <c r="Q785" s="761">
        <v>0</v>
      </c>
      <c r="R785" s="743"/>
      <c r="S785" s="761">
        <v>0</v>
      </c>
      <c r="T785" s="828"/>
      <c r="U785" s="784">
        <v>0</v>
      </c>
    </row>
    <row r="786" spans="1:21" ht="14.4" customHeight="1" x14ac:dyDescent="0.3">
      <c r="A786" s="742">
        <v>30</v>
      </c>
      <c r="B786" s="743" t="s">
        <v>2303</v>
      </c>
      <c r="C786" s="743" t="s">
        <v>2309</v>
      </c>
      <c r="D786" s="826" t="s">
        <v>3545</v>
      </c>
      <c r="E786" s="827" t="s">
        <v>2315</v>
      </c>
      <c r="F786" s="743" t="s">
        <v>2304</v>
      </c>
      <c r="G786" s="743" t="s">
        <v>2830</v>
      </c>
      <c r="H786" s="743" t="s">
        <v>526</v>
      </c>
      <c r="I786" s="743" t="s">
        <v>3234</v>
      </c>
      <c r="J786" s="743" t="s">
        <v>2017</v>
      </c>
      <c r="K786" s="743" t="s">
        <v>1953</v>
      </c>
      <c r="L786" s="744">
        <v>279.52999999999997</v>
      </c>
      <c r="M786" s="744">
        <v>279.52999999999997</v>
      </c>
      <c r="N786" s="743">
        <v>1</v>
      </c>
      <c r="O786" s="828">
        <v>1</v>
      </c>
      <c r="P786" s="744"/>
      <c r="Q786" s="761">
        <v>0</v>
      </c>
      <c r="R786" s="743"/>
      <c r="S786" s="761">
        <v>0</v>
      </c>
      <c r="T786" s="828"/>
      <c r="U786" s="784">
        <v>0</v>
      </c>
    </row>
    <row r="787" spans="1:21" ht="14.4" customHeight="1" x14ac:dyDescent="0.3">
      <c r="A787" s="742">
        <v>30</v>
      </c>
      <c r="B787" s="743" t="s">
        <v>2303</v>
      </c>
      <c r="C787" s="743" t="s">
        <v>2309</v>
      </c>
      <c r="D787" s="826" t="s">
        <v>3545</v>
      </c>
      <c r="E787" s="827" t="s">
        <v>2315</v>
      </c>
      <c r="F787" s="743" t="s">
        <v>2304</v>
      </c>
      <c r="G787" s="743" t="s">
        <v>2830</v>
      </c>
      <c r="H787" s="743" t="s">
        <v>526</v>
      </c>
      <c r="I787" s="743" t="s">
        <v>3235</v>
      </c>
      <c r="J787" s="743" t="s">
        <v>2017</v>
      </c>
      <c r="K787" s="743" t="s">
        <v>3075</v>
      </c>
      <c r="L787" s="744">
        <v>543.36</v>
      </c>
      <c r="M787" s="744">
        <v>2716.8</v>
      </c>
      <c r="N787" s="743">
        <v>5</v>
      </c>
      <c r="O787" s="828">
        <v>4</v>
      </c>
      <c r="P787" s="744">
        <v>1086.72</v>
      </c>
      <c r="Q787" s="761">
        <v>0.39999999999999997</v>
      </c>
      <c r="R787" s="743">
        <v>2</v>
      </c>
      <c r="S787" s="761">
        <v>0.4</v>
      </c>
      <c r="T787" s="828">
        <v>1.5</v>
      </c>
      <c r="U787" s="784">
        <v>0.375</v>
      </c>
    </row>
    <row r="788" spans="1:21" ht="14.4" customHeight="1" x14ac:dyDescent="0.3">
      <c r="A788" s="742">
        <v>30</v>
      </c>
      <c r="B788" s="743" t="s">
        <v>2303</v>
      </c>
      <c r="C788" s="743" t="s">
        <v>2309</v>
      </c>
      <c r="D788" s="826" t="s">
        <v>3545</v>
      </c>
      <c r="E788" s="827" t="s">
        <v>2315</v>
      </c>
      <c r="F788" s="743" t="s">
        <v>2304</v>
      </c>
      <c r="G788" s="743" t="s">
        <v>2565</v>
      </c>
      <c r="H788" s="743" t="s">
        <v>554</v>
      </c>
      <c r="I788" s="743" t="s">
        <v>2154</v>
      </c>
      <c r="J788" s="743" t="s">
        <v>2155</v>
      </c>
      <c r="K788" s="743" t="s">
        <v>2156</v>
      </c>
      <c r="L788" s="744">
        <v>0</v>
      </c>
      <c r="M788" s="744">
        <v>0</v>
      </c>
      <c r="N788" s="743">
        <v>6</v>
      </c>
      <c r="O788" s="828">
        <v>2.5</v>
      </c>
      <c r="P788" s="744"/>
      <c r="Q788" s="761"/>
      <c r="R788" s="743"/>
      <c r="S788" s="761">
        <v>0</v>
      </c>
      <c r="T788" s="828"/>
      <c r="U788" s="784">
        <v>0</v>
      </c>
    </row>
    <row r="789" spans="1:21" ht="14.4" customHeight="1" x14ac:dyDescent="0.3">
      <c r="A789" s="742">
        <v>30</v>
      </c>
      <c r="B789" s="743" t="s">
        <v>2303</v>
      </c>
      <c r="C789" s="743" t="s">
        <v>2309</v>
      </c>
      <c r="D789" s="826" t="s">
        <v>3545</v>
      </c>
      <c r="E789" s="827" t="s">
        <v>2315</v>
      </c>
      <c r="F789" s="743" t="s">
        <v>2304</v>
      </c>
      <c r="G789" s="743" t="s">
        <v>3236</v>
      </c>
      <c r="H789" s="743" t="s">
        <v>526</v>
      </c>
      <c r="I789" s="743" t="s">
        <v>3237</v>
      </c>
      <c r="J789" s="743" t="s">
        <v>682</v>
      </c>
      <c r="K789" s="743" t="s">
        <v>3238</v>
      </c>
      <c r="L789" s="744">
        <v>42.54</v>
      </c>
      <c r="M789" s="744">
        <v>170.16</v>
      </c>
      <c r="N789" s="743">
        <v>4</v>
      </c>
      <c r="O789" s="828">
        <v>2</v>
      </c>
      <c r="P789" s="744">
        <v>85.08</v>
      </c>
      <c r="Q789" s="761">
        <v>0.5</v>
      </c>
      <c r="R789" s="743">
        <v>2</v>
      </c>
      <c r="S789" s="761">
        <v>0.5</v>
      </c>
      <c r="T789" s="828">
        <v>0.5</v>
      </c>
      <c r="U789" s="784">
        <v>0.25</v>
      </c>
    </row>
    <row r="790" spans="1:21" ht="14.4" customHeight="1" x14ac:dyDescent="0.3">
      <c r="A790" s="742">
        <v>30</v>
      </c>
      <c r="B790" s="743" t="s">
        <v>2303</v>
      </c>
      <c r="C790" s="743" t="s">
        <v>2309</v>
      </c>
      <c r="D790" s="826" t="s">
        <v>3545</v>
      </c>
      <c r="E790" s="827" t="s">
        <v>2315</v>
      </c>
      <c r="F790" s="743" t="s">
        <v>2304</v>
      </c>
      <c r="G790" s="743" t="s">
        <v>3236</v>
      </c>
      <c r="H790" s="743" t="s">
        <v>526</v>
      </c>
      <c r="I790" s="743" t="s">
        <v>3239</v>
      </c>
      <c r="J790" s="743" t="s">
        <v>3240</v>
      </c>
      <c r="K790" s="743" t="s">
        <v>3241</v>
      </c>
      <c r="L790" s="744">
        <v>66.88</v>
      </c>
      <c r="M790" s="744">
        <v>66.88</v>
      </c>
      <c r="N790" s="743">
        <v>1</v>
      </c>
      <c r="O790" s="828">
        <v>1</v>
      </c>
      <c r="P790" s="744">
        <v>66.88</v>
      </c>
      <c r="Q790" s="761">
        <v>1</v>
      </c>
      <c r="R790" s="743">
        <v>1</v>
      </c>
      <c r="S790" s="761">
        <v>1</v>
      </c>
      <c r="T790" s="828">
        <v>1</v>
      </c>
      <c r="U790" s="784">
        <v>1</v>
      </c>
    </row>
    <row r="791" spans="1:21" ht="14.4" customHeight="1" x14ac:dyDescent="0.3">
      <c r="A791" s="742">
        <v>30</v>
      </c>
      <c r="B791" s="743" t="s">
        <v>2303</v>
      </c>
      <c r="C791" s="743" t="s">
        <v>2309</v>
      </c>
      <c r="D791" s="826" t="s">
        <v>3545</v>
      </c>
      <c r="E791" s="827" t="s">
        <v>2315</v>
      </c>
      <c r="F791" s="743" t="s">
        <v>2304</v>
      </c>
      <c r="G791" s="743" t="s">
        <v>2571</v>
      </c>
      <c r="H791" s="743" t="s">
        <v>526</v>
      </c>
      <c r="I791" s="743" t="s">
        <v>2572</v>
      </c>
      <c r="J791" s="743" t="s">
        <v>1500</v>
      </c>
      <c r="K791" s="743" t="s">
        <v>2573</v>
      </c>
      <c r="L791" s="744">
        <v>657.67</v>
      </c>
      <c r="M791" s="744">
        <v>657.67</v>
      </c>
      <c r="N791" s="743">
        <v>1</v>
      </c>
      <c r="O791" s="828">
        <v>1</v>
      </c>
      <c r="P791" s="744">
        <v>657.67</v>
      </c>
      <c r="Q791" s="761">
        <v>1</v>
      </c>
      <c r="R791" s="743">
        <v>1</v>
      </c>
      <c r="S791" s="761">
        <v>1</v>
      </c>
      <c r="T791" s="828">
        <v>1</v>
      </c>
      <c r="U791" s="784">
        <v>1</v>
      </c>
    </row>
    <row r="792" spans="1:21" ht="14.4" customHeight="1" x14ac:dyDescent="0.3">
      <c r="A792" s="742">
        <v>30</v>
      </c>
      <c r="B792" s="743" t="s">
        <v>2303</v>
      </c>
      <c r="C792" s="743" t="s">
        <v>2309</v>
      </c>
      <c r="D792" s="826" t="s">
        <v>3545</v>
      </c>
      <c r="E792" s="827" t="s">
        <v>2315</v>
      </c>
      <c r="F792" s="743" t="s">
        <v>2304</v>
      </c>
      <c r="G792" s="743" t="s">
        <v>2571</v>
      </c>
      <c r="H792" s="743" t="s">
        <v>526</v>
      </c>
      <c r="I792" s="743" t="s">
        <v>2942</v>
      </c>
      <c r="J792" s="743" t="s">
        <v>1500</v>
      </c>
      <c r="K792" s="743" t="s">
        <v>1501</v>
      </c>
      <c r="L792" s="744">
        <v>789.2</v>
      </c>
      <c r="M792" s="744">
        <v>3156.8</v>
      </c>
      <c r="N792" s="743">
        <v>4</v>
      </c>
      <c r="O792" s="828">
        <v>2</v>
      </c>
      <c r="P792" s="744">
        <v>1578.4</v>
      </c>
      <c r="Q792" s="761">
        <v>0.5</v>
      </c>
      <c r="R792" s="743">
        <v>2</v>
      </c>
      <c r="S792" s="761">
        <v>0.5</v>
      </c>
      <c r="T792" s="828">
        <v>1</v>
      </c>
      <c r="U792" s="784">
        <v>0.5</v>
      </c>
    </row>
    <row r="793" spans="1:21" ht="14.4" customHeight="1" x14ac:dyDescent="0.3">
      <c r="A793" s="742">
        <v>30</v>
      </c>
      <c r="B793" s="743" t="s">
        <v>2303</v>
      </c>
      <c r="C793" s="743" t="s">
        <v>2309</v>
      </c>
      <c r="D793" s="826" t="s">
        <v>3545</v>
      </c>
      <c r="E793" s="827" t="s">
        <v>2315</v>
      </c>
      <c r="F793" s="743" t="s">
        <v>2304</v>
      </c>
      <c r="G793" s="743" t="s">
        <v>2576</v>
      </c>
      <c r="H793" s="743" t="s">
        <v>526</v>
      </c>
      <c r="I793" s="743" t="s">
        <v>3242</v>
      </c>
      <c r="J793" s="743" t="s">
        <v>2578</v>
      </c>
      <c r="K793" s="743" t="s">
        <v>3243</v>
      </c>
      <c r="L793" s="744">
        <v>0</v>
      </c>
      <c r="M793" s="744">
        <v>0</v>
      </c>
      <c r="N793" s="743">
        <v>1</v>
      </c>
      <c r="O793" s="828">
        <v>0.5</v>
      </c>
      <c r="P793" s="744"/>
      <c r="Q793" s="761"/>
      <c r="R793" s="743"/>
      <c r="S793" s="761">
        <v>0</v>
      </c>
      <c r="T793" s="828"/>
      <c r="U793" s="784">
        <v>0</v>
      </c>
    </row>
    <row r="794" spans="1:21" ht="14.4" customHeight="1" x14ac:dyDescent="0.3">
      <c r="A794" s="742">
        <v>30</v>
      </c>
      <c r="B794" s="743" t="s">
        <v>2303</v>
      </c>
      <c r="C794" s="743" t="s">
        <v>2309</v>
      </c>
      <c r="D794" s="826" t="s">
        <v>3545</v>
      </c>
      <c r="E794" s="827" t="s">
        <v>2315</v>
      </c>
      <c r="F794" s="743" t="s">
        <v>2304</v>
      </c>
      <c r="G794" s="743" t="s">
        <v>2836</v>
      </c>
      <c r="H794" s="743" t="s">
        <v>526</v>
      </c>
      <c r="I794" s="743" t="s">
        <v>3244</v>
      </c>
      <c r="J794" s="743" t="s">
        <v>2838</v>
      </c>
      <c r="K794" s="743" t="s">
        <v>3245</v>
      </c>
      <c r="L794" s="744">
        <v>0</v>
      </c>
      <c r="M794" s="744">
        <v>0</v>
      </c>
      <c r="N794" s="743">
        <v>1</v>
      </c>
      <c r="O794" s="828">
        <v>0.5</v>
      </c>
      <c r="P794" s="744">
        <v>0</v>
      </c>
      <c r="Q794" s="761"/>
      <c r="R794" s="743">
        <v>1</v>
      </c>
      <c r="S794" s="761">
        <v>1</v>
      </c>
      <c r="T794" s="828">
        <v>0.5</v>
      </c>
      <c r="U794" s="784">
        <v>1</v>
      </c>
    </row>
    <row r="795" spans="1:21" ht="14.4" customHeight="1" x14ac:dyDescent="0.3">
      <c r="A795" s="742">
        <v>30</v>
      </c>
      <c r="B795" s="743" t="s">
        <v>2303</v>
      </c>
      <c r="C795" s="743" t="s">
        <v>2309</v>
      </c>
      <c r="D795" s="826" t="s">
        <v>3545</v>
      </c>
      <c r="E795" s="827" t="s">
        <v>2315</v>
      </c>
      <c r="F795" s="743" t="s">
        <v>2304</v>
      </c>
      <c r="G795" s="743" t="s">
        <v>2836</v>
      </c>
      <c r="H795" s="743" t="s">
        <v>526</v>
      </c>
      <c r="I795" s="743" t="s">
        <v>3246</v>
      </c>
      <c r="J795" s="743" t="s">
        <v>2838</v>
      </c>
      <c r="K795" s="743" t="s">
        <v>3247</v>
      </c>
      <c r="L795" s="744">
        <v>149.69</v>
      </c>
      <c r="M795" s="744">
        <v>748.45</v>
      </c>
      <c r="N795" s="743">
        <v>5</v>
      </c>
      <c r="O795" s="828">
        <v>1.5</v>
      </c>
      <c r="P795" s="744"/>
      <c r="Q795" s="761">
        <v>0</v>
      </c>
      <c r="R795" s="743"/>
      <c r="S795" s="761">
        <v>0</v>
      </c>
      <c r="T795" s="828"/>
      <c r="U795" s="784">
        <v>0</v>
      </c>
    </row>
    <row r="796" spans="1:21" ht="14.4" customHeight="1" x14ac:dyDescent="0.3">
      <c r="A796" s="742">
        <v>30</v>
      </c>
      <c r="B796" s="743" t="s">
        <v>2303</v>
      </c>
      <c r="C796" s="743" t="s">
        <v>2309</v>
      </c>
      <c r="D796" s="826" t="s">
        <v>3545</v>
      </c>
      <c r="E796" s="827" t="s">
        <v>2315</v>
      </c>
      <c r="F796" s="743" t="s">
        <v>2304</v>
      </c>
      <c r="G796" s="743" t="s">
        <v>2836</v>
      </c>
      <c r="H796" s="743" t="s">
        <v>526</v>
      </c>
      <c r="I796" s="743" t="s">
        <v>3246</v>
      </c>
      <c r="J796" s="743" t="s">
        <v>2838</v>
      </c>
      <c r="K796" s="743" t="s">
        <v>3247</v>
      </c>
      <c r="L796" s="744">
        <v>110.19</v>
      </c>
      <c r="M796" s="744">
        <v>110.19</v>
      </c>
      <c r="N796" s="743">
        <v>1</v>
      </c>
      <c r="O796" s="828">
        <v>0.5</v>
      </c>
      <c r="P796" s="744">
        <v>110.19</v>
      </c>
      <c r="Q796" s="761">
        <v>1</v>
      </c>
      <c r="R796" s="743">
        <v>1</v>
      </c>
      <c r="S796" s="761">
        <v>1</v>
      </c>
      <c r="T796" s="828">
        <v>0.5</v>
      </c>
      <c r="U796" s="784">
        <v>1</v>
      </c>
    </row>
    <row r="797" spans="1:21" ht="14.4" customHeight="1" x14ac:dyDescent="0.3">
      <c r="A797" s="742">
        <v>30</v>
      </c>
      <c r="B797" s="743" t="s">
        <v>2303</v>
      </c>
      <c r="C797" s="743" t="s">
        <v>2309</v>
      </c>
      <c r="D797" s="826" t="s">
        <v>3545</v>
      </c>
      <c r="E797" s="827" t="s">
        <v>2315</v>
      </c>
      <c r="F797" s="743" t="s">
        <v>2304</v>
      </c>
      <c r="G797" s="743" t="s">
        <v>2836</v>
      </c>
      <c r="H797" s="743" t="s">
        <v>526</v>
      </c>
      <c r="I797" s="743" t="s">
        <v>3248</v>
      </c>
      <c r="J797" s="743" t="s">
        <v>3249</v>
      </c>
      <c r="K797" s="743" t="s">
        <v>3250</v>
      </c>
      <c r="L797" s="744">
        <v>80.94</v>
      </c>
      <c r="M797" s="744">
        <v>242.82</v>
      </c>
      <c r="N797" s="743">
        <v>3</v>
      </c>
      <c r="O797" s="828">
        <v>0.5</v>
      </c>
      <c r="P797" s="744">
        <v>242.82</v>
      </c>
      <c r="Q797" s="761">
        <v>1</v>
      </c>
      <c r="R797" s="743">
        <v>3</v>
      </c>
      <c r="S797" s="761">
        <v>1</v>
      </c>
      <c r="T797" s="828">
        <v>0.5</v>
      </c>
      <c r="U797" s="784">
        <v>1</v>
      </c>
    </row>
    <row r="798" spans="1:21" ht="14.4" customHeight="1" x14ac:dyDescent="0.3">
      <c r="A798" s="742">
        <v>30</v>
      </c>
      <c r="B798" s="743" t="s">
        <v>2303</v>
      </c>
      <c r="C798" s="743" t="s">
        <v>2309</v>
      </c>
      <c r="D798" s="826" t="s">
        <v>3545</v>
      </c>
      <c r="E798" s="827" t="s">
        <v>2315</v>
      </c>
      <c r="F798" s="743" t="s">
        <v>2304</v>
      </c>
      <c r="G798" s="743" t="s">
        <v>2836</v>
      </c>
      <c r="H798" s="743" t="s">
        <v>526</v>
      </c>
      <c r="I798" s="743" t="s">
        <v>3251</v>
      </c>
      <c r="J798" s="743" t="s">
        <v>3249</v>
      </c>
      <c r="K798" s="743" t="s">
        <v>3252</v>
      </c>
      <c r="L798" s="744">
        <v>85.54</v>
      </c>
      <c r="M798" s="744">
        <v>85.54</v>
      </c>
      <c r="N798" s="743">
        <v>1</v>
      </c>
      <c r="O798" s="828">
        <v>0.5</v>
      </c>
      <c r="P798" s="744">
        <v>85.54</v>
      </c>
      <c r="Q798" s="761">
        <v>1</v>
      </c>
      <c r="R798" s="743">
        <v>1</v>
      </c>
      <c r="S798" s="761">
        <v>1</v>
      </c>
      <c r="T798" s="828">
        <v>0.5</v>
      </c>
      <c r="U798" s="784">
        <v>1</v>
      </c>
    </row>
    <row r="799" spans="1:21" ht="14.4" customHeight="1" x14ac:dyDescent="0.3">
      <c r="A799" s="742">
        <v>30</v>
      </c>
      <c r="B799" s="743" t="s">
        <v>2303</v>
      </c>
      <c r="C799" s="743" t="s">
        <v>2309</v>
      </c>
      <c r="D799" s="826" t="s">
        <v>3545</v>
      </c>
      <c r="E799" s="827" t="s">
        <v>2315</v>
      </c>
      <c r="F799" s="743" t="s">
        <v>2304</v>
      </c>
      <c r="G799" s="743" t="s">
        <v>3253</v>
      </c>
      <c r="H799" s="743" t="s">
        <v>526</v>
      </c>
      <c r="I799" s="743" t="s">
        <v>3254</v>
      </c>
      <c r="J799" s="743" t="s">
        <v>1419</v>
      </c>
      <c r="K799" s="743" t="s">
        <v>2205</v>
      </c>
      <c r="L799" s="744">
        <v>192.28</v>
      </c>
      <c r="M799" s="744">
        <v>576.84</v>
      </c>
      <c r="N799" s="743">
        <v>3</v>
      </c>
      <c r="O799" s="828">
        <v>2</v>
      </c>
      <c r="P799" s="744"/>
      <c r="Q799" s="761">
        <v>0</v>
      </c>
      <c r="R799" s="743"/>
      <c r="S799" s="761">
        <v>0</v>
      </c>
      <c r="T799" s="828"/>
      <c r="U799" s="784">
        <v>0</v>
      </c>
    </row>
    <row r="800" spans="1:21" ht="14.4" customHeight="1" x14ac:dyDescent="0.3">
      <c r="A800" s="742">
        <v>30</v>
      </c>
      <c r="B800" s="743" t="s">
        <v>2303</v>
      </c>
      <c r="C800" s="743" t="s">
        <v>2309</v>
      </c>
      <c r="D800" s="826" t="s">
        <v>3545</v>
      </c>
      <c r="E800" s="827" t="s">
        <v>2315</v>
      </c>
      <c r="F800" s="743" t="s">
        <v>2304</v>
      </c>
      <c r="G800" s="743" t="s">
        <v>3255</v>
      </c>
      <c r="H800" s="743" t="s">
        <v>526</v>
      </c>
      <c r="I800" s="743" t="s">
        <v>3256</v>
      </c>
      <c r="J800" s="743" t="s">
        <v>3257</v>
      </c>
      <c r="K800" s="743" t="s">
        <v>3258</v>
      </c>
      <c r="L800" s="744">
        <v>139.04</v>
      </c>
      <c r="M800" s="744">
        <v>278.08</v>
      </c>
      <c r="N800" s="743">
        <v>2</v>
      </c>
      <c r="O800" s="828">
        <v>1</v>
      </c>
      <c r="P800" s="744">
        <v>278.08</v>
      </c>
      <c r="Q800" s="761">
        <v>1</v>
      </c>
      <c r="R800" s="743">
        <v>2</v>
      </c>
      <c r="S800" s="761">
        <v>1</v>
      </c>
      <c r="T800" s="828">
        <v>1</v>
      </c>
      <c r="U800" s="784">
        <v>1</v>
      </c>
    </row>
    <row r="801" spans="1:21" ht="14.4" customHeight="1" x14ac:dyDescent="0.3">
      <c r="A801" s="742">
        <v>30</v>
      </c>
      <c r="B801" s="743" t="s">
        <v>2303</v>
      </c>
      <c r="C801" s="743" t="s">
        <v>2309</v>
      </c>
      <c r="D801" s="826" t="s">
        <v>3545</v>
      </c>
      <c r="E801" s="827" t="s">
        <v>2315</v>
      </c>
      <c r="F801" s="743" t="s">
        <v>2304</v>
      </c>
      <c r="G801" s="743" t="s">
        <v>2585</v>
      </c>
      <c r="H801" s="743" t="s">
        <v>526</v>
      </c>
      <c r="I801" s="743" t="s">
        <v>2586</v>
      </c>
      <c r="J801" s="743" t="s">
        <v>1421</v>
      </c>
      <c r="K801" s="743" t="s">
        <v>2131</v>
      </c>
      <c r="L801" s="744">
        <v>122.73</v>
      </c>
      <c r="M801" s="744">
        <v>245.46</v>
      </c>
      <c r="N801" s="743">
        <v>2</v>
      </c>
      <c r="O801" s="828">
        <v>1</v>
      </c>
      <c r="P801" s="744">
        <v>122.73</v>
      </c>
      <c r="Q801" s="761">
        <v>0.5</v>
      </c>
      <c r="R801" s="743">
        <v>1</v>
      </c>
      <c r="S801" s="761">
        <v>0.5</v>
      </c>
      <c r="T801" s="828">
        <v>0.5</v>
      </c>
      <c r="U801" s="784">
        <v>0.5</v>
      </c>
    </row>
    <row r="802" spans="1:21" ht="14.4" customHeight="1" x14ac:dyDescent="0.3">
      <c r="A802" s="742">
        <v>30</v>
      </c>
      <c r="B802" s="743" t="s">
        <v>2303</v>
      </c>
      <c r="C802" s="743" t="s">
        <v>2309</v>
      </c>
      <c r="D802" s="826" t="s">
        <v>3545</v>
      </c>
      <c r="E802" s="827" t="s">
        <v>2315</v>
      </c>
      <c r="F802" s="743" t="s">
        <v>2304</v>
      </c>
      <c r="G802" s="743" t="s">
        <v>3259</v>
      </c>
      <c r="H802" s="743" t="s">
        <v>526</v>
      </c>
      <c r="I802" s="743" t="s">
        <v>3260</v>
      </c>
      <c r="J802" s="743" t="s">
        <v>1690</v>
      </c>
      <c r="K802" s="743" t="s">
        <v>3261</v>
      </c>
      <c r="L802" s="744">
        <v>61.97</v>
      </c>
      <c r="M802" s="744">
        <v>61.97</v>
      </c>
      <c r="N802" s="743">
        <v>1</v>
      </c>
      <c r="O802" s="828">
        <v>1</v>
      </c>
      <c r="P802" s="744">
        <v>61.97</v>
      </c>
      <c r="Q802" s="761">
        <v>1</v>
      </c>
      <c r="R802" s="743">
        <v>1</v>
      </c>
      <c r="S802" s="761">
        <v>1</v>
      </c>
      <c r="T802" s="828">
        <v>1</v>
      </c>
      <c r="U802" s="784">
        <v>1</v>
      </c>
    </row>
    <row r="803" spans="1:21" ht="14.4" customHeight="1" x14ac:dyDescent="0.3">
      <c r="A803" s="742">
        <v>30</v>
      </c>
      <c r="B803" s="743" t="s">
        <v>2303</v>
      </c>
      <c r="C803" s="743" t="s">
        <v>2309</v>
      </c>
      <c r="D803" s="826" t="s">
        <v>3545</v>
      </c>
      <c r="E803" s="827" t="s">
        <v>2315</v>
      </c>
      <c r="F803" s="743" t="s">
        <v>2304</v>
      </c>
      <c r="G803" s="743" t="s">
        <v>3262</v>
      </c>
      <c r="H803" s="743" t="s">
        <v>526</v>
      </c>
      <c r="I803" s="743" t="s">
        <v>3263</v>
      </c>
      <c r="J803" s="743" t="s">
        <v>3264</v>
      </c>
      <c r="K803" s="743" t="s">
        <v>3265</v>
      </c>
      <c r="L803" s="744">
        <v>77.13</v>
      </c>
      <c r="M803" s="744">
        <v>77.13</v>
      </c>
      <c r="N803" s="743">
        <v>1</v>
      </c>
      <c r="O803" s="828">
        <v>0.5</v>
      </c>
      <c r="P803" s="744">
        <v>77.13</v>
      </c>
      <c r="Q803" s="761">
        <v>1</v>
      </c>
      <c r="R803" s="743">
        <v>1</v>
      </c>
      <c r="S803" s="761">
        <v>1</v>
      </c>
      <c r="T803" s="828">
        <v>0.5</v>
      </c>
      <c r="U803" s="784">
        <v>1</v>
      </c>
    </row>
    <row r="804" spans="1:21" ht="14.4" customHeight="1" x14ac:dyDescent="0.3">
      <c r="A804" s="742">
        <v>30</v>
      </c>
      <c r="B804" s="743" t="s">
        <v>2303</v>
      </c>
      <c r="C804" s="743" t="s">
        <v>2309</v>
      </c>
      <c r="D804" s="826" t="s">
        <v>3545</v>
      </c>
      <c r="E804" s="827" t="s">
        <v>2315</v>
      </c>
      <c r="F804" s="743" t="s">
        <v>2304</v>
      </c>
      <c r="G804" s="743" t="s">
        <v>2850</v>
      </c>
      <c r="H804" s="743" t="s">
        <v>526</v>
      </c>
      <c r="I804" s="743" t="s">
        <v>3266</v>
      </c>
      <c r="J804" s="743" t="s">
        <v>3267</v>
      </c>
      <c r="K804" s="743" t="s">
        <v>2490</v>
      </c>
      <c r="L804" s="744">
        <v>93.96</v>
      </c>
      <c r="M804" s="744">
        <v>187.92</v>
      </c>
      <c r="N804" s="743">
        <v>2</v>
      </c>
      <c r="O804" s="828">
        <v>0.5</v>
      </c>
      <c r="P804" s="744"/>
      <c r="Q804" s="761">
        <v>0</v>
      </c>
      <c r="R804" s="743"/>
      <c r="S804" s="761">
        <v>0</v>
      </c>
      <c r="T804" s="828"/>
      <c r="U804" s="784">
        <v>0</v>
      </c>
    </row>
    <row r="805" spans="1:21" ht="14.4" customHeight="1" x14ac:dyDescent="0.3">
      <c r="A805" s="742">
        <v>30</v>
      </c>
      <c r="B805" s="743" t="s">
        <v>2303</v>
      </c>
      <c r="C805" s="743" t="s">
        <v>2309</v>
      </c>
      <c r="D805" s="826" t="s">
        <v>3545</v>
      </c>
      <c r="E805" s="827" t="s">
        <v>2315</v>
      </c>
      <c r="F805" s="743" t="s">
        <v>2304</v>
      </c>
      <c r="G805" s="743" t="s">
        <v>2740</v>
      </c>
      <c r="H805" s="743" t="s">
        <v>526</v>
      </c>
      <c r="I805" s="743" t="s">
        <v>3268</v>
      </c>
      <c r="J805" s="743" t="s">
        <v>3269</v>
      </c>
      <c r="K805" s="743" t="s">
        <v>3270</v>
      </c>
      <c r="L805" s="744">
        <v>264</v>
      </c>
      <c r="M805" s="744">
        <v>264</v>
      </c>
      <c r="N805" s="743">
        <v>1</v>
      </c>
      <c r="O805" s="828"/>
      <c r="P805" s="744">
        <v>264</v>
      </c>
      <c r="Q805" s="761">
        <v>1</v>
      </c>
      <c r="R805" s="743">
        <v>1</v>
      </c>
      <c r="S805" s="761">
        <v>1</v>
      </c>
      <c r="T805" s="828"/>
      <c r="U805" s="784"/>
    </row>
    <row r="806" spans="1:21" ht="14.4" customHeight="1" x14ac:dyDescent="0.3">
      <c r="A806" s="742">
        <v>30</v>
      </c>
      <c r="B806" s="743" t="s">
        <v>2303</v>
      </c>
      <c r="C806" s="743" t="s">
        <v>2309</v>
      </c>
      <c r="D806" s="826" t="s">
        <v>3545</v>
      </c>
      <c r="E806" s="827" t="s">
        <v>2315</v>
      </c>
      <c r="F806" s="743" t="s">
        <v>2304</v>
      </c>
      <c r="G806" s="743" t="s">
        <v>2740</v>
      </c>
      <c r="H806" s="743" t="s">
        <v>526</v>
      </c>
      <c r="I806" s="743" t="s">
        <v>3268</v>
      </c>
      <c r="J806" s="743" t="s">
        <v>3269</v>
      </c>
      <c r="K806" s="743" t="s">
        <v>3270</v>
      </c>
      <c r="L806" s="744">
        <v>170.32</v>
      </c>
      <c r="M806" s="744">
        <v>170.32</v>
      </c>
      <c r="N806" s="743">
        <v>1</v>
      </c>
      <c r="O806" s="828">
        <v>1</v>
      </c>
      <c r="P806" s="744"/>
      <c r="Q806" s="761">
        <v>0</v>
      </c>
      <c r="R806" s="743"/>
      <c r="S806" s="761">
        <v>0</v>
      </c>
      <c r="T806" s="828"/>
      <c r="U806" s="784">
        <v>0</v>
      </c>
    </row>
    <row r="807" spans="1:21" ht="14.4" customHeight="1" x14ac:dyDescent="0.3">
      <c r="A807" s="742">
        <v>30</v>
      </c>
      <c r="B807" s="743" t="s">
        <v>2303</v>
      </c>
      <c r="C807" s="743" t="s">
        <v>2309</v>
      </c>
      <c r="D807" s="826" t="s">
        <v>3545</v>
      </c>
      <c r="E807" s="827" t="s">
        <v>2315</v>
      </c>
      <c r="F807" s="743" t="s">
        <v>2304</v>
      </c>
      <c r="G807" s="743" t="s">
        <v>2743</v>
      </c>
      <c r="H807" s="743" t="s">
        <v>526</v>
      </c>
      <c r="I807" s="743" t="s">
        <v>2944</v>
      </c>
      <c r="J807" s="743" t="s">
        <v>2855</v>
      </c>
      <c r="K807" s="743" t="s">
        <v>2945</v>
      </c>
      <c r="L807" s="744">
        <v>131.32</v>
      </c>
      <c r="M807" s="744">
        <v>525.28</v>
      </c>
      <c r="N807" s="743">
        <v>4</v>
      </c>
      <c r="O807" s="828">
        <v>1.5</v>
      </c>
      <c r="P807" s="744">
        <v>525.28</v>
      </c>
      <c r="Q807" s="761">
        <v>1</v>
      </c>
      <c r="R807" s="743">
        <v>4</v>
      </c>
      <c r="S807" s="761">
        <v>1</v>
      </c>
      <c r="T807" s="828">
        <v>1.5</v>
      </c>
      <c r="U807" s="784">
        <v>1</v>
      </c>
    </row>
    <row r="808" spans="1:21" ht="14.4" customHeight="1" x14ac:dyDescent="0.3">
      <c r="A808" s="742">
        <v>30</v>
      </c>
      <c r="B808" s="743" t="s">
        <v>2303</v>
      </c>
      <c r="C808" s="743" t="s">
        <v>2309</v>
      </c>
      <c r="D808" s="826" t="s">
        <v>3545</v>
      </c>
      <c r="E808" s="827" t="s">
        <v>2315</v>
      </c>
      <c r="F808" s="743" t="s">
        <v>2304</v>
      </c>
      <c r="G808" s="743" t="s">
        <v>2743</v>
      </c>
      <c r="H808" s="743" t="s">
        <v>526</v>
      </c>
      <c r="I808" s="743" t="s">
        <v>3271</v>
      </c>
      <c r="J808" s="743" t="s">
        <v>2855</v>
      </c>
      <c r="K808" s="743" t="s">
        <v>3272</v>
      </c>
      <c r="L808" s="744">
        <v>0</v>
      </c>
      <c r="M808" s="744">
        <v>0</v>
      </c>
      <c r="N808" s="743">
        <v>2</v>
      </c>
      <c r="O808" s="828">
        <v>1</v>
      </c>
      <c r="P808" s="744">
        <v>0</v>
      </c>
      <c r="Q808" s="761"/>
      <c r="R808" s="743">
        <v>2</v>
      </c>
      <c r="S808" s="761">
        <v>1</v>
      </c>
      <c r="T808" s="828">
        <v>1</v>
      </c>
      <c r="U808" s="784">
        <v>1</v>
      </c>
    </row>
    <row r="809" spans="1:21" ht="14.4" customHeight="1" x14ac:dyDescent="0.3">
      <c r="A809" s="742">
        <v>30</v>
      </c>
      <c r="B809" s="743" t="s">
        <v>2303</v>
      </c>
      <c r="C809" s="743" t="s">
        <v>2309</v>
      </c>
      <c r="D809" s="826" t="s">
        <v>3545</v>
      </c>
      <c r="E809" s="827" t="s">
        <v>2315</v>
      </c>
      <c r="F809" s="743" t="s">
        <v>2304</v>
      </c>
      <c r="G809" s="743" t="s">
        <v>2591</v>
      </c>
      <c r="H809" s="743" t="s">
        <v>526</v>
      </c>
      <c r="I809" s="743" t="s">
        <v>2594</v>
      </c>
      <c r="J809" s="743" t="s">
        <v>702</v>
      </c>
      <c r="K809" s="743" t="s">
        <v>2595</v>
      </c>
      <c r="L809" s="744">
        <v>271.94</v>
      </c>
      <c r="M809" s="744">
        <v>543.88</v>
      </c>
      <c r="N809" s="743">
        <v>2</v>
      </c>
      <c r="O809" s="828">
        <v>1.5</v>
      </c>
      <c r="P809" s="744"/>
      <c r="Q809" s="761">
        <v>0</v>
      </c>
      <c r="R809" s="743"/>
      <c r="S809" s="761">
        <v>0</v>
      </c>
      <c r="T809" s="828"/>
      <c r="U809" s="784">
        <v>0</v>
      </c>
    </row>
    <row r="810" spans="1:21" ht="14.4" customHeight="1" x14ac:dyDescent="0.3">
      <c r="A810" s="742">
        <v>30</v>
      </c>
      <c r="B810" s="743" t="s">
        <v>2303</v>
      </c>
      <c r="C810" s="743" t="s">
        <v>2309</v>
      </c>
      <c r="D810" s="826" t="s">
        <v>3545</v>
      </c>
      <c r="E810" s="827" t="s">
        <v>2315</v>
      </c>
      <c r="F810" s="743" t="s">
        <v>2304</v>
      </c>
      <c r="G810" s="743" t="s">
        <v>2591</v>
      </c>
      <c r="H810" s="743" t="s">
        <v>526</v>
      </c>
      <c r="I810" s="743" t="s">
        <v>3273</v>
      </c>
      <c r="J810" s="743" t="s">
        <v>704</v>
      </c>
      <c r="K810" s="743" t="s">
        <v>3274</v>
      </c>
      <c r="L810" s="744">
        <v>0</v>
      </c>
      <c r="M810" s="744">
        <v>0</v>
      </c>
      <c r="N810" s="743">
        <v>1</v>
      </c>
      <c r="O810" s="828"/>
      <c r="P810" s="744">
        <v>0</v>
      </c>
      <c r="Q810" s="761"/>
      <c r="R810" s="743">
        <v>1</v>
      </c>
      <c r="S810" s="761">
        <v>1</v>
      </c>
      <c r="T810" s="828"/>
      <c r="U810" s="784"/>
    </row>
    <row r="811" spans="1:21" ht="14.4" customHeight="1" x14ac:dyDescent="0.3">
      <c r="A811" s="742">
        <v>30</v>
      </c>
      <c r="B811" s="743" t="s">
        <v>2303</v>
      </c>
      <c r="C811" s="743" t="s">
        <v>2309</v>
      </c>
      <c r="D811" s="826" t="s">
        <v>3545</v>
      </c>
      <c r="E811" s="827" t="s">
        <v>2315</v>
      </c>
      <c r="F811" s="743" t="s">
        <v>2304</v>
      </c>
      <c r="G811" s="743" t="s">
        <v>2604</v>
      </c>
      <c r="H811" s="743" t="s">
        <v>554</v>
      </c>
      <c r="I811" s="743" t="s">
        <v>2237</v>
      </c>
      <c r="J811" s="743" t="s">
        <v>718</v>
      </c>
      <c r="K811" s="743" t="s">
        <v>2238</v>
      </c>
      <c r="L811" s="744">
        <v>0</v>
      </c>
      <c r="M811" s="744">
        <v>0</v>
      </c>
      <c r="N811" s="743">
        <v>3</v>
      </c>
      <c r="O811" s="828">
        <v>0.5</v>
      </c>
      <c r="P811" s="744">
        <v>0</v>
      </c>
      <c r="Q811" s="761"/>
      <c r="R811" s="743">
        <v>3</v>
      </c>
      <c r="S811" s="761">
        <v>1</v>
      </c>
      <c r="T811" s="828">
        <v>0.5</v>
      </c>
      <c r="U811" s="784">
        <v>1</v>
      </c>
    </row>
    <row r="812" spans="1:21" ht="14.4" customHeight="1" x14ac:dyDescent="0.3">
      <c r="A812" s="742">
        <v>30</v>
      </c>
      <c r="B812" s="743" t="s">
        <v>2303</v>
      </c>
      <c r="C812" s="743" t="s">
        <v>2309</v>
      </c>
      <c r="D812" s="826" t="s">
        <v>3545</v>
      </c>
      <c r="E812" s="827" t="s">
        <v>2315</v>
      </c>
      <c r="F812" s="743" t="s">
        <v>2304</v>
      </c>
      <c r="G812" s="743" t="s">
        <v>2604</v>
      </c>
      <c r="H812" s="743" t="s">
        <v>554</v>
      </c>
      <c r="I812" s="743" t="s">
        <v>3275</v>
      </c>
      <c r="J812" s="743" t="s">
        <v>718</v>
      </c>
      <c r="K812" s="743" t="s">
        <v>3276</v>
      </c>
      <c r="L812" s="744">
        <v>0</v>
      </c>
      <c r="M812" s="744">
        <v>0</v>
      </c>
      <c r="N812" s="743">
        <v>3</v>
      </c>
      <c r="O812" s="828">
        <v>1</v>
      </c>
      <c r="P812" s="744"/>
      <c r="Q812" s="761"/>
      <c r="R812" s="743"/>
      <c r="S812" s="761">
        <v>0</v>
      </c>
      <c r="T812" s="828"/>
      <c r="U812" s="784">
        <v>0</v>
      </c>
    </row>
    <row r="813" spans="1:21" ht="14.4" customHeight="1" x14ac:dyDescent="0.3">
      <c r="A813" s="742">
        <v>30</v>
      </c>
      <c r="B813" s="743" t="s">
        <v>2303</v>
      </c>
      <c r="C813" s="743" t="s">
        <v>2309</v>
      </c>
      <c r="D813" s="826" t="s">
        <v>3545</v>
      </c>
      <c r="E813" s="827" t="s">
        <v>2315</v>
      </c>
      <c r="F813" s="743" t="s">
        <v>2304</v>
      </c>
      <c r="G813" s="743" t="s">
        <v>1515</v>
      </c>
      <c r="H813" s="743" t="s">
        <v>554</v>
      </c>
      <c r="I813" s="743" t="s">
        <v>2946</v>
      </c>
      <c r="J813" s="743" t="s">
        <v>1869</v>
      </c>
      <c r="K813" s="743" t="s">
        <v>2947</v>
      </c>
      <c r="L813" s="744">
        <v>184.74</v>
      </c>
      <c r="M813" s="744">
        <v>369.48</v>
      </c>
      <c r="N813" s="743">
        <v>2</v>
      </c>
      <c r="O813" s="828">
        <v>1.5</v>
      </c>
      <c r="P813" s="744">
        <v>369.48</v>
      </c>
      <c r="Q813" s="761">
        <v>1</v>
      </c>
      <c r="R813" s="743">
        <v>2</v>
      </c>
      <c r="S813" s="761">
        <v>1</v>
      </c>
      <c r="T813" s="828">
        <v>1.5</v>
      </c>
      <c r="U813" s="784">
        <v>1</v>
      </c>
    </row>
    <row r="814" spans="1:21" ht="14.4" customHeight="1" x14ac:dyDescent="0.3">
      <c r="A814" s="742">
        <v>30</v>
      </c>
      <c r="B814" s="743" t="s">
        <v>2303</v>
      </c>
      <c r="C814" s="743" t="s">
        <v>2309</v>
      </c>
      <c r="D814" s="826" t="s">
        <v>3545</v>
      </c>
      <c r="E814" s="827" t="s">
        <v>2315</v>
      </c>
      <c r="F814" s="743" t="s">
        <v>2304</v>
      </c>
      <c r="G814" s="743" t="s">
        <v>2744</v>
      </c>
      <c r="H814" s="743" t="s">
        <v>554</v>
      </c>
      <c r="I814" s="743" t="s">
        <v>2202</v>
      </c>
      <c r="J814" s="743" t="s">
        <v>1536</v>
      </c>
      <c r="K814" s="743" t="s">
        <v>2203</v>
      </c>
      <c r="L814" s="744">
        <v>0</v>
      </c>
      <c r="M814" s="744">
        <v>0</v>
      </c>
      <c r="N814" s="743">
        <v>3</v>
      </c>
      <c r="O814" s="828">
        <v>0.5</v>
      </c>
      <c r="P814" s="744">
        <v>0</v>
      </c>
      <c r="Q814" s="761"/>
      <c r="R814" s="743">
        <v>3</v>
      </c>
      <c r="S814" s="761">
        <v>1</v>
      </c>
      <c r="T814" s="828">
        <v>0.5</v>
      </c>
      <c r="U814" s="784">
        <v>1</v>
      </c>
    </row>
    <row r="815" spans="1:21" ht="14.4" customHeight="1" x14ac:dyDescent="0.3">
      <c r="A815" s="742">
        <v>30</v>
      </c>
      <c r="B815" s="743" t="s">
        <v>2303</v>
      </c>
      <c r="C815" s="743" t="s">
        <v>2309</v>
      </c>
      <c r="D815" s="826" t="s">
        <v>3545</v>
      </c>
      <c r="E815" s="827" t="s">
        <v>2315</v>
      </c>
      <c r="F815" s="743" t="s">
        <v>2304</v>
      </c>
      <c r="G815" s="743" t="s">
        <v>2744</v>
      </c>
      <c r="H815" s="743" t="s">
        <v>554</v>
      </c>
      <c r="I815" s="743" t="s">
        <v>2204</v>
      </c>
      <c r="J815" s="743" t="s">
        <v>1536</v>
      </c>
      <c r="K815" s="743" t="s">
        <v>2205</v>
      </c>
      <c r="L815" s="744">
        <v>0</v>
      </c>
      <c r="M815" s="744">
        <v>0</v>
      </c>
      <c r="N815" s="743">
        <v>2</v>
      </c>
      <c r="O815" s="828">
        <v>1.5</v>
      </c>
      <c r="P815" s="744">
        <v>0</v>
      </c>
      <c r="Q815" s="761"/>
      <c r="R815" s="743">
        <v>1</v>
      </c>
      <c r="S815" s="761">
        <v>0.5</v>
      </c>
      <c r="T815" s="828">
        <v>0.5</v>
      </c>
      <c r="U815" s="784">
        <v>0.33333333333333331</v>
      </c>
    </row>
    <row r="816" spans="1:21" ht="14.4" customHeight="1" x14ac:dyDescent="0.3">
      <c r="A816" s="742">
        <v>30</v>
      </c>
      <c r="B816" s="743" t="s">
        <v>2303</v>
      </c>
      <c r="C816" s="743" t="s">
        <v>2309</v>
      </c>
      <c r="D816" s="826" t="s">
        <v>3545</v>
      </c>
      <c r="E816" s="827" t="s">
        <v>2315</v>
      </c>
      <c r="F816" s="743" t="s">
        <v>2304</v>
      </c>
      <c r="G816" s="743" t="s">
        <v>2744</v>
      </c>
      <c r="H816" s="743" t="s">
        <v>526</v>
      </c>
      <c r="I816" s="743" t="s">
        <v>3277</v>
      </c>
      <c r="J816" s="743" t="s">
        <v>3278</v>
      </c>
      <c r="K816" s="743" t="s">
        <v>2203</v>
      </c>
      <c r="L816" s="744">
        <v>0</v>
      </c>
      <c r="M816" s="744">
        <v>0</v>
      </c>
      <c r="N816" s="743">
        <v>2</v>
      </c>
      <c r="O816" s="828">
        <v>0.5</v>
      </c>
      <c r="P816" s="744">
        <v>0</v>
      </c>
      <c r="Q816" s="761"/>
      <c r="R816" s="743">
        <v>2</v>
      </c>
      <c r="S816" s="761">
        <v>1</v>
      </c>
      <c r="T816" s="828">
        <v>0.5</v>
      </c>
      <c r="U816" s="784">
        <v>1</v>
      </c>
    </row>
    <row r="817" spans="1:21" ht="14.4" customHeight="1" x14ac:dyDescent="0.3">
      <c r="A817" s="742">
        <v>30</v>
      </c>
      <c r="B817" s="743" t="s">
        <v>2303</v>
      </c>
      <c r="C817" s="743" t="s">
        <v>2309</v>
      </c>
      <c r="D817" s="826" t="s">
        <v>3545</v>
      </c>
      <c r="E817" s="827" t="s">
        <v>2315</v>
      </c>
      <c r="F817" s="743" t="s">
        <v>2304</v>
      </c>
      <c r="G817" s="743" t="s">
        <v>2744</v>
      </c>
      <c r="H817" s="743" t="s">
        <v>526</v>
      </c>
      <c r="I817" s="743" t="s">
        <v>3279</v>
      </c>
      <c r="J817" s="743" t="s">
        <v>2207</v>
      </c>
      <c r="K817" s="743" t="s">
        <v>2203</v>
      </c>
      <c r="L817" s="744">
        <v>0</v>
      </c>
      <c r="M817" s="744">
        <v>0</v>
      </c>
      <c r="N817" s="743">
        <v>3</v>
      </c>
      <c r="O817" s="828">
        <v>0.5</v>
      </c>
      <c r="P817" s="744"/>
      <c r="Q817" s="761"/>
      <c r="R817" s="743"/>
      <c r="S817" s="761">
        <v>0</v>
      </c>
      <c r="T817" s="828"/>
      <c r="U817" s="784">
        <v>0</v>
      </c>
    </row>
    <row r="818" spans="1:21" ht="14.4" customHeight="1" x14ac:dyDescent="0.3">
      <c r="A818" s="742">
        <v>30</v>
      </c>
      <c r="B818" s="743" t="s">
        <v>2303</v>
      </c>
      <c r="C818" s="743" t="s">
        <v>2309</v>
      </c>
      <c r="D818" s="826" t="s">
        <v>3545</v>
      </c>
      <c r="E818" s="827" t="s">
        <v>2315</v>
      </c>
      <c r="F818" s="743" t="s">
        <v>2304</v>
      </c>
      <c r="G818" s="743" t="s">
        <v>2744</v>
      </c>
      <c r="H818" s="743" t="s">
        <v>526</v>
      </c>
      <c r="I818" s="743" t="s">
        <v>3280</v>
      </c>
      <c r="J818" s="743" t="s">
        <v>3278</v>
      </c>
      <c r="K818" s="743" t="s">
        <v>2203</v>
      </c>
      <c r="L818" s="744">
        <v>0</v>
      </c>
      <c r="M818" s="744">
        <v>0</v>
      </c>
      <c r="N818" s="743">
        <v>2</v>
      </c>
      <c r="O818" s="828">
        <v>0.5</v>
      </c>
      <c r="P818" s="744"/>
      <c r="Q818" s="761"/>
      <c r="R818" s="743"/>
      <c r="S818" s="761">
        <v>0</v>
      </c>
      <c r="T818" s="828"/>
      <c r="U818" s="784">
        <v>0</v>
      </c>
    </row>
    <row r="819" spans="1:21" ht="14.4" customHeight="1" x14ac:dyDescent="0.3">
      <c r="A819" s="742">
        <v>30</v>
      </c>
      <c r="B819" s="743" t="s">
        <v>2303</v>
      </c>
      <c r="C819" s="743" t="s">
        <v>2309</v>
      </c>
      <c r="D819" s="826" t="s">
        <v>3545</v>
      </c>
      <c r="E819" s="827" t="s">
        <v>2315</v>
      </c>
      <c r="F819" s="743" t="s">
        <v>2304</v>
      </c>
      <c r="G819" s="743" t="s">
        <v>3281</v>
      </c>
      <c r="H819" s="743" t="s">
        <v>526</v>
      </c>
      <c r="I819" s="743" t="s">
        <v>3282</v>
      </c>
      <c r="J819" s="743" t="s">
        <v>3283</v>
      </c>
      <c r="K819" s="743" t="s">
        <v>3284</v>
      </c>
      <c r="L819" s="744">
        <v>32.130000000000003</v>
      </c>
      <c r="M819" s="744">
        <v>32.130000000000003</v>
      </c>
      <c r="N819" s="743">
        <v>1</v>
      </c>
      <c r="O819" s="828">
        <v>1</v>
      </c>
      <c r="P819" s="744"/>
      <c r="Q819" s="761">
        <v>0</v>
      </c>
      <c r="R819" s="743"/>
      <c r="S819" s="761">
        <v>0</v>
      </c>
      <c r="T819" s="828"/>
      <c r="U819" s="784">
        <v>0</v>
      </c>
    </row>
    <row r="820" spans="1:21" ht="14.4" customHeight="1" x14ac:dyDescent="0.3">
      <c r="A820" s="742">
        <v>30</v>
      </c>
      <c r="B820" s="743" t="s">
        <v>2303</v>
      </c>
      <c r="C820" s="743" t="s">
        <v>2309</v>
      </c>
      <c r="D820" s="826" t="s">
        <v>3545</v>
      </c>
      <c r="E820" s="827" t="s">
        <v>2315</v>
      </c>
      <c r="F820" s="743" t="s">
        <v>2304</v>
      </c>
      <c r="G820" s="743" t="s">
        <v>2605</v>
      </c>
      <c r="H820" s="743" t="s">
        <v>554</v>
      </c>
      <c r="I820" s="743" t="s">
        <v>3285</v>
      </c>
      <c r="J820" s="743" t="s">
        <v>1895</v>
      </c>
      <c r="K820" s="743" t="s">
        <v>3286</v>
      </c>
      <c r="L820" s="744">
        <v>5286.12</v>
      </c>
      <c r="M820" s="744">
        <v>5286.12</v>
      </c>
      <c r="N820" s="743">
        <v>1</v>
      </c>
      <c r="O820" s="828"/>
      <c r="P820" s="744">
        <v>5286.12</v>
      </c>
      <c r="Q820" s="761">
        <v>1</v>
      </c>
      <c r="R820" s="743">
        <v>1</v>
      </c>
      <c r="S820" s="761">
        <v>1</v>
      </c>
      <c r="T820" s="828"/>
      <c r="U820" s="784"/>
    </row>
    <row r="821" spans="1:21" ht="14.4" customHeight="1" x14ac:dyDescent="0.3">
      <c r="A821" s="742">
        <v>30</v>
      </c>
      <c r="B821" s="743" t="s">
        <v>2303</v>
      </c>
      <c r="C821" s="743" t="s">
        <v>2309</v>
      </c>
      <c r="D821" s="826" t="s">
        <v>3545</v>
      </c>
      <c r="E821" s="827" t="s">
        <v>2315</v>
      </c>
      <c r="F821" s="743" t="s">
        <v>2304</v>
      </c>
      <c r="G821" s="743" t="s">
        <v>2605</v>
      </c>
      <c r="H821" s="743" t="s">
        <v>554</v>
      </c>
      <c r="I821" s="743" t="s">
        <v>1899</v>
      </c>
      <c r="J821" s="743" t="s">
        <v>1895</v>
      </c>
      <c r="K821" s="743" t="s">
        <v>1900</v>
      </c>
      <c r="L821" s="744">
        <v>1887.9</v>
      </c>
      <c r="M821" s="744">
        <v>11327.400000000001</v>
      </c>
      <c r="N821" s="743">
        <v>6</v>
      </c>
      <c r="O821" s="828">
        <v>3</v>
      </c>
      <c r="P821" s="744">
        <v>7551.6</v>
      </c>
      <c r="Q821" s="761">
        <v>0.66666666666666663</v>
      </c>
      <c r="R821" s="743">
        <v>4</v>
      </c>
      <c r="S821" s="761">
        <v>0.66666666666666663</v>
      </c>
      <c r="T821" s="828">
        <v>2</v>
      </c>
      <c r="U821" s="784">
        <v>0.66666666666666663</v>
      </c>
    </row>
    <row r="822" spans="1:21" ht="14.4" customHeight="1" x14ac:dyDescent="0.3">
      <c r="A822" s="742">
        <v>30</v>
      </c>
      <c r="B822" s="743" t="s">
        <v>2303</v>
      </c>
      <c r="C822" s="743" t="s">
        <v>2309</v>
      </c>
      <c r="D822" s="826" t="s">
        <v>3545</v>
      </c>
      <c r="E822" s="827" t="s">
        <v>2315</v>
      </c>
      <c r="F822" s="743" t="s">
        <v>2304</v>
      </c>
      <c r="G822" s="743" t="s">
        <v>2605</v>
      </c>
      <c r="H822" s="743" t="s">
        <v>554</v>
      </c>
      <c r="I822" s="743" t="s">
        <v>1897</v>
      </c>
      <c r="J822" s="743" t="s">
        <v>1895</v>
      </c>
      <c r="K822" s="743" t="s">
        <v>1898</v>
      </c>
      <c r="L822" s="744">
        <v>1544.99</v>
      </c>
      <c r="M822" s="744">
        <v>15449.9</v>
      </c>
      <c r="N822" s="743">
        <v>10</v>
      </c>
      <c r="O822" s="828">
        <v>3</v>
      </c>
      <c r="P822" s="744">
        <v>12359.92</v>
      </c>
      <c r="Q822" s="761">
        <v>0.8</v>
      </c>
      <c r="R822" s="743">
        <v>8</v>
      </c>
      <c r="S822" s="761">
        <v>0.8</v>
      </c>
      <c r="T822" s="828">
        <v>2</v>
      </c>
      <c r="U822" s="784">
        <v>0.66666666666666663</v>
      </c>
    </row>
    <row r="823" spans="1:21" ht="14.4" customHeight="1" x14ac:dyDescent="0.3">
      <c r="A823" s="742">
        <v>30</v>
      </c>
      <c r="B823" s="743" t="s">
        <v>2303</v>
      </c>
      <c r="C823" s="743" t="s">
        <v>2309</v>
      </c>
      <c r="D823" s="826" t="s">
        <v>3545</v>
      </c>
      <c r="E823" s="827" t="s">
        <v>2315</v>
      </c>
      <c r="F823" s="743" t="s">
        <v>2304</v>
      </c>
      <c r="G823" s="743" t="s">
        <v>2872</v>
      </c>
      <c r="H823" s="743" t="s">
        <v>554</v>
      </c>
      <c r="I823" s="743" t="s">
        <v>3287</v>
      </c>
      <c r="J823" s="743" t="s">
        <v>2874</v>
      </c>
      <c r="K823" s="743" t="s">
        <v>3288</v>
      </c>
      <c r="L823" s="744">
        <v>580.04</v>
      </c>
      <c r="M823" s="744">
        <v>580.04</v>
      </c>
      <c r="N823" s="743">
        <v>1</v>
      </c>
      <c r="O823" s="828">
        <v>1</v>
      </c>
      <c r="P823" s="744"/>
      <c r="Q823" s="761">
        <v>0</v>
      </c>
      <c r="R823" s="743"/>
      <c r="S823" s="761">
        <v>0</v>
      </c>
      <c r="T823" s="828"/>
      <c r="U823" s="784">
        <v>0</v>
      </c>
    </row>
    <row r="824" spans="1:21" ht="14.4" customHeight="1" x14ac:dyDescent="0.3">
      <c r="A824" s="742">
        <v>30</v>
      </c>
      <c r="B824" s="743" t="s">
        <v>2303</v>
      </c>
      <c r="C824" s="743" t="s">
        <v>2309</v>
      </c>
      <c r="D824" s="826" t="s">
        <v>3545</v>
      </c>
      <c r="E824" s="827" t="s">
        <v>2315</v>
      </c>
      <c r="F824" s="743" t="s">
        <v>2304</v>
      </c>
      <c r="G824" s="743" t="s">
        <v>2611</v>
      </c>
      <c r="H824" s="743" t="s">
        <v>526</v>
      </c>
      <c r="I824" s="743" t="s">
        <v>2612</v>
      </c>
      <c r="J824" s="743" t="s">
        <v>1526</v>
      </c>
      <c r="K824" s="743" t="s">
        <v>2613</v>
      </c>
      <c r="L824" s="744">
        <v>16.77</v>
      </c>
      <c r="M824" s="744">
        <v>33.54</v>
      </c>
      <c r="N824" s="743">
        <v>2</v>
      </c>
      <c r="O824" s="828">
        <v>1</v>
      </c>
      <c r="P824" s="744"/>
      <c r="Q824" s="761">
        <v>0</v>
      </c>
      <c r="R824" s="743"/>
      <c r="S824" s="761">
        <v>0</v>
      </c>
      <c r="T824" s="828"/>
      <c r="U824" s="784">
        <v>0</v>
      </c>
    </row>
    <row r="825" spans="1:21" ht="14.4" customHeight="1" x14ac:dyDescent="0.3">
      <c r="A825" s="742">
        <v>30</v>
      </c>
      <c r="B825" s="743" t="s">
        <v>2303</v>
      </c>
      <c r="C825" s="743" t="s">
        <v>2309</v>
      </c>
      <c r="D825" s="826" t="s">
        <v>3545</v>
      </c>
      <c r="E825" s="827" t="s">
        <v>2315</v>
      </c>
      <c r="F825" s="743" t="s">
        <v>2304</v>
      </c>
      <c r="G825" s="743" t="s">
        <v>3289</v>
      </c>
      <c r="H825" s="743" t="s">
        <v>526</v>
      </c>
      <c r="I825" s="743" t="s">
        <v>3290</v>
      </c>
      <c r="J825" s="743" t="s">
        <v>3291</v>
      </c>
      <c r="K825" s="743" t="s">
        <v>1984</v>
      </c>
      <c r="L825" s="744">
        <v>0</v>
      </c>
      <c r="M825" s="744">
        <v>0</v>
      </c>
      <c r="N825" s="743">
        <v>1</v>
      </c>
      <c r="O825" s="828">
        <v>0.5</v>
      </c>
      <c r="P825" s="744"/>
      <c r="Q825" s="761"/>
      <c r="R825" s="743"/>
      <c r="S825" s="761">
        <v>0</v>
      </c>
      <c r="T825" s="828"/>
      <c r="U825" s="784">
        <v>0</v>
      </c>
    </row>
    <row r="826" spans="1:21" ht="14.4" customHeight="1" x14ac:dyDescent="0.3">
      <c r="A826" s="742">
        <v>30</v>
      </c>
      <c r="B826" s="743" t="s">
        <v>2303</v>
      </c>
      <c r="C826" s="743" t="s">
        <v>2309</v>
      </c>
      <c r="D826" s="826" t="s">
        <v>3545</v>
      </c>
      <c r="E826" s="827" t="s">
        <v>2315</v>
      </c>
      <c r="F826" s="743" t="s">
        <v>2304</v>
      </c>
      <c r="G826" s="743" t="s">
        <v>3289</v>
      </c>
      <c r="H826" s="743" t="s">
        <v>526</v>
      </c>
      <c r="I826" s="743" t="s">
        <v>3292</v>
      </c>
      <c r="J826" s="743" t="s">
        <v>3291</v>
      </c>
      <c r="K826" s="743" t="s">
        <v>3293</v>
      </c>
      <c r="L826" s="744">
        <v>0</v>
      </c>
      <c r="M826" s="744">
        <v>0</v>
      </c>
      <c r="N826" s="743">
        <v>1</v>
      </c>
      <c r="O826" s="828">
        <v>1</v>
      </c>
      <c r="P826" s="744">
        <v>0</v>
      </c>
      <c r="Q826" s="761"/>
      <c r="R826" s="743">
        <v>1</v>
      </c>
      <c r="S826" s="761">
        <v>1</v>
      </c>
      <c r="T826" s="828">
        <v>1</v>
      </c>
      <c r="U826" s="784">
        <v>1</v>
      </c>
    </row>
    <row r="827" spans="1:21" ht="14.4" customHeight="1" x14ac:dyDescent="0.3">
      <c r="A827" s="742">
        <v>30</v>
      </c>
      <c r="B827" s="743" t="s">
        <v>2303</v>
      </c>
      <c r="C827" s="743" t="s">
        <v>2309</v>
      </c>
      <c r="D827" s="826" t="s">
        <v>3545</v>
      </c>
      <c r="E827" s="827" t="s">
        <v>2315</v>
      </c>
      <c r="F827" s="743" t="s">
        <v>2304</v>
      </c>
      <c r="G827" s="743" t="s">
        <v>3289</v>
      </c>
      <c r="H827" s="743" t="s">
        <v>526</v>
      </c>
      <c r="I827" s="743" t="s">
        <v>3294</v>
      </c>
      <c r="J827" s="743" t="s">
        <v>3291</v>
      </c>
      <c r="K827" s="743" t="s">
        <v>3295</v>
      </c>
      <c r="L827" s="744">
        <v>0</v>
      </c>
      <c r="M827" s="744">
        <v>0</v>
      </c>
      <c r="N827" s="743">
        <v>1</v>
      </c>
      <c r="O827" s="828">
        <v>1</v>
      </c>
      <c r="P827" s="744">
        <v>0</v>
      </c>
      <c r="Q827" s="761"/>
      <c r="R827" s="743">
        <v>1</v>
      </c>
      <c r="S827" s="761">
        <v>1</v>
      </c>
      <c r="T827" s="828">
        <v>1</v>
      </c>
      <c r="U827" s="784">
        <v>1</v>
      </c>
    </row>
    <row r="828" spans="1:21" ht="14.4" customHeight="1" x14ac:dyDescent="0.3">
      <c r="A828" s="742">
        <v>30</v>
      </c>
      <c r="B828" s="743" t="s">
        <v>2303</v>
      </c>
      <c r="C828" s="743" t="s">
        <v>2309</v>
      </c>
      <c r="D828" s="826" t="s">
        <v>3545</v>
      </c>
      <c r="E828" s="827" t="s">
        <v>2315</v>
      </c>
      <c r="F828" s="743" t="s">
        <v>2304</v>
      </c>
      <c r="G828" s="743" t="s">
        <v>3289</v>
      </c>
      <c r="H828" s="743" t="s">
        <v>526</v>
      </c>
      <c r="I828" s="743" t="s">
        <v>3296</v>
      </c>
      <c r="J828" s="743" t="s">
        <v>3291</v>
      </c>
      <c r="K828" s="743" t="s">
        <v>1982</v>
      </c>
      <c r="L828" s="744">
        <v>101.23</v>
      </c>
      <c r="M828" s="744">
        <v>607.38</v>
      </c>
      <c r="N828" s="743">
        <v>6</v>
      </c>
      <c r="O828" s="828">
        <v>2</v>
      </c>
      <c r="P828" s="744"/>
      <c r="Q828" s="761">
        <v>0</v>
      </c>
      <c r="R828" s="743"/>
      <c r="S828" s="761">
        <v>0</v>
      </c>
      <c r="T828" s="828"/>
      <c r="U828" s="784">
        <v>0</v>
      </c>
    </row>
    <row r="829" spans="1:21" ht="14.4" customHeight="1" x14ac:dyDescent="0.3">
      <c r="A829" s="742">
        <v>30</v>
      </c>
      <c r="B829" s="743" t="s">
        <v>2303</v>
      </c>
      <c r="C829" s="743" t="s">
        <v>2309</v>
      </c>
      <c r="D829" s="826" t="s">
        <v>3545</v>
      </c>
      <c r="E829" s="827" t="s">
        <v>2315</v>
      </c>
      <c r="F829" s="743" t="s">
        <v>2304</v>
      </c>
      <c r="G829" s="743" t="s">
        <v>3289</v>
      </c>
      <c r="H829" s="743" t="s">
        <v>526</v>
      </c>
      <c r="I829" s="743" t="s">
        <v>3297</v>
      </c>
      <c r="J829" s="743" t="s">
        <v>3291</v>
      </c>
      <c r="K829" s="743" t="s">
        <v>1986</v>
      </c>
      <c r="L829" s="744">
        <v>120.62</v>
      </c>
      <c r="M829" s="744">
        <v>361.86</v>
      </c>
      <c r="N829" s="743">
        <v>3</v>
      </c>
      <c r="O829" s="828">
        <v>1</v>
      </c>
      <c r="P829" s="744">
        <v>361.86</v>
      </c>
      <c r="Q829" s="761">
        <v>1</v>
      </c>
      <c r="R829" s="743">
        <v>3</v>
      </c>
      <c r="S829" s="761">
        <v>1</v>
      </c>
      <c r="T829" s="828">
        <v>1</v>
      </c>
      <c r="U829" s="784">
        <v>1</v>
      </c>
    </row>
    <row r="830" spans="1:21" ht="14.4" customHeight="1" x14ac:dyDescent="0.3">
      <c r="A830" s="742">
        <v>30</v>
      </c>
      <c r="B830" s="743" t="s">
        <v>2303</v>
      </c>
      <c r="C830" s="743" t="s">
        <v>2309</v>
      </c>
      <c r="D830" s="826" t="s">
        <v>3545</v>
      </c>
      <c r="E830" s="827" t="s">
        <v>2315</v>
      </c>
      <c r="F830" s="743" t="s">
        <v>2306</v>
      </c>
      <c r="G830" s="743" t="s">
        <v>3298</v>
      </c>
      <c r="H830" s="743" t="s">
        <v>526</v>
      </c>
      <c r="I830" s="743" t="s">
        <v>3299</v>
      </c>
      <c r="J830" s="743" t="s">
        <v>3300</v>
      </c>
      <c r="K830" s="743" t="s">
        <v>3301</v>
      </c>
      <c r="L830" s="744">
        <v>135.43</v>
      </c>
      <c r="M830" s="744">
        <v>1218.8700000000001</v>
      </c>
      <c r="N830" s="743">
        <v>9</v>
      </c>
      <c r="O830" s="828">
        <v>1</v>
      </c>
      <c r="P830" s="744"/>
      <c r="Q830" s="761">
        <v>0</v>
      </c>
      <c r="R830" s="743"/>
      <c r="S830" s="761">
        <v>0</v>
      </c>
      <c r="T830" s="828"/>
      <c r="U830" s="784">
        <v>0</v>
      </c>
    </row>
    <row r="831" spans="1:21" ht="14.4" customHeight="1" x14ac:dyDescent="0.3">
      <c r="A831" s="742">
        <v>30</v>
      </c>
      <c r="B831" s="743" t="s">
        <v>2303</v>
      </c>
      <c r="C831" s="743" t="s">
        <v>2309</v>
      </c>
      <c r="D831" s="826" t="s">
        <v>3545</v>
      </c>
      <c r="E831" s="827" t="s">
        <v>2315</v>
      </c>
      <c r="F831" s="743" t="s">
        <v>2306</v>
      </c>
      <c r="G831" s="743" t="s">
        <v>3298</v>
      </c>
      <c r="H831" s="743" t="s">
        <v>526</v>
      </c>
      <c r="I831" s="743" t="s">
        <v>3302</v>
      </c>
      <c r="J831" s="743" t="s">
        <v>3303</v>
      </c>
      <c r="K831" s="743" t="s">
        <v>3304</v>
      </c>
      <c r="L831" s="744">
        <v>396.17</v>
      </c>
      <c r="M831" s="744">
        <v>3961.7000000000003</v>
      </c>
      <c r="N831" s="743">
        <v>10</v>
      </c>
      <c r="O831" s="828">
        <v>1</v>
      </c>
      <c r="P831" s="744">
        <v>3961.7000000000003</v>
      </c>
      <c r="Q831" s="761">
        <v>1</v>
      </c>
      <c r="R831" s="743">
        <v>10</v>
      </c>
      <c r="S831" s="761">
        <v>1</v>
      </c>
      <c r="T831" s="828">
        <v>1</v>
      </c>
      <c r="U831" s="784">
        <v>1</v>
      </c>
    </row>
    <row r="832" spans="1:21" ht="14.4" customHeight="1" x14ac:dyDescent="0.3">
      <c r="A832" s="742">
        <v>30</v>
      </c>
      <c r="B832" s="743" t="s">
        <v>2303</v>
      </c>
      <c r="C832" s="743" t="s">
        <v>2309</v>
      </c>
      <c r="D832" s="826" t="s">
        <v>3545</v>
      </c>
      <c r="E832" s="827" t="s">
        <v>2315</v>
      </c>
      <c r="F832" s="743" t="s">
        <v>2306</v>
      </c>
      <c r="G832" s="743" t="s">
        <v>3298</v>
      </c>
      <c r="H832" s="743" t="s">
        <v>526</v>
      </c>
      <c r="I832" s="743" t="s">
        <v>3305</v>
      </c>
      <c r="J832" s="743" t="s">
        <v>3306</v>
      </c>
      <c r="K832" s="743" t="s">
        <v>3307</v>
      </c>
      <c r="L832" s="744">
        <v>176.88</v>
      </c>
      <c r="M832" s="744">
        <v>353.76</v>
      </c>
      <c r="N832" s="743">
        <v>2</v>
      </c>
      <c r="O832" s="828">
        <v>1</v>
      </c>
      <c r="P832" s="744"/>
      <c r="Q832" s="761">
        <v>0</v>
      </c>
      <c r="R832" s="743"/>
      <c r="S832" s="761">
        <v>0</v>
      </c>
      <c r="T832" s="828"/>
      <c r="U832" s="784">
        <v>0</v>
      </c>
    </row>
    <row r="833" spans="1:21" ht="14.4" customHeight="1" x14ac:dyDescent="0.3">
      <c r="A833" s="742">
        <v>30</v>
      </c>
      <c r="B833" s="743" t="s">
        <v>2303</v>
      </c>
      <c r="C833" s="743" t="s">
        <v>2309</v>
      </c>
      <c r="D833" s="826" t="s">
        <v>3545</v>
      </c>
      <c r="E833" s="827" t="s">
        <v>2317</v>
      </c>
      <c r="F833" s="743" t="s">
        <v>2304</v>
      </c>
      <c r="G833" s="743" t="s">
        <v>2514</v>
      </c>
      <c r="H833" s="743" t="s">
        <v>526</v>
      </c>
      <c r="I833" s="743" t="s">
        <v>3308</v>
      </c>
      <c r="J833" s="743" t="s">
        <v>847</v>
      </c>
      <c r="K833" s="743" t="s">
        <v>3309</v>
      </c>
      <c r="L833" s="744">
        <v>155.24</v>
      </c>
      <c r="M833" s="744">
        <v>155.24</v>
      </c>
      <c r="N833" s="743">
        <v>1</v>
      </c>
      <c r="O833" s="828">
        <v>0.5</v>
      </c>
      <c r="P833" s="744"/>
      <c r="Q833" s="761">
        <v>0</v>
      </c>
      <c r="R833" s="743"/>
      <c r="S833" s="761">
        <v>0</v>
      </c>
      <c r="T833" s="828"/>
      <c r="U833" s="784">
        <v>0</v>
      </c>
    </row>
    <row r="834" spans="1:21" ht="14.4" customHeight="1" x14ac:dyDescent="0.3">
      <c r="A834" s="742">
        <v>30</v>
      </c>
      <c r="B834" s="743" t="s">
        <v>2303</v>
      </c>
      <c r="C834" s="743" t="s">
        <v>2309</v>
      </c>
      <c r="D834" s="826" t="s">
        <v>3545</v>
      </c>
      <c r="E834" s="827" t="s">
        <v>2317</v>
      </c>
      <c r="F834" s="743" t="s">
        <v>2304</v>
      </c>
      <c r="G834" s="743" t="s">
        <v>2571</v>
      </c>
      <c r="H834" s="743" t="s">
        <v>526</v>
      </c>
      <c r="I834" s="743" t="s">
        <v>3310</v>
      </c>
      <c r="J834" s="743" t="s">
        <v>1500</v>
      </c>
      <c r="K834" s="743" t="s">
        <v>3311</v>
      </c>
      <c r="L834" s="744">
        <v>318.7</v>
      </c>
      <c r="M834" s="744">
        <v>637.4</v>
      </c>
      <c r="N834" s="743">
        <v>2</v>
      </c>
      <c r="O834" s="828">
        <v>0.5</v>
      </c>
      <c r="P834" s="744"/>
      <c r="Q834" s="761">
        <v>0</v>
      </c>
      <c r="R834" s="743"/>
      <c r="S834" s="761">
        <v>0</v>
      </c>
      <c r="T834" s="828"/>
      <c r="U834" s="784">
        <v>0</v>
      </c>
    </row>
    <row r="835" spans="1:21" ht="14.4" customHeight="1" x14ac:dyDescent="0.3">
      <c r="A835" s="742">
        <v>30</v>
      </c>
      <c r="B835" s="743" t="s">
        <v>2303</v>
      </c>
      <c r="C835" s="743" t="s">
        <v>2309</v>
      </c>
      <c r="D835" s="826" t="s">
        <v>3545</v>
      </c>
      <c r="E835" s="827" t="s">
        <v>2319</v>
      </c>
      <c r="F835" s="743" t="s">
        <v>2304</v>
      </c>
      <c r="G835" s="743" t="s">
        <v>3066</v>
      </c>
      <c r="H835" s="743" t="s">
        <v>526</v>
      </c>
      <c r="I835" s="743" t="s">
        <v>3067</v>
      </c>
      <c r="J835" s="743" t="s">
        <v>1209</v>
      </c>
      <c r="K835" s="743" t="s">
        <v>3068</v>
      </c>
      <c r="L835" s="744">
        <v>0</v>
      </c>
      <c r="M835" s="744">
        <v>0</v>
      </c>
      <c r="N835" s="743">
        <v>1</v>
      </c>
      <c r="O835" s="828">
        <v>0.5</v>
      </c>
      <c r="P835" s="744">
        <v>0</v>
      </c>
      <c r="Q835" s="761"/>
      <c r="R835" s="743">
        <v>1</v>
      </c>
      <c r="S835" s="761">
        <v>1</v>
      </c>
      <c r="T835" s="828">
        <v>0.5</v>
      </c>
      <c r="U835" s="784">
        <v>1</v>
      </c>
    </row>
    <row r="836" spans="1:21" ht="14.4" customHeight="1" x14ac:dyDescent="0.3">
      <c r="A836" s="742">
        <v>30</v>
      </c>
      <c r="B836" s="743" t="s">
        <v>2303</v>
      </c>
      <c r="C836" s="743" t="s">
        <v>2309</v>
      </c>
      <c r="D836" s="826" t="s">
        <v>3545</v>
      </c>
      <c r="E836" s="827" t="s">
        <v>2319</v>
      </c>
      <c r="F836" s="743" t="s">
        <v>2304</v>
      </c>
      <c r="G836" s="743" t="s">
        <v>2782</v>
      </c>
      <c r="H836" s="743" t="s">
        <v>526</v>
      </c>
      <c r="I836" s="743" t="s">
        <v>2982</v>
      </c>
      <c r="J836" s="743" t="s">
        <v>1663</v>
      </c>
      <c r="K836" s="743" t="s">
        <v>2784</v>
      </c>
      <c r="L836" s="744">
        <v>98.75</v>
      </c>
      <c r="M836" s="744">
        <v>98.75</v>
      </c>
      <c r="N836" s="743">
        <v>1</v>
      </c>
      <c r="O836" s="828">
        <v>0.5</v>
      </c>
      <c r="P836" s="744">
        <v>98.75</v>
      </c>
      <c r="Q836" s="761">
        <v>1</v>
      </c>
      <c r="R836" s="743">
        <v>1</v>
      </c>
      <c r="S836" s="761">
        <v>1</v>
      </c>
      <c r="T836" s="828">
        <v>0.5</v>
      </c>
      <c r="U836" s="784">
        <v>1</v>
      </c>
    </row>
    <row r="837" spans="1:21" ht="14.4" customHeight="1" x14ac:dyDescent="0.3">
      <c r="A837" s="742">
        <v>30</v>
      </c>
      <c r="B837" s="743" t="s">
        <v>2303</v>
      </c>
      <c r="C837" s="743" t="s">
        <v>2309</v>
      </c>
      <c r="D837" s="826" t="s">
        <v>3545</v>
      </c>
      <c r="E837" s="827" t="s">
        <v>2319</v>
      </c>
      <c r="F837" s="743" t="s">
        <v>2304</v>
      </c>
      <c r="G837" s="743" t="s">
        <v>3209</v>
      </c>
      <c r="H837" s="743" t="s">
        <v>526</v>
      </c>
      <c r="I837" s="743" t="s">
        <v>3312</v>
      </c>
      <c r="J837" s="743" t="s">
        <v>648</v>
      </c>
      <c r="K837" s="743" t="s">
        <v>3313</v>
      </c>
      <c r="L837" s="744">
        <v>48.42</v>
      </c>
      <c r="M837" s="744">
        <v>96.84</v>
      </c>
      <c r="N837" s="743">
        <v>2</v>
      </c>
      <c r="O837" s="828">
        <v>1</v>
      </c>
      <c r="P837" s="744"/>
      <c r="Q837" s="761">
        <v>0</v>
      </c>
      <c r="R837" s="743"/>
      <c r="S837" s="761">
        <v>0</v>
      </c>
      <c r="T837" s="828"/>
      <c r="U837" s="784">
        <v>0</v>
      </c>
    </row>
    <row r="838" spans="1:21" ht="14.4" customHeight="1" x14ac:dyDescent="0.3">
      <c r="A838" s="742">
        <v>30</v>
      </c>
      <c r="B838" s="743" t="s">
        <v>2303</v>
      </c>
      <c r="C838" s="743" t="s">
        <v>2309</v>
      </c>
      <c r="D838" s="826" t="s">
        <v>3545</v>
      </c>
      <c r="E838" s="827" t="s">
        <v>2320</v>
      </c>
      <c r="F838" s="743" t="s">
        <v>2304</v>
      </c>
      <c r="G838" s="743" t="s">
        <v>2474</v>
      </c>
      <c r="H838" s="743" t="s">
        <v>526</v>
      </c>
      <c r="I838" s="743" t="s">
        <v>3314</v>
      </c>
      <c r="J838" s="743" t="s">
        <v>2476</v>
      </c>
      <c r="K838" s="743" t="s">
        <v>3315</v>
      </c>
      <c r="L838" s="744">
        <v>4298.01</v>
      </c>
      <c r="M838" s="744">
        <v>4298.01</v>
      </c>
      <c r="N838" s="743">
        <v>1</v>
      </c>
      <c r="O838" s="828">
        <v>1</v>
      </c>
      <c r="P838" s="744"/>
      <c r="Q838" s="761">
        <v>0</v>
      </c>
      <c r="R838" s="743"/>
      <c r="S838" s="761">
        <v>0</v>
      </c>
      <c r="T838" s="828"/>
      <c r="U838" s="784">
        <v>0</v>
      </c>
    </row>
    <row r="839" spans="1:21" ht="14.4" customHeight="1" x14ac:dyDescent="0.3">
      <c r="A839" s="742">
        <v>30</v>
      </c>
      <c r="B839" s="743" t="s">
        <v>2303</v>
      </c>
      <c r="C839" s="743" t="s">
        <v>2309</v>
      </c>
      <c r="D839" s="826" t="s">
        <v>3545</v>
      </c>
      <c r="E839" s="827" t="s">
        <v>2320</v>
      </c>
      <c r="F839" s="743" t="s">
        <v>2304</v>
      </c>
      <c r="G839" s="743" t="s">
        <v>3316</v>
      </c>
      <c r="H839" s="743" t="s">
        <v>526</v>
      </c>
      <c r="I839" s="743" t="s">
        <v>3317</v>
      </c>
      <c r="J839" s="743" t="s">
        <v>3318</v>
      </c>
      <c r="K839" s="743" t="s">
        <v>3319</v>
      </c>
      <c r="L839" s="744">
        <v>69.59</v>
      </c>
      <c r="M839" s="744">
        <v>69.59</v>
      </c>
      <c r="N839" s="743">
        <v>1</v>
      </c>
      <c r="O839" s="828">
        <v>1</v>
      </c>
      <c r="P839" s="744"/>
      <c r="Q839" s="761">
        <v>0</v>
      </c>
      <c r="R839" s="743"/>
      <c r="S839" s="761">
        <v>0</v>
      </c>
      <c r="T839" s="828"/>
      <c r="U839" s="784">
        <v>0</v>
      </c>
    </row>
    <row r="840" spans="1:21" ht="14.4" customHeight="1" x14ac:dyDescent="0.3">
      <c r="A840" s="742">
        <v>30</v>
      </c>
      <c r="B840" s="743" t="s">
        <v>2303</v>
      </c>
      <c r="C840" s="743" t="s">
        <v>2309</v>
      </c>
      <c r="D840" s="826" t="s">
        <v>3545</v>
      </c>
      <c r="E840" s="827" t="s">
        <v>2320</v>
      </c>
      <c r="F840" s="743" t="s">
        <v>2304</v>
      </c>
      <c r="G840" s="743" t="s">
        <v>2533</v>
      </c>
      <c r="H840" s="743" t="s">
        <v>526</v>
      </c>
      <c r="I840" s="743" t="s">
        <v>3320</v>
      </c>
      <c r="J840" s="743" t="s">
        <v>3321</v>
      </c>
      <c r="K840" s="743" t="s">
        <v>2280</v>
      </c>
      <c r="L840" s="744">
        <v>176.46</v>
      </c>
      <c r="M840" s="744">
        <v>24704.400000000001</v>
      </c>
      <c r="N840" s="743">
        <v>140</v>
      </c>
      <c r="O840" s="828">
        <v>2</v>
      </c>
      <c r="P840" s="744"/>
      <c r="Q840" s="761">
        <v>0</v>
      </c>
      <c r="R840" s="743"/>
      <c r="S840" s="761">
        <v>0</v>
      </c>
      <c r="T840" s="828"/>
      <c r="U840" s="784">
        <v>0</v>
      </c>
    </row>
    <row r="841" spans="1:21" ht="14.4" customHeight="1" x14ac:dyDescent="0.3">
      <c r="A841" s="742">
        <v>30</v>
      </c>
      <c r="B841" s="743" t="s">
        <v>2303</v>
      </c>
      <c r="C841" s="743" t="s">
        <v>2309</v>
      </c>
      <c r="D841" s="826" t="s">
        <v>3545</v>
      </c>
      <c r="E841" s="827" t="s">
        <v>2320</v>
      </c>
      <c r="F841" s="743" t="s">
        <v>2305</v>
      </c>
      <c r="G841" s="743" t="s">
        <v>2620</v>
      </c>
      <c r="H841" s="743" t="s">
        <v>526</v>
      </c>
      <c r="I841" s="743" t="s">
        <v>3322</v>
      </c>
      <c r="J841" s="743" t="s">
        <v>2622</v>
      </c>
      <c r="K841" s="743"/>
      <c r="L841" s="744">
        <v>0</v>
      </c>
      <c r="M841" s="744">
        <v>0</v>
      </c>
      <c r="N841" s="743">
        <v>1</v>
      </c>
      <c r="O841" s="828">
        <v>1</v>
      </c>
      <c r="P841" s="744">
        <v>0</v>
      </c>
      <c r="Q841" s="761"/>
      <c r="R841" s="743">
        <v>1</v>
      </c>
      <c r="S841" s="761">
        <v>1</v>
      </c>
      <c r="T841" s="828">
        <v>1</v>
      </c>
      <c r="U841" s="784">
        <v>1</v>
      </c>
    </row>
    <row r="842" spans="1:21" ht="14.4" customHeight="1" x14ac:dyDescent="0.3">
      <c r="A842" s="742">
        <v>30</v>
      </c>
      <c r="B842" s="743" t="s">
        <v>2303</v>
      </c>
      <c r="C842" s="743" t="s">
        <v>2309</v>
      </c>
      <c r="D842" s="826" t="s">
        <v>3545</v>
      </c>
      <c r="E842" s="827" t="s">
        <v>2320</v>
      </c>
      <c r="F842" s="743" t="s">
        <v>2305</v>
      </c>
      <c r="G842" s="743" t="s">
        <v>2620</v>
      </c>
      <c r="H842" s="743" t="s">
        <v>526</v>
      </c>
      <c r="I842" s="743" t="s">
        <v>3323</v>
      </c>
      <c r="J842" s="743" t="s">
        <v>2622</v>
      </c>
      <c r="K842" s="743"/>
      <c r="L842" s="744">
        <v>0</v>
      </c>
      <c r="M842" s="744">
        <v>0</v>
      </c>
      <c r="N842" s="743">
        <v>1</v>
      </c>
      <c r="O842" s="828">
        <v>1</v>
      </c>
      <c r="P842" s="744">
        <v>0</v>
      </c>
      <c r="Q842" s="761"/>
      <c r="R842" s="743">
        <v>1</v>
      </c>
      <c r="S842" s="761">
        <v>1</v>
      </c>
      <c r="T842" s="828">
        <v>1</v>
      </c>
      <c r="U842" s="784">
        <v>1</v>
      </c>
    </row>
    <row r="843" spans="1:21" ht="14.4" customHeight="1" x14ac:dyDescent="0.3">
      <c r="A843" s="742">
        <v>30</v>
      </c>
      <c r="B843" s="743" t="s">
        <v>2303</v>
      </c>
      <c r="C843" s="743" t="s">
        <v>2309</v>
      </c>
      <c r="D843" s="826" t="s">
        <v>3545</v>
      </c>
      <c r="E843" s="827" t="s">
        <v>2321</v>
      </c>
      <c r="F843" s="743" t="s">
        <v>2304</v>
      </c>
      <c r="G843" s="743" t="s">
        <v>3324</v>
      </c>
      <c r="H843" s="743" t="s">
        <v>554</v>
      </c>
      <c r="I843" s="743" t="s">
        <v>3325</v>
      </c>
      <c r="J843" s="743" t="s">
        <v>3326</v>
      </c>
      <c r="K843" s="743" t="s">
        <v>3327</v>
      </c>
      <c r="L843" s="744">
        <v>0</v>
      </c>
      <c r="M843" s="744">
        <v>0</v>
      </c>
      <c r="N843" s="743">
        <v>1</v>
      </c>
      <c r="O843" s="828">
        <v>1</v>
      </c>
      <c r="P843" s="744">
        <v>0</v>
      </c>
      <c r="Q843" s="761"/>
      <c r="R843" s="743">
        <v>1</v>
      </c>
      <c r="S843" s="761">
        <v>1</v>
      </c>
      <c r="T843" s="828">
        <v>1</v>
      </c>
      <c r="U843" s="784">
        <v>1</v>
      </c>
    </row>
    <row r="844" spans="1:21" ht="14.4" customHeight="1" x14ac:dyDescent="0.3">
      <c r="A844" s="742">
        <v>30</v>
      </c>
      <c r="B844" s="743" t="s">
        <v>2303</v>
      </c>
      <c r="C844" s="743" t="s">
        <v>2309</v>
      </c>
      <c r="D844" s="826" t="s">
        <v>3545</v>
      </c>
      <c r="E844" s="827" t="s">
        <v>2321</v>
      </c>
      <c r="F844" s="743" t="s">
        <v>2304</v>
      </c>
      <c r="G844" s="743" t="s">
        <v>2325</v>
      </c>
      <c r="H844" s="743" t="s">
        <v>526</v>
      </c>
      <c r="I844" s="743" t="s">
        <v>2127</v>
      </c>
      <c r="J844" s="743" t="s">
        <v>608</v>
      </c>
      <c r="K844" s="743" t="s">
        <v>583</v>
      </c>
      <c r="L844" s="744">
        <v>72.55</v>
      </c>
      <c r="M844" s="744">
        <v>72.55</v>
      </c>
      <c r="N844" s="743">
        <v>1</v>
      </c>
      <c r="O844" s="828">
        <v>0.5</v>
      </c>
      <c r="P844" s="744"/>
      <c r="Q844" s="761">
        <v>0</v>
      </c>
      <c r="R844" s="743"/>
      <c r="S844" s="761">
        <v>0</v>
      </c>
      <c r="T844" s="828"/>
      <c r="U844" s="784">
        <v>0</v>
      </c>
    </row>
    <row r="845" spans="1:21" ht="14.4" customHeight="1" x14ac:dyDescent="0.3">
      <c r="A845" s="742">
        <v>30</v>
      </c>
      <c r="B845" s="743" t="s">
        <v>2303</v>
      </c>
      <c r="C845" s="743" t="s">
        <v>2309</v>
      </c>
      <c r="D845" s="826" t="s">
        <v>3545</v>
      </c>
      <c r="E845" s="827" t="s">
        <v>2321</v>
      </c>
      <c r="F845" s="743" t="s">
        <v>2304</v>
      </c>
      <c r="G845" s="743" t="s">
        <v>2325</v>
      </c>
      <c r="H845" s="743" t="s">
        <v>526</v>
      </c>
      <c r="I845" s="743" t="s">
        <v>2134</v>
      </c>
      <c r="J845" s="743" t="s">
        <v>1184</v>
      </c>
      <c r="K845" s="743" t="s">
        <v>2131</v>
      </c>
      <c r="L845" s="744">
        <v>36.270000000000003</v>
      </c>
      <c r="M845" s="744">
        <v>290.16000000000003</v>
      </c>
      <c r="N845" s="743">
        <v>8</v>
      </c>
      <c r="O845" s="828">
        <v>3</v>
      </c>
      <c r="P845" s="744">
        <v>72.540000000000006</v>
      </c>
      <c r="Q845" s="761">
        <v>0.25</v>
      </c>
      <c r="R845" s="743">
        <v>2</v>
      </c>
      <c r="S845" s="761">
        <v>0.25</v>
      </c>
      <c r="T845" s="828">
        <v>1</v>
      </c>
      <c r="U845" s="784">
        <v>0.33333333333333331</v>
      </c>
    </row>
    <row r="846" spans="1:21" ht="14.4" customHeight="1" x14ac:dyDescent="0.3">
      <c r="A846" s="742">
        <v>30</v>
      </c>
      <c r="B846" s="743" t="s">
        <v>2303</v>
      </c>
      <c r="C846" s="743" t="s">
        <v>2309</v>
      </c>
      <c r="D846" s="826" t="s">
        <v>3545</v>
      </c>
      <c r="E846" s="827" t="s">
        <v>2321</v>
      </c>
      <c r="F846" s="743" t="s">
        <v>2304</v>
      </c>
      <c r="G846" s="743" t="s">
        <v>2325</v>
      </c>
      <c r="H846" s="743" t="s">
        <v>526</v>
      </c>
      <c r="I846" s="743" t="s">
        <v>3060</v>
      </c>
      <c r="J846" s="743" t="s">
        <v>1186</v>
      </c>
      <c r="K846" s="743" t="s">
        <v>3061</v>
      </c>
      <c r="L846" s="744">
        <v>121.75</v>
      </c>
      <c r="M846" s="744">
        <v>121.75</v>
      </c>
      <c r="N846" s="743">
        <v>1</v>
      </c>
      <c r="O846" s="828">
        <v>0.5</v>
      </c>
      <c r="P846" s="744"/>
      <c r="Q846" s="761">
        <v>0</v>
      </c>
      <c r="R846" s="743"/>
      <c r="S846" s="761">
        <v>0</v>
      </c>
      <c r="T846" s="828"/>
      <c r="U846" s="784">
        <v>0</v>
      </c>
    </row>
    <row r="847" spans="1:21" ht="14.4" customHeight="1" x14ac:dyDescent="0.3">
      <c r="A847" s="742">
        <v>30</v>
      </c>
      <c r="B847" s="743" t="s">
        <v>2303</v>
      </c>
      <c r="C847" s="743" t="s">
        <v>2309</v>
      </c>
      <c r="D847" s="826" t="s">
        <v>3545</v>
      </c>
      <c r="E847" s="827" t="s">
        <v>2321</v>
      </c>
      <c r="F847" s="743" t="s">
        <v>2304</v>
      </c>
      <c r="G847" s="743" t="s">
        <v>2327</v>
      </c>
      <c r="H847" s="743" t="s">
        <v>526</v>
      </c>
      <c r="I847" s="743" t="s">
        <v>2329</v>
      </c>
      <c r="J847" s="743" t="s">
        <v>613</v>
      </c>
      <c r="K847" s="743" t="s">
        <v>1961</v>
      </c>
      <c r="L847" s="744">
        <v>31.09</v>
      </c>
      <c r="M847" s="744">
        <v>93.27</v>
      </c>
      <c r="N847" s="743">
        <v>3</v>
      </c>
      <c r="O847" s="828">
        <v>0.5</v>
      </c>
      <c r="P847" s="744"/>
      <c r="Q847" s="761">
        <v>0</v>
      </c>
      <c r="R847" s="743"/>
      <c r="S847" s="761">
        <v>0</v>
      </c>
      <c r="T847" s="828"/>
      <c r="U847" s="784">
        <v>0</v>
      </c>
    </row>
    <row r="848" spans="1:21" ht="14.4" customHeight="1" x14ac:dyDescent="0.3">
      <c r="A848" s="742">
        <v>30</v>
      </c>
      <c r="B848" s="743" t="s">
        <v>2303</v>
      </c>
      <c r="C848" s="743" t="s">
        <v>2309</v>
      </c>
      <c r="D848" s="826" t="s">
        <v>3545</v>
      </c>
      <c r="E848" s="827" t="s">
        <v>2321</v>
      </c>
      <c r="F848" s="743" t="s">
        <v>2304</v>
      </c>
      <c r="G848" s="743" t="s">
        <v>2327</v>
      </c>
      <c r="H848" s="743" t="s">
        <v>526</v>
      </c>
      <c r="I848" s="743" t="s">
        <v>2329</v>
      </c>
      <c r="J848" s="743" t="s">
        <v>613</v>
      </c>
      <c r="K848" s="743" t="s">
        <v>1961</v>
      </c>
      <c r="L848" s="744">
        <v>36.86</v>
      </c>
      <c r="M848" s="744">
        <v>73.72</v>
      </c>
      <c r="N848" s="743">
        <v>2</v>
      </c>
      <c r="O848" s="828">
        <v>1</v>
      </c>
      <c r="P848" s="744"/>
      <c r="Q848" s="761">
        <v>0</v>
      </c>
      <c r="R848" s="743"/>
      <c r="S848" s="761">
        <v>0</v>
      </c>
      <c r="T848" s="828"/>
      <c r="U848" s="784">
        <v>0</v>
      </c>
    </row>
    <row r="849" spans="1:21" ht="14.4" customHeight="1" x14ac:dyDescent="0.3">
      <c r="A849" s="742">
        <v>30</v>
      </c>
      <c r="B849" s="743" t="s">
        <v>2303</v>
      </c>
      <c r="C849" s="743" t="s">
        <v>2309</v>
      </c>
      <c r="D849" s="826" t="s">
        <v>3545</v>
      </c>
      <c r="E849" s="827" t="s">
        <v>2321</v>
      </c>
      <c r="F849" s="743" t="s">
        <v>2304</v>
      </c>
      <c r="G849" s="743" t="s">
        <v>2327</v>
      </c>
      <c r="H849" s="743" t="s">
        <v>526</v>
      </c>
      <c r="I849" s="743" t="s">
        <v>3328</v>
      </c>
      <c r="J849" s="743" t="s">
        <v>3329</v>
      </c>
      <c r="K849" s="743" t="s">
        <v>1961</v>
      </c>
      <c r="L849" s="744">
        <v>31.09</v>
      </c>
      <c r="M849" s="744">
        <v>93.27</v>
      </c>
      <c r="N849" s="743">
        <v>3</v>
      </c>
      <c r="O849" s="828">
        <v>0.5</v>
      </c>
      <c r="P849" s="744"/>
      <c r="Q849" s="761">
        <v>0</v>
      </c>
      <c r="R849" s="743"/>
      <c r="S849" s="761">
        <v>0</v>
      </c>
      <c r="T849" s="828"/>
      <c r="U849" s="784">
        <v>0</v>
      </c>
    </row>
    <row r="850" spans="1:21" ht="14.4" customHeight="1" x14ac:dyDescent="0.3">
      <c r="A850" s="742">
        <v>30</v>
      </c>
      <c r="B850" s="743" t="s">
        <v>2303</v>
      </c>
      <c r="C850" s="743" t="s">
        <v>2309</v>
      </c>
      <c r="D850" s="826" t="s">
        <v>3545</v>
      </c>
      <c r="E850" s="827" t="s">
        <v>2321</v>
      </c>
      <c r="F850" s="743" t="s">
        <v>2304</v>
      </c>
      <c r="G850" s="743" t="s">
        <v>2330</v>
      </c>
      <c r="H850" s="743" t="s">
        <v>554</v>
      </c>
      <c r="I850" s="743" t="s">
        <v>2054</v>
      </c>
      <c r="J850" s="743" t="s">
        <v>1607</v>
      </c>
      <c r="K850" s="743" t="s">
        <v>2055</v>
      </c>
      <c r="L850" s="744">
        <v>225.06</v>
      </c>
      <c r="M850" s="744">
        <v>225.06</v>
      </c>
      <c r="N850" s="743">
        <v>1</v>
      </c>
      <c r="O850" s="828">
        <v>1</v>
      </c>
      <c r="P850" s="744"/>
      <c r="Q850" s="761">
        <v>0</v>
      </c>
      <c r="R850" s="743"/>
      <c r="S850" s="761">
        <v>0</v>
      </c>
      <c r="T850" s="828"/>
      <c r="U850" s="784">
        <v>0</v>
      </c>
    </row>
    <row r="851" spans="1:21" ht="14.4" customHeight="1" x14ac:dyDescent="0.3">
      <c r="A851" s="742">
        <v>30</v>
      </c>
      <c r="B851" s="743" t="s">
        <v>2303</v>
      </c>
      <c r="C851" s="743" t="s">
        <v>2309</v>
      </c>
      <c r="D851" s="826" t="s">
        <v>3545</v>
      </c>
      <c r="E851" s="827" t="s">
        <v>2321</v>
      </c>
      <c r="F851" s="743" t="s">
        <v>2304</v>
      </c>
      <c r="G851" s="743" t="s">
        <v>2331</v>
      </c>
      <c r="H851" s="743" t="s">
        <v>526</v>
      </c>
      <c r="I851" s="743" t="s">
        <v>2954</v>
      </c>
      <c r="J851" s="743" t="s">
        <v>2955</v>
      </c>
      <c r="K851" s="743" t="s">
        <v>2956</v>
      </c>
      <c r="L851" s="744">
        <v>58.86</v>
      </c>
      <c r="M851" s="744">
        <v>176.57999999999998</v>
      </c>
      <c r="N851" s="743">
        <v>3</v>
      </c>
      <c r="O851" s="828">
        <v>0.5</v>
      </c>
      <c r="P851" s="744"/>
      <c r="Q851" s="761">
        <v>0</v>
      </c>
      <c r="R851" s="743"/>
      <c r="S851" s="761">
        <v>0</v>
      </c>
      <c r="T851" s="828"/>
      <c r="U851" s="784">
        <v>0</v>
      </c>
    </row>
    <row r="852" spans="1:21" ht="14.4" customHeight="1" x14ac:dyDescent="0.3">
      <c r="A852" s="742">
        <v>30</v>
      </c>
      <c r="B852" s="743" t="s">
        <v>2303</v>
      </c>
      <c r="C852" s="743" t="s">
        <v>2309</v>
      </c>
      <c r="D852" s="826" t="s">
        <v>3545</v>
      </c>
      <c r="E852" s="827" t="s">
        <v>2321</v>
      </c>
      <c r="F852" s="743" t="s">
        <v>2304</v>
      </c>
      <c r="G852" s="743" t="s">
        <v>2331</v>
      </c>
      <c r="H852" s="743" t="s">
        <v>526</v>
      </c>
      <c r="I852" s="743" t="s">
        <v>2954</v>
      </c>
      <c r="J852" s="743" t="s">
        <v>2955</v>
      </c>
      <c r="K852" s="743" t="s">
        <v>2956</v>
      </c>
      <c r="L852" s="744">
        <v>46.6</v>
      </c>
      <c r="M852" s="744">
        <v>139.80000000000001</v>
      </c>
      <c r="N852" s="743">
        <v>3</v>
      </c>
      <c r="O852" s="828">
        <v>0.5</v>
      </c>
      <c r="P852" s="744"/>
      <c r="Q852" s="761">
        <v>0</v>
      </c>
      <c r="R852" s="743"/>
      <c r="S852" s="761">
        <v>0</v>
      </c>
      <c r="T852" s="828"/>
      <c r="U852" s="784">
        <v>0</v>
      </c>
    </row>
    <row r="853" spans="1:21" ht="14.4" customHeight="1" x14ac:dyDescent="0.3">
      <c r="A853" s="742">
        <v>30</v>
      </c>
      <c r="B853" s="743" t="s">
        <v>2303</v>
      </c>
      <c r="C853" s="743" t="s">
        <v>2309</v>
      </c>
      <c r="D853" s="826" t="s">
        <v>3545</v>
      </c>
      <c r="E853" s="827" t="s">
        <v>2321</v>
      </c>
      <c r="F853" s="743" t="s">
        <v>2304</v>
      </c>
      <c r="G853" s="743" t="s">
        <v>2331</v>
      </c>
      <c r="H853" s="743" t="s">
        <v>526</v>
      </c>
      <c r="I853" s="743" t="s">
        <v>2006</v>
      </c>
      <c r="J853" s="743" t="s">
        <v>2004</v>
      </c>
      <c r="K853" s="743" t="s">
        <v>1931</v>
      </c>
      <c r="L853" s="744">
        <v>58.86</v>
      </c>
      <c r="M853" s="744">
        <v>353.15999999999997</v>
      </c>
      <c r="N853" s="743">
        <v>6</v>
      </c>
      <c r="O853" s="828">
        <v>2</v>
      </c>
      <c r="P853" s="744"/>
      <c r="Q853" s="761">
        <v>0</v>
      </c>
      <c r="R853" s="743"/>
      <c r="S853" s="761">
        <v>0</v>
      </c>
      <c r="T853" s="828"/>
      <c r="U853" s="784">
        <v>0</v>
      </c>
    </row>
    <row r="854" spans="1:21" ht="14.4" customHeight="1" x14ac:dyDescent="0.3">
      <c r="A854" s="742">
        <v>30</v>
      </c>
      <c r="B854" s="743" t="s">
        <v>2303</v>
      </c>
      <c r="C854" s="743" t="s">
        <v>2309</v>
      </c>
      <c r="D854" s="826" t="s">
        <v>3545</v>
      </c>
      <c r="E854" s="827" t="s">
        <v>2321</v>
      </c>
      <c r="F854" s="743" t="s">
        <v>2304</v>
      </c>
      <c r="G854" s="743" t="s">
        <v>2331</v>
      </c>
      <c r="H854" s="743" t="s">
        <v>526</v>
      </c>
      <c r="I854" s="743" t="s">
        <v>2006</v>
      </c>
      <c r="J854" s="743" t="s">
        <v>2004</v>
      </c>
      <c r="K854" s="743" t="s">
        <v>1931</v>
      </c>
      <c r="L854" s="744">
        <v>46.6</v>
      </c>
      <c r="M854" s="744">
        <v>139.80000000000001</v>
      </c>
      <c r="N854" s="743">
        <v>3</v>
      </c>
      <c r="O854" s="828">
        <v>1</v>
      </c>
      <c r="P854" s="744">
        <v>139.80000000000001</v>
      </c>
      <c r="Q854" s="761">
        <v>1</v>
      </c>
      <c r="R854" s="743">
        <v>3</v>
      </c>
      <c r="S854" s="761">
        <v>1</v>
      </c>
      <c r="T854" s="828">
        <v>1</v>
      </c>
      <c r="U854" s="784">
        <v>1</v>
      </c>
    </row>
    <row r="855" spans="1:21" ht="14.4" customHeight="1" x14ac:dyDescent="0.3">
      <c r="A855" s="742">
        <v>30</v>
      </c>
      <c r="B855" s="743" t="s">
        <v>2303</v>
      </c>
      <c r="C855" s="743" t="s">
        <v>2309</v>
      </c>
      <c r="D855" s="826" t="s">
        <v>3545</v>
      </c>
      <c r="E855" s="827" t="s">
        <v>2321</v>
      </c>
      <c r="F855" s="743" t="s">
        <v>2304</v>
      </c>
      <c r="G855" s="743" t="s">
        <v>2331</v>
      </c>
      <c r="H855" s="743" t="s">
        <v>526</v>
      </c>
      <c r="I855" s="743" t="s">
        <v>2007</v>
      </c>
      <c r="J855" s="743" t="s">
        <v>2004</v>
      </c>
      <c r="K855" s="743" t="s">
        <v>2008</v>
      </c>
      <c r="L855" s="744">
        <v>196.21</v>
      </c>
      <c r="M855" s="744">
        <v>196.21</v>
      </c>
      <c r="N855" s="743">
        <v>1</v>
      </c>
      <c r="O855" s="828">
        <v>1</v>
      </c>
      <c r="P855" s="744"/>
      <c r="Q855" s="761">
        <v>0</v>
      </c>
      <c r="R855" s="743"/>
      <c r="S855" s="761">
        <v>0</v>
      </c>
      <c r="T855" s="828"/>
      <c r="U855" s="784">
        <v>0</v>
      </c>
    </row>
    <row r="856" spans="1:21" ht="14.4" customHeight="1" x14ac:dyDescent="0.3">
      <c r="A856" s="742">
        <v>30</v>
      </c>
      <c r="B856" s="743" t="s">
        <v>2303</v>
      </c>
      <c r="C856" s="743" t="s">
        <v>2309</v>
      </c>
      <c r="D856" s="826" t="s">
        <v>3545</v>
      </c>
      <c r="E856" s="827" t="s">
        <v>2321</v>
      </c>
      <c r="F856" s="743" t="s">
        <v>2304</v>
      </c>
      <c r="G856" s="743" t="s">
        <v>2331</v>
      </c>
      <c r="H856" s="743" t="s">
        <v>526</v>
      </c>
      <c r="I856" s="743" t="s">
        <v>2009</v>
      </c>
      <c r="J856" s="743" t="s">
        <v>2004</v>
      </c>
      <c r="K856" s="743" t="s">
        <v>2010</v>
      </c>
      <c r="L856" s="744">
        <v>117.73</v>
      </c>
      <c r="M856" s="744">
        <v>1412.76</v>
      </c>
      <c r="N856" s="743">
        <v>12</v>
      </c>
      <c r="O856" s="828">
        <v>2.5</v>
      </c>
      <c r="P856" s="744">
        <v>353.19</v>
      </c>
      <c r="Q856" s="761">
        <v>0.25</v>
      </c>
      <c r="R856" s="743">
        <v>3</v>
      </c>
      <c r="S856" s="761">
        <v>0.25</v>
      </c>
      <c r="T856" s="828">
        <v>0.5</v>
      </c>
      <c r="U856" s="784">
        <v>0.2</v>
      </c>
    </row>
    <row r="857" spans="1:21" ht="14.4" customHeight="1" x14ac:dyDescent="0.3">
      <c r="A857" s="742">
        <v>30</v>
      </c>
      <c r="B857" s="743" t="s">
        <v>2303</v>
      </c>
      <c r="C857" s="743" t="s">
        <v>2309</v>
      </c>
      <c r="D857" s="826" t="s">
        <v>3545</v>
      </c>
      <c r="E857" s="827" t="s">
        <v>2321</v>
      </c>
      <c r="F857" s="743" t="s">
        <v>2304</v>
      </c>
      <c r="G857" s="743" t="s">
        <v>2338</v>
      </c>
      <c r="H857" s="743" t="s">
        <v>526</v>
      </c>
      <c r="I857" s="743" t="s">
        <v>2645</v>
      </c>
      <c r="J857" s="743" t="s">
        <v>2646</v>
      </c>
      <c r="K857" s="743" t="s">
        <v>2647</v>
      </c>
      <c r="L857" s="744">
        <v>16.38</v>
      </c>
      <c r="M857" s="744">
        <v>49.14</v>
      </c>
      <c r="N857" s="743">
        <v>3</v>
      </c>
      <c r="O857" s="828">
        <v>0.5</v>
      </c>
      <c r="P857" s="744">
        <v>49.14</v>
      </c>
      <c r="Q857" s="761">
        <v>1</v>
      </c>
      <c r="R857" s="743">
        <v>3</v>
      </c>
      <c r="S857" s="761">
        <v>1</v>
      </c>
      <c r="T857" s="828">
        <v>0.5</v>
      </c>
      <c r="U857" s="784">
        <v>1</v>
      </c>
    </row>
    <row r="858" spans="1:21" ht="14.4" customHeight="1" x14ac:dyDescent="0.3">
      <c r="A858" s="742">
        <v>30</v>
      </c>
      <c r="B858" s="743" t="s">
        <v>2303</v>
      </c>
      <c r="C858" s="743" t="s">
        <v>2309</v>
      </c>
      <c r="D858" s="826" t="s">
        <v>3545</v>
      </c>
      <c r="E858" s="827" t="s">
        <v>2321</v>
      </c>
      <c r="F858" s="743" t="s">
        <v>2304</v>
      </c>
      <c r="G858" s="743" t="s">
        <v>2338</v>
      </c>
      <c r="H858" s="743" t="s">
        <v>526</v>
      </c>
      <c r="I858" s="743" t="s">
        <v>1930</v>
      </c>
      <c r="J858" s="743" t="s">
        <v>1323</v>
      </c>
      <c r="K858" s="743" t="s">
        <v>1931</v>
      </c>
      <c r="L858" s="744">
        <v>70.23</v>
      </c>
      <c r="M858" s="744">
        <v>210.69</v>
      </c>
      <c r="N858" s="743">
        <v>3</v>
      </c>
      <c r="O858" s="828">
        <v>0.5</v>
      </c>
      <c r="P858" s="744"/>
      <c r="Q858" s="761">
        <v>0</v>
      </c>
      <c r="R858" s="743"/>
      <c r="S858" s="761">
        <v>0</v>
      </c>
      <c r="T858" s="828"/>
      <c r="U858" s="784">
        <v>0</v>
      </c>
    </row>
    <row r="859" spans="1:21" ht="14.4" customHeight="1" x14ac:dyDescent="0.3">
      <c r="A859" s="742">
        <v>30</v>
      </c>
      <c r="B859" s="743" t="s">
        <v>2303</v>
      </c>
      <c r="C859" s="743" t="s">
        <v>2309</v>
      </c>
      <c r="D859" s="826" t="s">
        <v>3545</v>
      </c>
      <c r="E859" s="827" t="s">
        <v>2321</v>
      </c>
      <c r="F859" s="743" t="s">
        <v>2304</v>
      </c>
      <c r="G859" s="743" t="s">
        <v>3087</v>
      </c>
      <c r="H859" s="743" t="s">
        <v>526</v>
      </c>
      <c r="I859" s="743" t="s">
        <v>3088</v>
      </c>
      <c r="J859" s="743" t="s">
        <v>3089</v>
      </c>
      <c r="K859" s="743" t="s">
        <v>3090</v>
      </c>
      <c r="L859" s="744">
        <v>0</v>
      </c>
      <c r="M859" s="744">
        <v>0</v>
      </c>
      <c r="N859" s="743">
        <v>2</v>
      </c>
      <c r="O859" s="828">
        <v>1</v>
      </c>
      <c r="P859" s="744">
        <v>0</v>
      </c>
      <c r="Q859" s="761"/>
      <c r="R859" s="743">
        <v>2</v>
      </c>
      <c r="S859" s="761">
        <v>1</v>
      </c>
      <c r="T859" s="828">
        <v>1</v>
      </c>
      <c r="U859" s="784">
        <v>1</v>
      </c>
    </row>
    <row r="860" spans="1:21" ht="14.4" customHeight="1" x14ac:dyDescent="0.3">
      <c r="A860" s="742">
        <v>30</v>
      </c>
      <c r="B860" s="743" t="s">
        <v>2303</v>
      </c>
      <c r="C860" s="743" t="s">
        <v>2309</v>
      </c>
      <c r="D860" s="826" t="s">
        <v>3545</v>
      </c>
      <c r="E860" s="827" t="s">
        <v>2321</v>
      </c>
      <c r="F860" s="743" t="s">
        <v>2304</v>
      </c>
      <c r="G860" s="743" t="s">
        <v>3014</v>
      </c>
      <c r="H860" s="743" t="s">
        <v>526</v>
      </c>
      <c r="I860" s="743" t="s">
        <v>3330</v>
      </c>
      <c r="J860" s="743" t="s">
        <v>1411</v>
      </c>
      <c r="K860" s="743" t="s">
        <v>3016</v>
      </c>
      <c r="L860" s="744">
        <v>35.11</v>
      </c>
      <c r="M860" s="744">
        <v>210.66</v>
      </c>
      <c r="N860" s="743">
        <v>6</v>
      </c>
      <c r="O860" s="828">
        <v>1</v>
      </c>
      <c r="P860" s="744"/>
      <c r="Q860" s="761">
        <v>0</v>
      </c>
      <c r="R860" s="743"/>
      <c r="S860" s="761">
        <v>0</v>
      </c>
      <c r="T860" s="828"/>
      <c r="U860" s="784">
        <v>0</v>
      </c>
    </row>
    <row r="861" spans="1:21" ht="14.4" customHeight="1" x14ac:dyDescent="0.3">
      <c r="A861" s="742">
        <v>30</v>
      </c>
      <c r="B861" s="743" t="s">
        <v>2303</v>
      </c>
      <c r="C861" s="743" t="s">
        <v>2309</v>
      </c>
      <c r="D861" s="826" t="s">
        <v>3545</v>
      </c>
      <c r="E861" s="827" t="s">
        <v>2321</v>
      </c>
      <c r="F861" s="743" t="s">
        <v>2304</v>
      </c>
      <c r="G861" s="743" t="s">
        <v>3331</v>
      </c>
      <c r="H861" s="743" t="s">
        <v>526</v>
      </c>
      <c r="I861" s="743" t="s">
        <v>3332</v>
      </c>
      <c r="J861" s="743" t="s">
        <v>3333</v>
      </c>
      <c r="K861" s="743" t="s">
        <v>2335</v>
      </c>
      <c r="L861" s="744">
        <v>0</v>
      </c>
      <c r="M861" s="744">
        <v>0</v>
      </c>
      <c r="N861" s="743">
        <v>3</v>
      </c>
      <c r="O861" s="828">
        <v>1</v>
      </c>
      <c r="P861" s="744"/>
      <c r="Q861" s="761"/>
      <c r="R861" s="743"/>
      <c r="S861" s="761">
        <v>0</v>
      </c>
      <c r="T861" s="828"/>
      <c r="U861" s="784">
        <v>0</v>
      </c>
    </row>
    <row r="862" spans="1:21" ht="14.4" customHeight="1" x14ac:dyDescent="0.3">
      <c r="A862" s="742">
        <v>30</v>
      </c>
      <c r="B862" s="743" t="s">
        <v>2303</v>
      </c>
      <c r="C862" s="743" t="s">
        <v>2309</v>
      </c>
      <c r="D862" s="826" t="s">
        <v>3545</v>
      </c>
      <c r="E862" s="827" t="s">
        <v>2321</v>
      </c>
      <c r="F862" s="743" t="s">
        <v>2304</v>
      </c>
      <c r="G862" s="743" t="s">
        <v>3334</v>
      </c>
      <c r="H862" s="743" t="s">
        <v>526</v>
      </c>
      <c r="I862" s="743" t="s">
        <v>3335</v>
      </c>
      <c r="J862" s="743" t="s">
        <v>1130</v>
      </c>
      <c r="K862" s="743" t="s">
        <v>3336</v>
      </c>
      <c r="L862" s="744">
        <v>277.67</v>
      </c>
      <c r="M862" s="744">
        <v>1110.68</v>
      </c>
      <c r="N862" s="743">
        <v>4</v>
      </c>
      <c r="O862" s="828">
        <v>2</v>
      </c>
      <c r="P862" s="744"/>
      <c r="Q862" s="761">
        <v>0</v>
      </c>
      <c r="R862" s="743"/>
      <c r="S862" s="761">
        <v>0</v>
      </c>
      <c r="T862" s="828"/>
      <c r="U862" s="784">
        <v>0</v>
      </c>
    </row>
    <row r="863" spans="1:21" ht="14.4" customHeight="1" x14ac:dyDescent="0.3">
      <c r="A863" s="742">
        <v>30</v>
      </c>
      <c r="B863" s="743" t="s">
        <v>2303</v>
      </c>
      <c r="C863" s="743" t="s">
        <v>2309</v>
      </c>
      <c r="D863" s="826" t="s">
        <v>3545</v>
      </c>
      <c r="E863" s="827" t="s">
        <v>2321</v>
      </c>
      <c r="F863" s="743" t="s">
        <v>2304</v>
      </c>
      <c r="G863" s="743" t="s">
        <v>2884</v>
      </c>
      <c r="H863" s="743" t="s">
        <v>526</v>
      </c>
      <c r="I863" s="743" t="s">
        <v>3337</v>
      </c>
      <c r="J863" s="743" t="s">
        <v>779</v>
      </c>
      <c r="K863" s="743" t="s">
        <v>3338</v>
      </c>
      <c r="L863" s="744">
        <v>37.61</v>
      </c>
      <c r="M863" s="744">
        <v>75.22</v>
      </c>
      <c r="N863" s="743">
        <v>2</v>
      </c>
      <c r="O863" s="828">
        <v>0.5</v>
      </c>
      <c r="P863" s="744">
        <v>75.22</v>
      </c>
      <c r="Q863" s="761">
        <v>1</v>
      </c>
      <c r="R863" s="743">
        <v>2</v>
      </c>
      <c r="S863" s="761">
        <v>1</v>
      </c>
      <c r="T863" s="828">
        <v>0.5</v>
      </c>
      <c r="U863" s="784">
        <v>1</v>
      </c>
    </row>
    <row r="864" spans="1:21" ht="14.4" customHeight="1" x14ac:dyDescent="0.3">
      <c r="A864" s="742">
        <v>30</v>
      </c>
      <c r="B864" s="743" t="s">
        <v>2303</v>
      </c>
      <c r="C864" s="743" t="s">
        <v>2309</v>
      </c>
      <c r="D864" s="826" t="s">
        <v>3545</v>
      </c>
      <c r="E864" s="827" t="s">
        <v>2321</v>
      </c>
      <c r="F864" s="743" t="s">
        <v>2304</v>
      </c>
      <c r="G864" s="743" t="s">
        <v>2966</v>
      </c>
      <c r="H864" s="743" t="s">
        <v>526</v>
      </c>
      <c r="I864" s="743" t="s">
        <v>3339</v>
      </c>
      <c r="J864" s="743" t="s">
        <v>2968</v>
      </c>
      <c r="K864" s="743" t="s">
        <v>3121</v>
      </c>
      <c r="L864" s="744">
        <v>140.94999999999999</v>
      </c>
      <c r="M864" s="744">
        <v>140.94999999999999</v>
      </c>
      <c r="N864" s="743">
        <v>1</v>
      </c>
      <c r="O864" s="828">
        <v>1</v>
      </c>
      <c r="P864" s="744"/>
      <c r="Q864" s="761">
        <v>0</v>
      </c>
      <c r="R864" s="743"/>
      <c r="S864" s="761">
        <v>0</v>
      </c>
      <c r="T864" s="828"/>
      <c r="U864" s="784">
        <v>0</v>
      </c>
    </row>
    <row r="865" spans="1:21" ht="14.4" customHeight="1" x14ac:dyDescent="0.3">
      <c r="A865" s="742">
        <v>30</v>
      </c>
      <c r="B865" s="743" t="s">
        <v>2303</v>
      </c>
      <c r="C865" s="743" t="s">
        <v>2309</v>
      </c>
      <c r="D865" s="826" t="s">
        <v>3545</v>
      </c>
      <c r="E865" s="827" t="s">
        <v>2321</v>
      </c>
      <c r="F865" s="743" t="s">
        <v>2304</v>
      </c>
      <c r="G865" s="743" t="s">
        <v>3095</v>
      </c>
      <c r="H865" s="743" t="s">
        <v>526</v>
      </c>
      <c r="I865" s="743" t="s">
        <v>3096</v>
      </c>
      <c r="J865" s="743" t="s">
        <v>3097</v>
      </c>
      <c r="K865" s="743" t="s">
        <v>3098</v>
      </c>
      <c r="L865" s="744">
        <v>72.64</v>
      </c>
      <c r="M865" s="744">
        <v>290.56</v>
      </c>
      <c r="N865" s="743">
        <v>4</v>
      </c>
      <c r="O865" s="828">
        <v>2.5</v>
      </c>
      <c r="P865" s="744">
        <v>145.28</v>
      </c>
      <c r="Q865" s="761">
        <v>0.5</v>
      </c>
      <c r="R865" s="743">
        <v>2</v>
      </c>
      <c r="S865" s="761">
        <v>0.5</v>
      </c>
      <c r="T865" s="828">
        <v>2</v>
      </c>
      <c r="U865" s="784">
        <v>0.8</v>
      </c>
    </row>
    <row r="866" spans="1:21" ht="14.4" customHeight="1" x14ac:dyDescent="0.3">
      <c r="A866" s="742">
        <v>30</v>
      </c>
      <c r="B866" s="743" t="s">
        <v>2303</v>
      </c>
      <c r="C866" s="743" t="s">
        <v>2309</v>
      </c>
      <c r="D866" s="826" t="s">
        <v>3545</v>
      </c>
      <c r="E866" s="827" t="s">
        <v>2321</v>
      </c>
      <c r="F866" s="743" t="s">
        <v>2304</v>
      </c>
      <c r="G866" s="743" t="s">
        <v>3095</v>
      </c>
      <c r="H866" s="743" t="s">
        <v>526</v>
      </c>
      <c r="I866" s="743" t="s">
        <v>3340</v>
      </c>
      <c r="J866" s="743" t="s">
        <v>3341</v>
      </c>
      <c r="K866" s="743" t="s">
        <v>3342</v>
      </c>
      <c r="L866" s="744">
        <v>96.84</v>
      </c>
      <c r="M866" s="744">
        <v>387.36</v>
      </c>
      <c r="N866" s="743">
        <v>4</v>
      </c>
      <c r="O866" s="828">
        <v>1</v>
      </c>
      <c r="P866" s="744"/>
      <c r="Q866" s="761">
        <v>0</v>
      </c>
      <c r="R866" s="743"/>
      <c r="S866" s="761">
        <v>0</v>
      </c>
      <c r="T866" s="828"/>
      <c r="U866" s="784">
        <v>0</v>
      </c>
    </row>
    <row r="867" spans="1:21" ht="14.4" customHeight="1" x14ac:dyDescent="0.3">
      <c r="A867" s="742">
        <v>30</v>
      </c>
      <c r="B867" s="743" t="s">
        <v>2303</v>
      </c>
      <c r="C867" s="743" t="s">
        <v>2309</v>
      </c>
      <c r="D867" s="826" t="s">
        <v>3545</v>
      </c>
      <c r="E867" s="827" t="s">
        <v>2321</v>
      </c>
      <c r="F867" s="743" t="s">
        <v>2304</v>
      </c>
      <c r="G867" s="743" t="s">
        <v>3095</v>
      </c>
      <c r="H867" s="743" t="s">
        <v>526</v>
      </c>
      <c r="I867" s="743" t="s">
        <v>3343</v>
      </c>
      <c r="J867" s="743" t="s">
        <v>3344</v>
      </c>
      <c r="K867" s="743" t="s">
        <v>2516</v>
      </c>
      <c r="L867" s="744">
        <v>161.4</v>
      </c>
      <c r="M867" s="744">
        <v>161.4</v>
      </c>
      <c r="N867" s="743">
        <v>1</v>
      </c>
      <c r="O867" s="828">
        <v>0.5</v>
      </c>
      <c r="P867" s="744">
        <v>161.4</v>
      </c>
      <c r="Q867" s="761">
        <v>1</v>
      </c>
      <c r="R867" s="743">
        <v>1</v>
      </c>
      <c r="S867" s="761">
        <v>1</v>
      </c>
      <c r="T867" s="828">
        <v>0.5</v>
      </c>
      <c r="U867" s="784">
        <v>1</v>
      </c>
    </row>
    <row r="868" spans="1:21" ht="14.4" customHeight="1" x14ac:dyDescent="0.3">
      <c r="A868" s="742">
        <v>30</v>
      </c>
      <c r="B868" s="743" t="s">
        <v>2303</v>
      </c>
      <c r="C868" s="743" t="s">
        <v>2309</v>
      </c>
      <c r="D868" s="826" t="s">
        <v>3545</v>
      </c>
      <c r="E868" s="827" t="s">
        <v>2321</v>
      </c>
      <c r="F868" s="743" t="s">
        <v>2304</v>
      </c>
      <c r="G868" s="743" t="s">
        <v>2348</v>
      </c>
      <c r="H868" s="743" t="s">
        <v>526</v>
      </c>
      <c r="I868" s="743" t="s">
        <v>2351</v>
      </c>
      <c r="J868" s="743" t="s">
        <v>771</v>
      </c>
      <c r="K868" s="743" t="s">
        <v>2352</v>
      </c>
      <c r="L868" s="744">
        <v>91.11</v>
      </c>
      <c r="M868" s="744">
        <v>1002.2099999999998</v>
      </c>
      <c r="N868" s="743">
        <v>11</v>
      </c>
      <c r="O868" s="828">
        <v>2</v>
      </c>
      <c r="P868" s="744"/>
      <c r="Q868" s="761">
        <v>0</v>
      </c>
      <c r="R868" s="743"/>
      <c r="S868" s="761">
        <v>0</v>
      </c>
      <c r="T868" s="828"/>
      <c r="U868" s="784">
        <v>0</v>
      </c>
    </row>
    <row r="869" spans="1:21" ht="14.4" customHeight="1" x14ac:dyDescent="0.3">
      <c r="A869" s="742">
        <v>30</v>
      </c>
      <c r="B869" s="743" t="s">
        <v>2303</v>
      </c>
      <c r="C869" s="743" t="s">
        <v>2309</v>
      </c>
      <c r="D869" s="826" t="s">
        <v>3545</v>
      </c>
      <c r="E869" s="827" t="s">
        <v>2321</v>
      </c>
      <c r="F869" s="743" t="s">
        <v>2304</v>
      </c>
      <c r="G869" s="743" t="s">
        <v>2348</v>
      </c>
      <c r="H869" s="743" t="s">
        <v>526</v>
      </c>
      <c r="I869" s="743" t="s">
        <v>3345</v>
      </c>
      <c r="J869" s="743" t="s">
        <v>771</v>
      </c>
      <c r="K869" s="743" t="s">
        <v>3346</v>
      </c>
      <c r="L869" s="744">
        <v>182.22</v>
      </c>
      <c r="M869" s="744">
        <v>364.44</v>
      </c>
      <c r="N869" s="743">
        <v>2</v>
      </c>
      <c r="O869" s="828">
        <v>1</v>
      </c>
      <c r="P869" s="744"/>
      <c r="Q869" s="761">
        <v>0</v>
      </c>
      <c r="R869" s="743"/>
      <c r="S869" s="761">
        <v>0</v>
      </c>
      <c r="T869" s="828"/>
      <c r="U869" s="784">
        <v>0</v>
      </c>
    </row>
    <row r="870" spans="1:21" ht="14.4" customHeight="1" x14ac:dyDescent="0.3">
      <c r="A870" s="742">
        <v>30</v>
      </c>
      <c r="B870" s="743" t="s">
        <v>2303</v>
      </c>
      <c r="C870" s="743" t="s">
        <v>2309</v>
      </c>
      <c r="D870" s="826" t="s">
        <v>3545</v>
      </c>
      <c r="E870" s="827" t="s">
        <v>2321</v>
      </c>
      <c r="F870" s="743" t="s">
        <v>2304</v>
      </c>
      <c r="G870" s="743" t="s">
        <v>2353</v>
      </c>
      <c r="H870" s="743" t="s">
        <v>526</v>
      </c>
      <c r="I870" s="743" t="s">
        <v>3347</v>
      </c>
      <c r="J870" s="743" t="s">
        <v>3348</v>
      </c>
      <c r="K870" s="743" t="s">
        <v>2222</v>
      </c>
      <c r="L870" s="744">
        <v>528.44000000000005</v>
      </c>
      <c r="M870" s="744">
        <v>1585.3200000000002</v>
      </c>
      <c r="N870" s="743">
        <v>3</v>
      </c>
      <c r="O870" s="828">
        <v>1</v>
      </c>
      <c r="P870" s="744"/>
      <c r="Q870" s="761">
        <v>0</v>
      </c>
      <c r="R870" s="743"/>
      <c r="S870" s="761">
        <v>0</v>
      </c>
      <c r="T870" s="828"/>
      <c r="U870" s="784">
        <v>0</v>
      </c>
    </row>
    <row r="871" spans="1:21" ht="14.4" customHeight="1" x14ac:dyDescent="0.3">
      <c r="A871" s="742">
        <v>30</v>
      </c>
      <c r="B871" s="743" t="s">
        <v>2303</v>
      </c>
      <c r="C871" s="743" t="s">
        <v>2309</v>
      </c>
      <c r="D871" s="826" t="s">
        <v>3545</v>
      </c>
      <c r="E871" s="827" t="s">
        <v>2321</v>
      </c>
      <c r="F871" s="743" t="s">
        <v>2304</v>
      </c>
      <c r="G871" s="743" t="s">
        <v>2353</v>
      </c>
      <c r="H871" s="743" t="s">
        <v>554</v>
      </c>
      <c r="I871" s="743" t="s">
        <v>3349</v>
      </c>
      <c r="J871" s="743" t="s">
        <v>3350</v>
      </c>
      <c r="K871" s="743" t="s">
        <v>2871</v>
      </c>
      <c r="L871" s="744">
        <v>264.23</v>
      </c>
      <c r="M871" s="744">
        <v>792.69</v>
      </c>
      <c r="N871" s="743">
        <v>3</v>
      </c>
      <c r="O871" s="828">
        <v>2</v>
      </c>
      <c r="P871" s="744">
        <v>528.46</v>
      </c>
      <c r="Q871" s="761">
        <v>0.66666666666666663</v>
      </c>
      <c r="R871" s="743">
        <v>2</v>
      </c>
      <c r="S871" s="761">
        <v>0.66666666666666663</v>
      </c>
      <c r="T871" s="828">
        <v>1</v>
      </c>
      <c r="U871" s="784">
        <v>0.5</v>
      </c>
    </row>
    <row r="872" spans="1:21" ht="14.4" customHeight="1" x14ac:dyDescent="0.3">
      <c r="A872" s="742">
        <v>30</v>
      </c>
      <c r="B872" s="743" t="s">
        <v>2303</v>
      </c>
      <c r="C872" s="743" t="s">
        <v>2309</v>
      </c>
      <c r="D872" s="826" t="s">
        <v>3545</v>
      </c>
      <c r="E872" s="827" t="s">
        <v>2321</v>
      </c>
      <c r="F872" s="743" t="s">
        <v>2304</v>
      </c>
      <c r="G872" s="743" t="s">
        <v>2353</v>
      </c>
      <c r="H872" s="743" t="s">
        <v>526</v>
      </c>
      <c r="I872" s="743" t="s">
        <v>3351</v>
      </c>
      <c r="J872" s="743" t="s">
        <v>3350</v>
      </c>
      <c r="K872" s="743" t="s">
        <v>2222</v>
      </c>
      <c r="L872" s="744">
        <v>528.44000000000005</v>
      </c>
      <c r="M872" s="744">
        <v>3170.6400000000003</v>
      </c>
      <c r="N872" s="743">
        <v>6</v>
      </c>
      <c r="O872" s="828">
        <v>2</v>
      </c>
      <c r="P872" s="744"/>
      <c r="Q872" s="761">
        <v>0</v>
      </c>
      <c r="R872" s="743"/>
      <c r="S872" s="761">
        <v>0</v>
      </c>
      <c r="T872" s="828"/>
      <c r="U872" s="784">
        <v>0</v>
      </c>
    </row>
    <row r="873" spans="1:21" ht="14.4" customHeight="1" x14ac:dyDescent="0.3">
      <c r="A873" s="742">
        <v>30</v>
      </c>
      <c r="B873" s="743" t="s">
        <v>2303</v>
      </c>
      <c r="C873" s="743" t="s">
        <v>2309</v>
      </c>
      <c r="D873" s="826" t="s">
        <v>3545</v>
      </c>
      <c r="E873" s="827" t="s">
        <v>2321</v>
      </c>
      <c r="F873" s="743" t="s">
        <v>2304</v>
      </c>
      <c r="G873" s="743" t="s">
        <v>2655</v>
      </c>
      <c r="H873" s="743" t="s">
        <v>526</v>
      </c>
      <c r="I873" s="743" t="s">
        <v>3352</v>
      </c>
      <c r="J873" s="743" t="s">
        <v>3353</v>
      </c>
      <c r="K873" s="743" t="s">
        <v>3354</v>
      </c>
      <c r="L873" s="744">
        <v>0</v>
      </c>
      <c r="M873" s="744">
        <v>0</v>
      </c>
      <c r="N873" s="743">
        <v>1</v>
      </c>
      <c r="O873" s="828">
        <v>1</v>
      </c>
      <c r="P873" s="744"/>
      <c r="Q873" s="761"/>
      <c r="R873" s="743"/>
      <c r="S873" s="761">
        <v>0</v>
      </c>
      <c r="T873" s="828"/>
      <c r="U873" s="784">
        <v>0</v>
      </c>
    </row>
    <row r="874" spans="1:21" ht="14.4" customHeight="1" x14ac:dyDescent="0.3">
      <c r="A874" s="742">
        <v>30</v>
      </c>
      <c r="B874" s="743" t="s">
        <v>2303</v>
      </c>
      <c r="C874" s="743" t="s">
        <v>2309</v>
      </c>
      <c r="D874" s="826" t="s">
        <v>3545</v>
      </c>
      <c r="E874" s="827" t="s">
        <v>2321</v>
      </c>
      <c r="F874" s="743" t="s">
        <v>2304</v>
      </c>
      <c r="G874" s="743" t="s">
        <v>2362</v>
      </c>
      <c r="H874" s="743" t="s">
        <v>526</v>
      </c>
      <c r="I874" s="743" t="s">
        <v>2223</v>
      </c>
      <c r="J874" s="743" t="s">
        <v>2224</v>
      </c>
      <c r="K874" s="743" t="s">
        <v>1931</v>
      </c>
      <c r="L874" s="744">
        <v>132</v>
      </c>
      <c r="M874" s="744">
        <v>396</v>
      </c>
      <c r="N874" s="743">
        <v>3</v>
      </c>
      <c r="O874" s="828">
        <v>0.5</v>
      </c>
      <c r="P874" s="744">
        <v>396</v>
      </c>
      <c r="Q874" s="761">
        <v>1</v>
      </c>
      <c r="R874" s="743">
        <v>3</v>
      </c>
      <c r="S874" s="761">
        <v>1</v>
      </c>
      <c r="T874" s="828">
        <v>0.5</v>
      </c>
      <c r="U874" s="784">
        <v>1</v>
      </c>
    </row>
    <row r="875" spans="1:21" ht="14.4" customHeight="1" x14ac:dyDescent="0.3">
      <c r="A875" s="742">
        <v>30</v>
      </c>
      <c r="B875" s="743" t="s">
        <v>2303</v>
      </c>
      <c r="C875" s="743" t="s">
        <v>2309</v>
      </c>
      <c r="D875" s="826" t="s">
        <v>3545</v>
      </c>
      <c r="E875" s="827" t="s">
        <v>2321</v>
      </c>
      <c r="F875" s="743" t="s">
        <v>2304</v>
      </c>
      <c r="G875" s="743" t="s">
        <v>3355</v>
      </c>
      <c r="H875" s="743" t="s">
        <v>526</v>
      </c>
      <c r="I875" s="743" t="s">
        <v>3356</v>
      </c>
      <c r="J875" s="743" t="s">
        <v>3357</v>
      </c>
      <c r="K875" s="743" t="s">
        <v>3358</v>
      </c>
      <c r="L875" s="744">
        <v>69.39</v>
      </c>
      <c r="M875" s="744">
        <v>69.39</v>
      </c>
      <c r="N875" s="743">
        <v>1</v>
      </c>
      <c r="O875" s="828">
        <v>1</v>
      </c>
      <c r="P875" s="744">
        <v>69.39</v>
      </c>
      <c r="Q875" s="761">
        <v>1</v>
      </c>
      <c r="R875" s="743">
        <v>1</v>
      </c>
      <c r="S875" s="761">
        <v>1</v>
      </c>
      <c r="T875" s="828">
        <v>1</v>
      </c>
      <c r="U875" s="784">
        <v>1</v>
      </c>
    </row>
    <row r="876" spans="1:21" ht="14.4" customHeight="1" x14ac:dyDescent="0.3">
      <c r="A876" s="742">
        <v>30</v>
      </c>
      <c r="B876" s="743" t="s">
        <v>2303</v>
      </c>
      <c r="C876" s="743" t="s">
        <v>2309</v>
      </c>
      <c r="D876" s="826" t="s">
        <v>3545</v>
      </c>
      <c r="E876" s="827" t="s">
        <v>2321</v>
      </c>
      <c r="F876" s="743" t="s">
        <v>2304</v>
      </c>
      <c r="G876" s="743" t="s">
        <v>3355</v>
      </c>
      <c r="H876" s="743" t="s">
        <v>526</v>
      </c>
      <c r="I876" s="743" t="s">
        <v>3359</v>
      </c>
      <c r="J876" s="743" t="s">
        <v>3357</v>
      </c>
      <c r="K876" s="743" t="s">
        <v>3360</v>
      </c>
      <c r="L876" s="744">
        <v>138.76</v>
      </c>
      <c r="M876" s="744">
        <v>138.76</v>
      </c>
      <c r="N876" s="743">
        <v>1</v>
      </c>
      <c r="O876" s="828">
        <v>1</v>
      </c>
      <c r="P876" s="744"/>
      <c r="Q876" s="761">
        <v>0</v>
      </c>
      <c r="R876" s="743"/>
      <c r="S876" s="761">
        <v>0</v>
      </c>
      <c r="T876" s="828"/>
      <c r="U876" s="784">
        <v>0</v>
      </c>
    </row>
    <row r="877" spans="1:21" ht="14.4" customHeight="1" x14ac:dyDescent="0.3">
      <c r="A877" s="742">
        <v>30</v>
      </c>
      <c r="B877" s="743" t="s">
        <v>2303</v>
      </c>
      <c r="C877" s="743" t="s">
        <v>2309</v>
      </c>
      <c r="D877" s="826" t="s">
        <v>3545</v>
      </c>
      <c r="E877" s="827" t="s">
        <v>2321</v>
      </c>
      <c r="F877" s="743" t="s">
        <v>2304</v>
      </c>
      <c r="G877" s="743" t="s">
        <v>3017</v>
      </c>
      <c r="H877" s="743" t="s">
        <v>554</v>
      </c>
      <c r="I877" s="743" t="s">
        <v>3361</v>
      </c>
      <c r="J877" s="743" t="s">
        <v>3019</v>
      </c>
      <c r="K877" s="743" t="s">
        <v>3020</v>
      </c>
      <c r="L877" s="744">
        <v>185.34</v>
      </c>
      <c r="M877" s="744">
        <v>556.02</v>
      </c>
      <c r="N877" s="743">
        <v>3</v>
      </c>
      <c r="O877" s="828">
        <v>0.5</v>
      </c>
      <c r="P877" s="744"/>
      <c r="Q877" s="761">
        <v>0</v>
      </c>
      <c r="R877" s="743"/>
      <c r="S877" s="761">
        <v>0</v>
      </c>
      <c r="T877" s="828"/>
      <c r="U877" s="784">
        <v>0</v>
      </c>
    </row>
    <row r="878" spans="1:21" ht="14.4" customHeight="1" x14ac:dyDescent="0.3">
      <c r="A878" s="742">
        <v>30</v>
      </c>
      <c r="B878" s="743" t="s">
        <v>2303</v>
      </c>
      <c r="C878" s="743" t="s">
        <v>2309</v>
      </c>
      <c r="D878" s="826" t="s">
        <v>3545</v>
      </c>
      <c r="E878" s="827" t="s">
        <v>2321</v>
      </c>
      <c r="F878" s="743" t="s">
        <v>2304</v>
      </c>
      <c r="G878" s="743" t="s">
        <v>3362</v>
      </c>
      <c r="H878" s="743" t="s">
        <v>526</v>
      </c>
      <c r="I878" s="743" t="s">
        <v>3363</v>
      </c>
      <c r="J878" s="743" t="s">
        <v>3364</v>
      </c>
      <c r="K878" s="743" t="s">
        <v>3365</v>
      </c>
      <c r="L878" s="744">
        <v>85.16</v>
      </c>
      <c r="M878" s="744">
        <v>255.48</v>
      </c>
      <c r="N878" s="743">
        <v>3</v>
      </c>
      <c r="O878" s="828">
        <v>1</v>
      </c>
      <c r="P878" s="744"/>
      <c r="Q878" s="761">
        <v>0</v>
      </c>
      <c r="R878" s="743"/>
      <c r="S878" s="761">
        <v>0</v>
      </c>
      <c r="T878" s="828"/>
      <c r="U878" s="784">
        <v>0</v>
      </c>
    </row>
    <row r="879" spans="1:21" ht="14.4" customHeight="1" x14ac:dyDescent="0.3">
      <c r="A879" s="742">
        <v>30</v>
      </c>
      <c r="B879" s="743" t="s">
        <v>2303</v>
      </c>
      <c r="C879" s="743" t="s">
        <v>2309</v>
      </c>
      <c r="D879" s="826" t="s">
        <v>3545</v>
      </c>
      <c r="E879" s="827" t="s">
        <v>2321</v>
      </c>
      <c r="F879" s="743" t="s">
        <v>2304</v>
      </c>
      <c r="G879" s="743" t="s">
        <v>3362</v>
      </c>
      <c r="H879" s="743" t="s">
        <v>526</v>
      </c>
      <c r="I879" s="743" t="s">
        <v>3363</v>
      </c>
      <c r="J879" s="743" t="s">
        <v>3364</v>
      </c>
      <c r="K879" s="743" t="s">
        <v>3365</v>
      </c>
      <c r="L879" s="744">
        <v>132</v>
      </c>
      <c r="M879" s="744">
        <v>396</v>
      </c>
      <c r="N879" s="743">
        <v>3</v>
      </c>
      <c r="O879" s="828">
        <v>1</v>
      </c>
      <c r="P879" s="744">
        <v>396</v>
      </c>
      <c r="Q879" s="761">
        <v>1</v>
      </c>
      <c r="R879" s="743">
        <v>3</v>
      </c>
      <c r="S879" s="761">
        <v>1</v>
      </c>
      <c r="T879" s="828">
        <v>1</v>
      </c>
      <c r="U879" s="784">
        <v>1</v>
      </c>
    </row>
    <row r="880" spans="1:21" ht="14.4" customHeight="1" x14ac:dyDescent="0.3">
      <c r="A880" s="742">
        <v>30</v>
      </c>
      <c r="B880" s="743" t="s">
        <v>2303</v>
      </c>
      <c r="C880" s="743" t="s">
        <v>2309</v>
      </c>
      <c r="D880" s="826" t="s">
        <v>3545</v>
      </c>
      <c r="E880" s="827" t="s">
        <v>2321</v>
      </c>
      <c r="F880" s="743" t="s">
        <v>2304</v>
      </c>
      <c r="G880" s="743" t="s">
        <v>2371</v>
      </c>
      <c r="H880" s="743" t="s">
        <v>526</v>
      </c>
      <c r="I880" s="743" t="s">
        <v>3366</v>
      </c>
      <c r="J880" s="743" t="s">
        <v>3367</v>
      </c>
      <c r="K880" s="743" t="s">
        <v>3368</v>
      </c>
      <c r="L880" s="744">
        <v>509.1</v>
      </c>
      <c r="M880" s="744">
        <v>1018.2</v>
      </c>
      <c r="N880" s="743">
        <v>2</v>
      </c>
      <c r="O880" s="828">
        <v>0.5</v>
      </c>
      <c r="P880" s="744"/>
      <c r="Q880" s="761">
        <v>0</v>
      </c>
      <c r="R880" s="743"/>
      <c r="S880" s="761">
        <v>0</v>
      </c>
      <c r="T880" s="828"/>
      <c r="U880" s="784">
        <v>0</v>
      </c>
    </row>
    <row r="881" spans="1:21" ht="14.4" customHeight="1" x14ac:dyDescent="0.3">
      <c r="A881" s="742">
        <v>30</v>
      </c>
      <c r="B881" s="743" t="s">
        <v>2303</v>
      </c>
      <c r="C881" s="743" t="s">
        <v>2309</v>
      </c>
      <c r="D881" s="826" t="s">
        <v>3545</v>
      </c>
      <c r="E881" s="827" t="s">
        <v>2321</v>
      </c>
      <c r="F881" s="743" t="s">
        <v>2304</v>
      </c>
      <c r="G881" s="743" t="s">
        <v>2388</v>
      </c>
      <c r="H881" s="743" t="s">
        <v>526</v>
      </c>
      <c r="I881" s="743" t="s">
        <v>3130</v>
      </c>
      <c r="J881" s="743" t="s">
        <v>1160</v>
      </c>
      <c r="K881" s="743" t="s">
        <v>2390</v>
      </c>
      <c r="L881" s="744">
        <v>107.27</v>
      </c>
      <c r="M881" s="744">
        <v>4290.8</v>
      </c>
      <c r="N881" s="743">
        <v>40</v>
      </c>
      <c r="O881" s="828">
        <v>6.5</v>
      </c>
      <c r="P881" s="744">
        <v>1287.24</v>
      </c>
      <c r="Q881" s="761">
        <v>0.3</v>
      </c>
      <c r="R881" s="743">
        <v>12</v>
      </c>
      <c r="S881" s="761">
        <v>0.3</v>
      </c>
      <c r="T881" s="828">
        <v>2</v>
      </c>
      <c r="U881" s="784">
        <v>0.30769230769230771</v>
      </c>
    </row>
    <row r="882" spans="1:21" ht="14.4" customHeight="1" x14ac:dyDescent="0.3">
      <c r="A882" s="742">
        <v>30</v>
      </c>
      <c r="B882" s="743" t="s">
        <v>2303</v>
      </c>
      <c r="C882" s="743" t="s">
        <v>2309</v>
      </c>
      <c r="D882" s="826" t="s">
        <v>3545</v>
      </c>
      <c r="E882" s="827" t="s">
        <v>2321</v>
      </c>
      <c r="F882" s="743" t="s">
        <v>2304</v>
      </c>
      <c r="G882" s="743" t="s">
        <v>2388</v>
      </c>
      <c r="H882" s="743" t="s">
        <v>526</v>
      </c>
      <c r="I882" s="743" t="s">
        <v>2389</v>
      </c>
      <c r="J882" s="743" t="s">
        <v>1160</v>
      </c>
      <c r="K882" s="743" t="s">
        <v>2390</v>
      </c>
      <c r="L882" s="744">
        <v>107.27</v>
      </c>
      <c r="M882" s="744">
        <v>750.89</v>
      </c>
      <c r="N882" s="743">
        <v>7</v>
      </c>
      <c r="O882" s="828">
        <v>1.5</v>
      </c>
      <c r="P882" s="744"/>
      <c r="Q882" s="761">
        <v>0</v>
      </c>
      <c r="R882" s="743"/>
      <c r="S882" s="761">
        <v>0</v>
      </c>
      <c r="T882" s="828"/>
      <c r="U882" s="784">
        <v>0</v>
      </c>
    </row>
    <row r="883" spans="1:21" ht="14.4" customHeight="1" x14ac:dyDescent="0.3">
      <c r="A883" s="742">
        <v>30</v>
      </c>
      <c r="B883" s="743" t="s">
        <v>2303</v>
      </c>
      <c r="C883" s="743" t="s">
        <v>2309</v>
      </c>
      <c r="D883" s="826" t="s">
        <v>3545</v>
      </c>
      <c r="E883" s="827" t="s">
        <v>2321</v>
      </c>
      <c r="F883" s="743" t="s">
        <v>2304</v>
      </c>
      <c r="G883" s="743" t="s">
        <v>2391</v>
      </c>
      <c r="H883" s="743" t="s">
        <v>526</v>
      </c>
      <c r="I883" s="743" t="s">
        <v>2665</v>
      </c>
      <c r="J883" s="743" t="s">
        <v>1192</v>
      </c>
      <c r="K883" s="743" t="s">
        <v>2666</v>
      </c>
      <c r="L883" s="744">
        <v>50.64</v>
      </c>
      <c r="M883" s="744">
        <v>151.92000000000002</v>
      </c>
      <c r="N883" s="743">
        <v>3</v>
      </c>
      <c r="O883" s="828">
        <v>0.5</v>
      </c>
      <c r="P883" s="744"/>
      <c r="Q883" s="761">
        <v>0</v>
      </c>
      <c r="R883" s="743"/>
      <c r="S883" s="761">
        <v>0</v>
      </c>
      <c r="T883" s="828"/>
      <c r="U883" s="784">
        <v>0</v>
      </c>
    </row>
    <row r="884" spans="1:21" ht="14.4" customHeight="1" x14ac:dyDescent="0.3">
      <c r="A884" s="742">
        <v>30</v>
      </c>
      <c r="B884" s="743" t="s">
        <v>2303</v>
      </c>
      <c r="C884" s="743" t="s">
        <v>2309</v>
      </c>
      <c r="D884" s="826" t="s">
        <v>3545</v>
      </c>
      <c r="E884" s="827" t="s">
        <v>2321</v>
      </c>
      <c r="F884" s="743" t="s">
        <v>2304</v>
      </c>
      <c r="G884" s="743" t="s">
        <v>3369</v>
      </c>
      <c r="H884" s="743" t="s">
        <v>526</v>
      </c>
      <c r="I884" s="743" t="s">
        <v>3370</v>
      </c>
      <c r="J884" s="743" t="s">
        <v>596</v>
      </c>
      <c r="K884" s="743" t="s">
        <v>3371</v>
      </c>
      <c r="L884" s="744">
        <v>37.69</v>
      </c>
      <c r="M884" s="744">
        <v>113.07</v>
      </c>
      <c r="N884" s="743">
        <v>3</v>
      </c>
      <c r="O884" s="828">
        <v>0.5</v>
      </c>
      <c r="P884" s="744"/>
      <c r="Q884" s="761">
        <v>0</v>
      </c>
      <c r="R884" s="743"/>
      <c r="S884" s="761">
        <v>0</v>
      </c>
      <c r="T884" s="828"/>
      <c r="U884" s="784">
        <v>0</v>
      </c>
    </row>
    <row r="885" spans="1:21" ht="14.4" customHeight="1" x14ac:dyDescent="0.3">
      <c r="A885" s="742">
        <v>30</v>
      </c>
      <c r="B885" s="743" t="s">
        <v>2303</v>
      </c>
      <c r="C885" s="743" t="s">
        <v>2309</v>
      </c>
      <c r="D885" s="826" t="s">
        <v>3545</v>
      </c>
      <c r="E885" s="827" t="s">
        <v>2321</v>
      </c>
      <c r="F885" s="743" t="s">
        <v>2304</v>
      </c>
      <c r="G885" s="743" t="s">
        <v>2406</v>
      </c>
      <c r="H885" s="743" t="s">
        <v>526</v>
      </c>
      <c r="I885" s="743" t="s">
        <v>2667</v>
      </c>
      <c r="J885" s="743" t="s">
        <v>1506</v>
      </c>
      <c r="K885" s="743" t="s">
        <v>2408</v>
      </c>
      <c r="L885" s="744">
        <v>34.15</v>
      </c>
      <c r="M885" s="744">
        <v>170.75</v>
      </c>
      <c r="N885" s="743">
        <v>5</v>
      </c>
      <c r="O885" s="828">
        <v>3.5</v>
      </c>
      <c r="P885" s="744">
        <v>136.6</v>
      </c>
      <c r="Q885" s="761">
        <v>0.79999999999999993</v>
      </c>
      <c r="R885" s="743">
        <v>4</v>
      </c>
      <c r="S885" s="761">
        <v>0.8</v>
      </c>
      <c r="T885" s="828">
        <v>2.5</v>
      </c>
      <c r="U885" s="784">
        <v>0.7142857142857143</v>
      </c>
    </row>
    <row r="886" spans="1:21" ht="14.4" customHeight="1" x14ac:dyDescent="0.3">
      <c r="A886" s="742">
        <v>30</v>
      </c>
      <c r="B886" s="743" t="s">
        <v>2303</v>
      </c>
      <c r="C886" s="743" t="s">
        <v>2309</v>
      </c>
      <c r="D886" s="826" t="s">
        <v>3545</v>
      </c>
      <c r="E886" s="827" t="s">
        <v>2321</v>
      </c>
      <c r="F886" s="743" t="s">
        <v>2304</v>
      </c>
      <c r="G886" s="743" t="s">
        <v>2406</v>
      </c>
      <c r="H886" s="743" t="s">
        <v>526</v>
      </c>
      <c r="I886" s="743" t="s">
        <v>2407</v>
      </c>
      <c r="J886" s="743" t="s">
        <v>1506</v>
      </c>
      <c r="K886" s="743" t="s">
        <v>2408</v>
      </c>
      <c r="L886" s="744">
        <v>34.15</v>
      </c>
      <c r="M886" s="744">
        <v>273.2</v>
      </c>
      <c r="N886" s="743">
        <v>8</v>
      </c>
      <c r="O886" s="828">
        <v>6</v>
      </c>
      <c r="P886" s="744">
        <v>34.15</v>
      </c>
      <c r="Q886" s="761">
        <v>0.125</v>
      </c>
      <c r="R886" s="743">
        <v>1</v>
      </c>
      <c r="S886" s="761">
        <v>0.125</v>
      </c>
      <c r="T886" s="828">
        <v>1</v>
      </c>
      <c r="U886" s="784">
        <v>0.16666666666666666</v>
      </c>
    </row>
    <row r="887" spans="1:21" ht="14.4" customHeight="1" x14ac:dyDescent="0.3">
      <c r="A887" s="742">
        <v>30</v>
      </c>
      <c r="B887" s="743" t="s">
        <v>2303</v>
      </c>
      <c r="C887" s="743" t="s">
        <v>2309</v>
      </c>
      <c r="D887" s="826" t="s">
        <v>3545</v>
      </c>
      <c r="E887" s="827" t="s">
        <v>2321</v>
      </c>
      <c r="F887" s="743" t="s">
        <v>2304</v>
      </c>
      <c r="G887" s="743" t="s">
        <v>2409</v>
      </c>
      <c r="H887" s="743" t="s">
        <v>526</v>
      </c>
      <c r="I887" s="743" t="s">
        <v>3137</v>
      </c>
      <c r="J887" s="743" t="s">
        <v>1015</v>
      </c>
      <c r="K887" s="743" t="s">
        <v>3138</v>
      </c>
      <c r="L887" s="744">
        <v>164.01</v>
      </c>
      <c r="M887" s="744">
        <v>164.01</v>
      </c>
      <c r="N887" s="743">
        <v>1</v>
      </c>
      <c r="O887" s="828">
        <v>0.5</v>
      </c>
      <c r="P887" s="744"/>
      <c r="Q887" s="761">
        <v>0</v>
      </c>
      <c r="R887" s="743"/>
      <c r="S887" s="761">
        <v>0</v>
      </c>
      <c r="T887" s="828"/>
      <c r="U887" s="784">
        <v>0</v>
      </c>
    </row>
    <row r="888" spans="1:21" ht="14.4" customHeight="1" x14ac:dyDescent="0.3">
      <c r="A888" s="742">
        <v>30</v>
      </c>
      <c r="B888" s="743" t="s">
        <v>2303</v>
      </c>
      <c r="C888" s="743" t="s">
        <v>2309</v>
      </c>
      <c r="D888" s="826" t="s">
        <v>3545</v>
      </c>
      <c r="E888" s="827" t="s">
        <v>2321</v>
      </c>
      <c r="F888" s="743" t="s">
        <v>2304</v>
      </c>
      <c r="G888" s="743" t="s">
        <v>2417</v>
      </c>
      <c r="H888" s="743" t="s">
        <v>526</v>
      </c>
      <c r="I888" s="743" t="s">
        <v>3372</v>
      </c>
      <c r="J888" s="743" t="s">
        <v>2896</v>
      </c>
      <c r="K888" s="743" t="s">
        <v>2781</v>
      </c>
      <c r="L888" s="744">
        <v>0</v>
      </c>
      <c r="M888" s="744">
        <v>0</v>
      </c>
      <c r="N888" s="743">
        <v>2</v>
      </c>
      <c r="O888" s="828">
        <v>0.5</v>
      </c>
      <c r="P888" s="744">
        <v>0</v>
      </c>
      <c r="Q888" s="761"/>
      <c r="R888" s="743">
        <v>2</v>
      </c>
      <c r="S888" s="761">
        <v>1</v>
      </c>
      <c r="T888" s="828">
        <v>0.5</v>
      </c>
      <c r="U888" s="784">
        <v>1</v>
      </c>
    </row>
    <row r="889" spans="1:21" ht="14.4" customHeight="1" x14ac:dyDescent="0.3">
      <c r="A889" s="742">
        <v>30</v>
      </c>
      <c r="B889" s="743" t="s">
        <v>2303</v>
      </c>
      <c r="C889" s="743" t="s">
        <v>2309</v>
      </c>
      <c r="D889" s="826" t="s">
        <v>3545</v>
      </c>
      <c r="E889" s="827" t="s">
        <v>2321</v>
      </c>
      <c r="F889" s="743" t="s">
        <v>2304</v>
      </c>
      <c r="G889" s="743" t="s">
        <v>3142</v>
      </c>
      <c r="H889" s="743" t="s">
        <v>554</v>
      </c>
      <c r="I889" s="743" t="s">
        <v>3143</v>
      </c>
      <c r="J889" s="743" t="s">
        <v>3144</v>
      </c>
      <c r="K889" s="743" t="s">
        <v>3145</v>
      </c>
      <c r="L889" s="744">
        <v>1259.33</v>
      </c>
      <c r="M889" s="744">
        <v>2518.66</v>
      </c>
      <c r="N889" s="743">
        <v>2</v>
      </c>
      <c r="O889" s="828">
        <v>0.5</v>
      </c>
      <c r="P889" s="744">
        <v>2518.66</v>
      </c>
      <c r="Q889" s="761">
        <v>1</v>
      </c>
      <c r="R889" s="743">
        <v>2</v>
      </c>
      <c r="S889" s="761">
        <v>1</v>
      </c>
      <c r="T889" s="828">
        <v>0.5</v>
      </c>
      <c r="U889" s="784">
        <v>1</v>
      </c>
    </row>
    <row r="890" spans="1:21" ht="14.4" customHeight="1" x14ac:dyDescent="0.3">
      <c r="A890" s="742">
        <v>30</v>
      </c>
      <c r="B890" s="743" t="s">
        <v>2303</v>
      </c>
      <c r="C890" s="743" t="s">
        <v>2309</v>
      </c>
      <c r="D890" s="826" t="s">
        <v>3545</v>
      </c>
      <c r="E890" s="827" t="s">
        <v>2321</v>
      </c>
      <c r="F890" s="743" t="s">
        <v>2304</v>
      </c>
      <c r="G890" s="743" t="s">
        <v>3142</v>
      </c>
      <c r="H890" s="743" t="s">
        <v>526</v>
      </c>
      <c r="I890" s="743" t="s">
        <v>3373</v>
      </c>
      <c r="J890" s="743" t="s">
        <v>3144</v>
      </c>
      <c r="K890" s="743" t="s">
        <v>3374</v>
      </c>
      <c r="L890" s="744">
        <v>0</v>
      </c>
      <c r="M890" s="744">
        <v>0</v>
      </c>
      <c r="N890" s="743">
        <v>4</v>
      </c>
      <c r="O890" s="828">
        <v>0.5</v>
      </c>
      <c r="P890" s="744">
        <v>0</v>
      </c>
      <c r="Q890" s="761"/>
      <c r="R890" s="743">
        <v>4</v>
      </c>
      <c r="S890" s="761">
        <v>1</v>
      </c>
      <c r="T890" s="828">
        <v>0.5</v>
      </c>
      <c r="U890" s="784">
        <v>1</v>
      </c>
    </row>
    <row r="891" spans="1:21" ht="14.4" customHeight="1" x14ac:dyDescent="0.3">
      <c r="A891" s="742">
        <v>30</v>
      </c>
      <c r="B891" s="743" t="s">
        <v>2303</v>
      </c>
      <c r="C891" s="743" t="s">
        <v>2309</v>
      </c>
      <c r="D891" s="826" t="s">
        <v>3545</v>
      </c>
      <c r="E891" s="827" t="s">
        <v>2321</v>
      </c>
      <c r="F891" s="743" t="s">
        <v>2304</v>
      </c>
      <c r="G891" s="743" t="s">
        <v>2782</v>
      </c>
      <c r="H891" s="743" t="s">
        <v>526</v>
      </c>
      <c r="I891" s="743" t="s">
        <v>2982</v>
      </c>
      <c r="J891" s="743" t="s">
        <v>1663</v>
      </c>
      <c r="K891" s="743" t="s">
        <v>2784</v>
      </c>
      <c r="L891" s="744">
        <v>98.75</v>
      </c>
      <c r="M891" s="744">
        <v>197.5</v>
      </c>
      <c r="N891" s="743">
        <v>2</v>
      </c>
      <c r="O891" s="828">
        <v>0.5</v>
      </c>
      <c r="P891" s="744">
        <v>197.5</v>
      </c>
      <c r="Q891" s="761">
        <v>1</v>
      </c>
      <c r="R891" s="743">
        <v>2</v>
      </c>
      <c r="S891" s="761">
        <v>1</v>
      </c>
      <c r="T891" s="828">
        <v>0.5</v>
      </c>
      <c r="U891" s="784">
        <v>1</v>
      </c>
    </row>
    <row r="892" spans="1:21" ht="14.4" customHeight="1" x14ac:dyDescent="0.3">
      <c r="A892" s="742">
        <v>30</v>
      </c>
      <c r="B892" s="743" t="s">
        <v>2303</v>
      </c>
      <c r="C892" s="743" t="s">
        <v>2309</v>
      </c>
      <c r="D892" s="826" t="s">
        <v>3545</v>
      </c>
      <c r="E892" s="827" t="s">
        <v>2321</v>
      </c>
      <c r="F892" s="743" t="s">
        <v>2304</v>
      </c>
      <c r="G892" s="743" t="s">
        <v>2782</v>
      </c>
      <c r="H892" s="743" t="s">
        <v>526</v>
      </c>
      <c r="I892" s="743" t="s">
        <v>3375</v>
      </c>
      <c r="J892" s="743" t="s">
        <v>1663</v>
      </c>
      <c r="K892" s="743" t="s">
        <v>2784</v>
      </c>
      <c r="L892" s="744">
        <v>98.75</v>
      </c>
      <c r="M892" s="744">
        <v>296.25</v>
      </c>
      <c r="N892" s="743">
        <v>3</v>
      </c>
      <c r="O892" s="828">
        <v>1</v>
      </c>
      <c r="P892" s="744"/>
      <c r="Q892" s="761">
        <v>0</v>
      </c>
      <c r="R892" s="743"/>
      <c r="S892" s="761">
        <v>0</v>
      </c>
      <c r="T892" s="828"/>
      <c r="U892" s="784">
        <v>0</v>
      </c>
    </row>
    <row r="893" spans="1:21" ht="14.4" customHeight="1" x14ac:dyDescent="0.3">
      <c r="A893" s="742">
        <v>30</v>
      </c>
      <c r="B893" s="743" t="s">
        <v>2303</v>
      </c>
      <c r="C893" s="743" t="s">
        <v>2309</v>
      </c>
      <c r="D893" s="826" t="s">
        <v>3545</v>
      </c>
      <c r="E893" s="827" t="s">
        <v>2321</v>
      </c>
      <c r="F893" s="743" t="s">
        <v>2304</v>
      </c>
      <c r="G893" s="743" t="s">
        <v>2428</v>
      </c>
      <c r="H893" s="743" t="s">
        <v>554</v>
      </c>
      <c r="I893" s="743" t="s">
        <v>1885</v>
      </c>
      <c r="J893" s="743" t="s">
        <v>1886</v>
      </c>
      <c r="K893" s="743" t="s">
        <v>1887</v>
      </c>
      <c r="L893" s="744">
        <v>93.43</v>
      </c>
      <c r="M893" s="744">
        <v>280.29000000000002</v>
      </c>
      <c r="N893" s="743">
        <v>3</v>
      </c>
      <c r="O893" s="828">
        <v>0.5</v>
      </c>
      <c r="P893" s="744">
        <v>280.29000000000002</v>
      </c>
      <c r="Q893" s="761">
        <v>1</v>
      </c>
      <c r="R893" s="743">
        <v>3</v>
      </c>
      <c r="S893" s="761">
        <v>1</v>
      </c>
      <c r="T893" s="828">
        <v>0.5</v>
      </c>
      <c r="U893" s="784">
        <v>1</v>
      </c>
    </row>
    <row r="894" spans="1:21" ht="14.4" customHeight="1" x14ac:dyDescent="0.3">
      <c r="A894" s="742">
        <v>30</v>
      </c>
      <c r="B894" s="743" t="s">
        <v>2303</v>
      </c>
      <c r="C894" s="743" t="s">
        <v>2309</v>
      </c>
      <c r="D894" s="826" t="s">
        <v>3545</v>
      </c>
      <c r="E894" s="827" t="s">
        <v>2321</v>
      </c>
      <c r="F894" s="743" t="s">
        <v>2304</v>
      </c>
      <c r="G894" s="743" t="s">
        <v>3376</v>
      </c>
      <c r="H894" s="743" t="s">
        <v>526</v>
      </c>
      <c r="I894" s="743" t="s">
        <v>3377</v>
      </c>
      <c r="J894" s="743" t="s">
        <v>3378</v>
      </c>
      <c r="K894" s="743" t="s">
        <v>3379</v>
      </c>
      <c r="L894" s="744">
        <v>73.989999999999995</v>
      </c>
      <c r="M894" s="744">
        <v>295.95999999999998</v>
      </c>
      <c r="N894" s="743">
        <v>4</v>
      </c>
      <c r="O894" s="828">
        <v>2</v>
      </c>
      <c r="P894" s="744">
        <v>295.95999999999998</v>
      </c>
      <c r="Q894" s="761">
        <v>1</v>
      </c>
      <c r="R894" s="743">
        <v>4</v>
      </c>
      <c r="S894" s="761">
        <v>1</v>
      </c>
      <c r="T894" s="828">
        <v>2</v>
      </c>
      <c r="U894" s="784">
        <v>1</v>
      </c>
    </row>
    <row r="895" spans="1:21" ht="14.4" customHeight="1" x14ac:dyDescent="0.3">
      <c r="A895" s="742">
        <v>30</v>
      </c>
      <c r="B895" s="743" t="s">
        <v>2303</v>
      </c>
      <c r="C895" s="743" t="s">
        <v>2309</v>
      </c>
      <c r="D895" s="826" t="s">
        <v>3545</v>
      </c>
      <c r="E895" s="827" t="s">
        <v>2321</v>
      </c>
      <c r="F895" s="743" t="s">
        <v>2304</v>
      </c>
      <c r="G895" s="743" t="s">
        <v>3380</v>
      </c>
      <c r="H895" s="743" t="s">
        <v>526</v>
      </c>
      <c r="I895" s="743" t="s">
        <v>3381</v>
      </c>
      <c r="J895" s="743" t="s">
        <v>3382</v>
      </c>
      <c r="K895" s="743" t="s">
        <v>3383</v>
      </c>
      <c r="L895" s="744">
        <v>0</v>
      </c>
      <c r="M895" s="744">
        <v>0</v>
      </c>
      <c r="N895" s="743">
        <v>1</v>
      </c>
      <c r="O895" s="828">
        <v>1</v>
      </c>
      <c r="P895" s="744">
        <v>0</v>
      </c>
      <c r="Q895" s="761"/>
      <c r="R895" s="743">
        <v>1</v>
      </c>
      <c r="S895" s="761">
        <v>1</v>
      </c>
      <c r="T895" s="828">
        <v>1</v>
      </c>
      <c r="U895" s="784">
        <v>1</v>
      </c>
    </row>
    <row r="896" spans="1:21" ht="14.4" customHeight="1" x14ac:dyDescent="0.3">
      <c r="A896" s="742">
        <v>30</v>
      </c>
      <c r="B896" s="743" t="s">
        <v>2303</v>
      </c>
      <c r="C896" s="743" t="s">
        <v>2309</v>
      </c>
      <c r="D896" s="826" t="s">
        <v>3545</v>
      </c>
      <c r="E896" s="827" t="s">
        <v>2321</v>
      </c>
      <c r="F896" s="743" t="s">
        <v>2304</v>
      </c>
      <c r="G896" s="743" t="s">
        <v>2429</v>
      </c>
      <c r="H896" s="743" t="s">
        <v>526</v>
      </c>
      <c r="I896" s="743" t="s">
        <v>2433</v>
      </c>
      <c r="J896" s="743" t="s">
        <v>2431</v>
      </c>
      <c r="K896" s="743" t="s">
        <v>582</v>
      </c>
      <c r="L896" s="744">
        <v>0</v>
      </c>
      <c r="M896" s="744">
        <v>0</v>
      </c>
      <c r="N896" s="743">
        <v>3</v>
      </c>
      <c r="O896" s="828">
        <v>1</v>
      </c>
      <c r="P896" s="744"/>
      <c r="Q896" s="761"/>
      <c r="R896" s="743"/>
      <c r="S896" s="761">
        <v>0</v>
      </c>
      <c r="T896" s="828"/>
      <c r="U896" s="784">
        <v>0</v>
      </c>
    </row>
    <row r="897" spans="1:21" ht="14.4" customHeight="1" x14ac:dyDescent="0.3">
      <c r="A897" s="742">
        <v>30</v>
      </c>
      <c r="B897" s="743" t="s">
        <v>2303</v>
      </c>
      <c r="C897" s="743" t="s">
        <v>2309</v>
      </c>
      <c r="D897" s="826" t="s">
        <v>3545</v>
      </c>
      <c r="E897" s="827" t="s">
        <v>2321</v>
      </c>
      <c r="F897" s="743" t="s">
        <v>2304</v>
      </c>
      <c r="G897" s="743" t="s">
        <v>2429</v>
      </c>
      <c r="H897" s="743" t="s">
        <v>526</v>
      </c>
      <c r="I897" s="743" t="s">
        <v>3003</v>
      </c>
      <c r="J897" s="743" t="s">
        <v>637</v>
      </c>
      <c r="K897" s="743" t="s">
        <v>3004</v>
      </c>
      <c r="L897" s="744">
        <v>0</v>
      </c>
      <c r="M897" s="744">
        <v>0</v>
      </c>
      <c r="N897" s="743">
        <v>1</v>
      </c>
      <c r="O897" s="828">
        <v>0.5</v>
      </c>
      <c r="P897" s="744"/>
      <c r="Q897" s="761"/>
      <c r="R897" s="743"/>
      <c r="S897" s="761">
        <v>0</v>
      </c>
      <c r="T897" s="828"/>
      <c r="U897" s="784">
        <v>0</v>
      </c>
    </row>
    <row r="898" spans="1:21" ht="14.4" customHeight="1" x14ac:dyDescent="0.3">
      <c r="A898" s="742">
        <v>30</v>
      </c>
      <c r="B898" s="743" t="s">
        <v>2303</v>
      </c>
      <c r="C898" s="743" t="s">
        <v>2309</v>
      </c>
      <c r="D898" s="826" t="s">
        <v>3545</v>
      </c>
      <c r="E898" s="827" t="s">
        <v>2321</v>
      </c>
      <c r="F898" s="743" t="s">
        <v>2304</v>
      </c>
      <c r="G898" s="743" t="s">
        <v>2429</v>
      </c>
      <c r="H898" s="743" t="s">
        <v>526</v>
      </c>
      <c r="I898" s="743" t="s">
        <v>3166</v>
      </c>
      <c r="J898" s="743" t="s">
        <v>2439</v>
      </c>
      <c r="K898" s="743" t="s">
        <v>3167</v>
      </c>
      <c r="L898" s="744">
        <v>58.62</v>
      </c>
      <c r="M898" s="744">
        <v>117.24</v>
      </c>
      <c r="N898" s="743">
        <v>2</v>
      </c>
      <c r="O898" s="828">
        <v>1.5</v>
      </c>
      <c r="P898" s="744">
        <v>58.62</v>
      </c>
      <c r="Q898" s="761">
        <v>0.5</v>
      </c>
      <c r="R898" s="743">
        <v>1</v>
      </c>
      <c r="S898" s="761">
        <v>0.5</v>
      </c>
      <c r="T898" s="828">
        <v>0.5</v>
      </c>
      <c r="U898" s="784">
        <v>0.33333333333333331</v>
      </c>
    </row>
    <row r="899" spans="1:21" ht="14.4" customHeight="1" x14ac:dyDescent="0.3">
      <c r="A899" s="742">
        <v>30</v>
      </c>
      <c r="B899" s="743" t="s">
        <v>2303</v>
      </c>
      <c r="C899" s="743" t="s">
        <v>2309</v>
      </c>
      <c r="D899" s="826" t="s">
        <v>3545</v>
      </c>
      <c r="E899" s="827" t="s">
        <v>2321</v>
      </c>
      <c r="F899" s="743" t="s">
        <v>2304</v>
      </c>
      <c r="G899" s="743" t="s">
        <v>2429</v>
      </c>
      <c r="H899" s="743" t="s">
        <v>526</v>
      </c>
      <c r="I899" s="743" t="s">
        <v>3384</v>
      </c>
      <c r="J899" s="743" t="s">
        <v>2431</v>
      </c>
      <c r="K899" s="743" t="s">
        <v>583</v>
      </c>
      <c r="L899" s="744">
        <v>58.62</v>
      </c>
      <c r="M899" s="744">
        <v>117.24</v>
      </c>
      <c r="N899" s="743">
        <v>2</v>
      </c>
      <c r="O899" s="828">
        <v>1.5</v>
      </c>
      <c r="P899" s="744"/>
      <c r="Q899" s="761">
        <v>0</v>
      </c>
      <c r="R899" s="743"/>
      <c r="S899" s="761">
        <v>0</v>
      </c>
      <c r="T899" s="828"/>
      <c r="U899" s="784">
        <v>0</v>
      </c>
    </row>
    <row r="900" spans="1:21" ht="14.4" customHeight="1" x14ac:dyDescent="0.3">
      <c r="A900" s="742">
        <v>30</v>
      </c>
      <c r="B900" s="743" t="s">
        <v>2303</v>
      </c>
      <c r="C900" s="743" t="s">
        <v>2309</v>
      </c>
      <c r="D900" s="826" t="s">
        <v>3545</v>
      </c>
      <c r="E900" s="827" t="s">
        <v>2321</v>
      </c>
      <c r="F900" s="743" t="s">
        <v>2304</v>
      </c>
      <c r="G900" s="743" t="s">
        <v>3168</v>
      </c>
      <c r="H900" s="743" t="s">
        <v>526</v>
      </c>
      <c r="I900" s="743" t="s">
        <v>3169</v>
      </c>
      <c r="J900" s="743" t="s">
        <v>3170</v>
      </c>
      <c r="K900" s="743" t="s">
        <v>3171</v>
      </c>
      <c r="L900" s="744">
        <v>32.28</v>
      </c>
      <c r="M900" s="744">
        <v>32.28</v>
      </c>
      <c r="N900" s="743">
        <v>1</v>
      </c>
      <c r="O900" s="828">
        <v>0.5</v>
      </c>
      <c r="P900" s="744">
        <v>32.28</v>
      </c>
      <c r="Q900" s="761">
        <v>1</v>
      </c>
      <c r="R900" s="743">
        <v>1</v>
      </c>
      <c r="S900" s="761">
        <v>1</v>
      </c>
      <c r="T900" s="828">
        <v>0.5</v>
      </c>
      <c r="U900" s="784">
        <v>1</v>
      </c>
    </row>
    <row r="901" spans="1:21" ht="14.4" customHeight="1" x14ac:dyDescent="0.3">
      <c r="A901" s="742">
        <v>30</v>
      </c>
      <c r="B901" s="743" t="s">
        <v>2303</v>
      </c>
      <c r="C901" s="743" t="s">
        <v>2309</v>
      </c>
      <c r="D901" s="826" t="s">
        <v>3545</v>
      </c>
      <c r="E901" s="827" t="s">
        <v>2321</v>
      </c>
      <c r="F901" s="743" t="s">
        <v>2304</v>
      </c>
      <c r="G901" s="743" t="s">
        <v>2791</v>
      </c>
      <c r="H901" s="743" t="s">
        <v>554</v>
      </c>
      <c r="I901" s="743" t="s">
        <v>2792</v>
      </c>
      <c r="J901" s="743" t="s">
        <v>1112</v>
      </c>
      <c r="K901" s="743" t="s">
        <v>2793</v>
      </c>
      <c r="L901" s="744">
        <v>57.64</v>
      </c>
      <c r="M901" s="744">
        <v>345.84000000000003</v>
      </c>
      <c r="N901" s="743">
        <v>6</v>
      </c>
      <c r="O901" s="828">
        <v>1</v>
      </c>
      <c r="P901" s="744">
        <v>345.84000000000003</v>
      </c>
      <c r="Q901" s="761">
        <v>1</v>
      </c>
      <c r="R901" s="743">
        <v>6</v>
      </c>
      <c r="S901" s="761">
        <v>1</v>
      </c>
      <c r="T901" s="828">
        <v>1</v>
      </c>
      <c r="U901" s="784">
        <v>1</v>
      </c>
    </row>
    <row r="902" spans="1:21" ht="14.4" customHeight="1" x14ac:dyDescent="0.3">
      <c r="A902" s="742">
        <v>30</v>
      </c>
      <c r="B902" s="743" t="s">
        <v>2303</v>
      </c>
      <c r="C902" s="743" t="s">
        <v>2309</v>
      </c>
      <c r="D902" s="826" t="s">
        <v>3545</v>
      </c>
      <c r="E902" s="827" t="s">
        <v>2321</v>
      </c>
      <c r="F902" s="743" t="s">
        <v>2304</v>
      </c>
      <c r="G902" s="743" t="s">
        <v>2682</v>
      </c>
      <c r="H902" s="743" t="s">
        <v>526</v>
      </c>
      <c r="I902" s="743" t="s">
        <v>2685</v>
      </c>
      <c r="J902" s="743" t="s">
        <v>2684</v>
      </c>
      <c r="K902" s="743" t="s">
        <v>2686</v>
      </c>
      <c r="L902" s="744">
        <v>0</v>
      </c>
      <c r="M902" s="744">
        <v>0</v>
      </c>
      <c r="N902" s="743">
        <v>2</v>
      </c>
      <c r="O902" s="828">
        <v>0.5</v>
      </c>
      <c r="P902" s="744"/>
      <c r="Q902" s="761"/>
      <c r="R902" s="743"/>
      <c r="S902" s="761">
        <v>0</v>
      </c>
      <c r="T902" s="828"/>
      <c r="U902" s="784">
        <v>0</v>
      </c>
    </row>
    <row r="903" spans="1:21" ht="14.4" customHeight="1" x14ac:dyDescent="0.3">
      <c r="A903" s="742">
        <v>30</v>
      </c>
      <c r="B903" s="743" t="s">
        <v>2303</v>
      </c>
      <c r="C903" s="743" t="s">
        <v>2309</v>
      </c>
      <c r="D903" s="826" t="s">
        <v>3545</v>
      </c>
      <c r="E903" s="827" t="s">
        <v>2321</v>
      </c>
      <c r="F903" s="743" t="s">
        <v>2304</v>
      </c>
      <c r="G903" s="743" t="s">
        <v>2456</v>
      </c>
      <c r="H903" s="743" t="s">
        <v>554</v>
      </c>
      <c r="I903" s="743" t="s">
        <v>2041</v>
      </c>
      <c r="J903" s="743" t="s">
        <v>1121</v>
      </c>
      <c r="K903" s="743" t="s">
        <v>2042</v>
      </c>
      <c r="L903" s="744">
        <v>118.54</v>
      </c>
      <c r="M903" s="744">
        <v>118.54</v>
      </c>
      <c r="N903" s="743">
        <v>1</v>
      </c>
      <c r="O903" s="828">
        <v>0.5</v>
      </c>
      <c r="P903" s="744"/>
      <c r="Q903" s="761">
        <v>0</v>
      </c>
      <c r="R903" s="743"/>
      <c r="S903" s="761">
        <v>0</v>
      </c>
      <c r="T903" s="828"/>
      <c r="U903" s="784">
        <v>0</v>
      </c>
    </row>
    <row r="904" spans="1:21" ht="14.4" customHeight="1" x14ac:dyDescent="0.3">
      <c r="A904" s="742">
        <v>30</v>
      </c>
      <c r="B904" s="743" t="s">
        <v>2303</v>
      </c>
      <c r="C904" s="743" t="s">
        <v>2309</v>
      </c>
      <c r="D904" s="826" t="s">
        <v>3545</v>
      </c>
      <c r="E904" s="827" t="s">
        <v>2321</v>
      </c>
      <c r="F904" s="743" t="s">
        <v>2304</v>
      </c>
      <c r="G904" s="743" t="s">
        <v>2456</v>
      </c>
      <c r="H904" s="743" t="s">
        <v>554</v>
      </c>
      <c r="I904" s="743" t="s">
        <v>2045</v>
      </c>
      <c r="J904" s="743" t="s">
        <v>1117</v>
      </c>
      <c r="K904" s="743" t="s">
        <v>2046</v>
      </c>
      <c r="L904" s="744">
        <v>79.03</v>
      </c>
      <c r="M904" s="744">
        <v>79.03</v>
      </c>
      <c r="N904" s="743">
        <v>1</v>
      </c>
      <c r="O904" s="828">
        <v>0.5</v>
      </c>
      <c r="P904" s="744"/>
      <c r="Q904" s="761">
        <v>0</v>
      </c>
      <c r="R904" s="743"/>
      <c r="S904" s="761">
        <v>0</v>
      </c>
      <c r="T904" s="828"/>
      <c r="U904" s="784">
        <v>0</v>
      </c>
    </row>
    <row r="905" spans="1:21" ht="14.4" customHeight="1" x14ac:dyDescent="0.3">
      <c r="A905" s="742">
        <v>30</v>
      </c>
      <c r="B905" s="743" t="s">
        <v>2303</v>
      </c>
      <c r="C905" s="743" t="s">
        <v>2309</v>
      </c>
      <c r="D905" s="826" t="s">
        <v>3545</v>
      </c>
      <c r="E905" s="827" t="s">
        <v>2321</v>
      </c>
      <c r="F905" s="743" t="s">
        <v>2304</v>
      </c>
      <c r="G905" s="743" t="s">
        <v>2456</v>
      </c>
      <c r="H905" s="743" t="s">
        <v>554</v>
      </c>
      <c r="I905" s="743" t="s">
        <v>2049</v>
      </c>
      <c r="J905" s="743" t="s">
        <v>2033</v>
      </c>
      <c r="K905" s="743" t="s">
        <v>2050</v>
      </c>
      <c r="L905" s="744">
        <v>46.07</v>
      </c>
      <c r="M905" s="744">
        <v>92.14</v>
      </c>
      <c r="N905" s="743">
        <v>2</v>
      </c>
      <c r="O905" s="828">
        <v>1.5</v>
      </c>
      <c r="P905" s="744">
        <v>46.07</v>
      </c>
      <c r="Q905" s="761">
        <v>0.5</v>
      </c>
      <c r="R905" s="743">
        <v>1</v>
      </c>
      <c r="S905" s="761">
        <v>0.5</v>
      </c>
      <c r="T905" s="828">
        <v>1</v>
      </c>
      <c r="U905" s="784">
        <v>0.66666666666666663</v>
      </c>
    </row>
    <row r="906" spans="1:21" ht="14.4" customHeight="1" x14ac:dyDescent="0.3">
      <c r="A906" s="742">
        <v>30</v>
      </c>
      <c r="B906" s="743" t="s">
        <v>2303</v>
      </c>
      <c r="C906" s="743" t="s">
        <v>2309</v>
      </c>
      <c r="D906" s="826" t="s">
        <v>3545</v>
      </c>
      <c r="E906" s="827" t="s">
        <v>2321</v>
      </c>
      <c r="F906" s="743" t="s">
        <v>2304</v>
      </c>
      <c r="G906" s="743" t="s">
        <v>3385</v>
      </c>
      <c r="H906" s="743" t="s">
        <v>526</v>
      </c>
      <c r="I906" s="743" t="s">
        <v>3386</v>
      </c>
      <c r="J906" s="743" t="s">
        <v>3387</v>
      </c>
      <c r="K906" s="743" t="s">
        <v>3388</v>
      </c>
      <c r="L906" s="744">
        <v>256.67</v>
      </c>
      <c r="M906" s="744">
        <v>256.67</v>
      </c>
      <c r="N906" s="743">
        <v>1</v>
      </c>
      <c r="O906" s="828">
        <v>1</v>
      </c>
      <c r="P906" s="744"/>
      <c r="Q906" s="761">
        <v>0</v>
      </c>
      <c r="R906" s="743"/>
      <c r="S906" s="761">
        <v>0</v>
      </c>
      <c r="T906" s="828"/>
      <c r="U906" s="784">
        <v>0</v>
      </c>
    </row>
    <row r="907" spans="1:21" ht="14.4" customHeight="1" x14ac:dyDescent="0.3">
      <c r="A907" s="742">
        <v>30</v>
      </c>
      <c r="B907" s="743" t="s">
        <v>2303</v>
      </c>
      <c r="C907" s="743" t="s">
        <v>2309</v>
      </c>
      <c r="D907" s="826" t="s">
        <v>3545</v>
      </c>
      <c r="E907" s="827" t="s">
        <v>2321</v>
      </c>
      <c r="F907" s="743" t="s">
        <v>2304</v>
      </c>
      <c r="G907" s="743" t="s">
        <v>3179</v>
      </c>
      <c r="H907" s="743" t="s">
        <v>526</v>
      </c>
      <c r="I907" s="743" t="s">
        <v>3180</v>
      </c>
      <c r="J907" s="743" t="s">
        <v>3181</v>
      </c>
      <c r="K907" s="743" t="s">
        <v>3182</v>
      </c>
      <c r="L907" s="744">
        <v>90.95</v>
      </c>
      <c r="M907" s="744">
        <v>181.9</v>
      </c>
      <c r="N907" s="743">
        <v>2</v>
      </c>
      <c r="O907" s="828">
        <v>1</v>
      </c>
      <c r="P907" s="744"/>
      <c r="Q907" s="761">
        <v>0</v>
      </c>
      <c r="R907" s="743"/>
      <c r="S907" s="761">
        <v>0</v>
      </c>
      <c r="T907" s="828"/>
      <c r="U907" s="784">
        <v>0</v>
      </c>
    </row>
    <row r="908" spans="1:21" ht="14.4" customHeight="1" x14ac:dyDescent="0.3">
      <c r="A908" s="742">
        <v>30</v>
      </c>
      <c r="B908" s="743" t="s">
        <v>2303</v>
      </c>
      <c r="C908" s="743" t="s">
        <v>2309</v>
      </c>
      <c r="D908" s="826" t="s">
        <v>3545</v>
      </c>
      <c r="E908" s="827" t="s">
        <v>2321</v>
      </c>
      <c r="F908" s="743" t="s">
        <v>2304</v>
      </c>
      <c r="G908" s="743" t="s">
        <v>3389</v>
      </c>
      <c r="H908" s="743" t="s">
        <v>526</v>
      </c>
      <c r="I908" s="743" t="s">
        <v>3390</v>
      </c>
      <c r="J908" s="743" t="s">
        <v>3391</v>
      </c>
      <c r="K908" s="743" t="s">
        <v>3392</v>
      </c>
      <c r="L908" s="744">
        <v>140.72</v>
      </c>
      <c r="M908" s="744">
        <v>422.15999999999997</v>
      </c>
      <c r="N908" s="743">
        <v>3</v>
      </c>
      <c r="O908" s="828">
        <v>0.5</v>
      </c>
      <c r="P908" s="744">
        <v>422.15999999999997</v>
      </c>
      <c r="Q908" s="761">
        <v>1</v>
      </c>
      <c r="R908" s="743">
        <v>3</v>
      </c>
      <c r="S908" s="761">
        <v>1</v>
      </c>
      <c r="T908" s="828">
        <v>0.5</v>
      </c>
      <c r="U908" s="784">
        <v>1</v>
      </c>
    </row>
    <row r="909" spans="1:21" ht="14.4" customHeight="1" x14ac:dyDescent="0.3">
      <c r="A909" s="742">
        <v>30</v>
      </c>
      <c r="B909" s="743" t="s">
        <v>2303</v>
      </c>
      <c r="C909" s="743" t="s">
        <v>2309</v>
      </c>
      <c r="D909" s="826" t="s">
        <v>3545</v>
      </c>
      <c r="E909" s="827" t="s">
        <v>2321</v>
      </c>
      <c r="F909" s="743" t="s">
        <v>2304</v>
      </c>
      <c r="G909" s="743" t="s">
        <v>3187</v>
      </c>
      <c r="H909" s="743" t="s">
        <v>526</v>
      </c>
      <c r="I909" s="743" t="s">
        <v>3189</v>
      </c>
      <c r="J909" s="743" t="s">
        <v>806</v>
      </c>
      <c r="K909" s="743" t="s">
        <v>1912</v>
      </c>
      <c r="L909" s="744">
        <v>38.56</v>
      </c>
      <c r="M909" s="744">
        <v>77.12</v>
      </c>
      <c r="N909" s="743">
        <v>2</v>
      </c>
      <c r="O909" s="828">
        <v>0.5</v>
      </c>
      <c r="P909" s="744"/>
      <c r="Q909" s="761">
        <v>0</v>
      </c>
      <c r="R909" s="743"/>
      <c r="S909" s="761">
        <v>0</v>
      </c>
      <c r="T909" s="828"/>
      <c r="U909" s="784">
        <v>0</v>
      </c>
    </row>
    <row r="910" spans="1:21" ht="14.4" customHeight="1" x14ac:dyDescent="0.3">
      <c r="A910" s="742">
        <v>30</v>
      </c>
      <c r="B910" s="743" t="s">
        <v>2303</v>
      </c>
      <c r="C910" s="743" t="s">
        <v>2309</v>
      </c>
      <c r="D910" s="826" t="s">
        <v>3545</v>
      </c>
      <c r="E910" s="827" t="s">
        <v>2321</v>
      </c>
      <c r="F910" s="743" t="s">
        <v>2304</v>
      </c>
      <c r="G910" s="743" t="s">
        <v>2481</v>
      </c>
      <c r="H910" s="743" t="s">
        <v>526</v>
      </c>
      <c r="I910" s="743" t="s">
        <v>3393</v>
      </c>
      <c r="J910" s="743" t="s">
        <v>3394</v>
      </c>
      <c r="K910" s="743" t="s">
        <v>3395</v>
      </c>
      <c r="L910" s="744">
        <v>122.41</v>
      </c>
      <c r="M910" s="744">
        <v>122.41</v>
      </c>
      <c r="N910" s="743">
        <v>1</v>
      </c>
      <c r="O910" s="828">
        <v>0.5</v>
      </c>
      <c r="P910" s="744">
        <v>122.41</v>
      </c>
      <c r="Q910" s="761">
        <v>1</v>
      </c>
      <c r="R910" s="743">
        <v>1</v>
      </c>
      <c r="S910" s="761">
        <v>1</v>
      </c>
      <c r="T910" s="828">
        <v>0.5</v>
      </c>
      <c r="U910" s="784">
        <v>1</v>
      </c>
    </row>
    <row r="911" spans="1:21" ht="14.4" customHeight="1" x14ac:dyDescent="0.3">
      <c r="A911" s="742">
        <v>30</v>
      </c>
      <c r="B911" s="743" t="s">
        <v>2303</v>
      </c>
      <c r="C911" s="743" t="s">
        <v>2309</v>
      </c>
      <c r="D911" s="826" t="s">
        <v>3545</v>
      </c>
      <c r="E911" s="827" t="s">
        <v>2321</v>
      </c>
      <c r="F911" s="743" t="s">
        <v>2304</v>
      </c>
      <c r="G911" s="743" t="s">
        <v>2481</v>
      </c>
      <c r="H911" s="743" t="s">
        <v>554</v>
      </c>
      <c r="I911" s="743" t="s">
        <v>3195</v>
      </c>
      <c r="J911" s="743" t="s">
        <v>2917</v>
      </c>
      <c r="K911" s="743" t="s">
        <v>3196</v>
      </c>
      <c r="L911" s="744">
        <v>73.45</v>
      </c>
      <c r="M911" s="744">
        <v>220.35000000000002</v>
      </c>
      <c r="N911" s="743">
        <v>3</v>
      </c>
      <c r="O911" s="828">
        <v>0.5</v>
      </c>
      <c r="P911" s="744">
        <v>220.35000000000002</v>
      </c>
      <c r="Q911" s="761">
        <v>1</v>
      </c>
      <c r="R911" s="743">
        <v>3</v>
      </c>
      <c r="S911" s="761">
        <v>1</v>
      </c>
      <c r="T911" s="828">
        <v>0.5</v>
      </c>
      <c r="U911" s="784">
        <v>1</v>
      </c>
    </row>
    <row r="912" spans="1:21" ht="14.4" customHeight="1" x14ac:dyDescent="0.3">
      <c r="A912" s="742">
        <v>30</v>
      </c>
      <c r="B912" s="743" t="s">
        <v>2303</v>
      </c>
      <c r="C912" s="743" t="s">
        <v>2309</v>
      </c>
      <c r="D912" s="826" t="s">
        <v>3545</v>
      </c>
      <c r="E912" s="827" t="s">
        <v>2321</v>
      </c>
      <c r="F912" s="743" t="s">
        <v>2304</v>
      </c>
      <c r="G912" s="743" t="s">
        <v>2481</v>
      </c>
      <c r="H912" s="743" t="s">
        <v>554</v>
      </c>
      <c r="I912" s="743" t="s">
        <v>1854</v>
      </c>
      <c r="J912" s="743" t="s">
        <v>1351</v>
      </c>
      <c r="K912" s="743" t="s">
        <v>1855</v>
      </c>
      <c r="L912" s="744">
        <v>86.41</v>
      </c>
      <c r="M912" s="744">
        <v>259.23</v>
      </c>
      <c r="N912" s="743">
        <v>3</v>
      </c>
      <c r="O912" s="828">
        <v>0.5</v>
      </c>
      <c r="P912" s="744">
        <v>259.23</v>
      </c>
      <c r="Q912" s="761">
        <v>1</v>
      </c>
      <c r="R912" s="743">
        <v>3</v>
      </c>
      <c r="S912" s="761">
        <v>1</v>
      </c>
      <c r="T912" s="828">
        <v>0.5</v>
      </c>
      <c r="U912" s="784">
        <v>1</v>
      </c>
    </row>
    <row r="913" spans="1:21" ht="14.4" customHeight="1" x14ac:dyDescent="0.3">
      <c r="A913" s="742">
        <v>30</v>
      </c>
      <c r="B913" s="743" t="s">
        <v>2303</v>
      </c>
      <c r="C913" s="743" t="s">
        <v>2309</v>
      </c>
      <c r="D913" s="826" t="s">
        <v>3545</v>
      </c>
      <c r="E913" s="827" t="s">
        <v>2321</v>
      </c>
      <c r="F913" s="743" t="s">
        <v>2304</v>
      </c>
      <c r="G913" s="743" t="s">
        <v>2483</v>
      </c>
      <c r="H913" s="743" t="s">
        <v>554</v>
      </c>
      <c r="I913" s="743" t="s">
        <v>2497</v>
      </c>
      <c r="J913" s="743" t="s">
        <v>2485</v>
      </c>
      <c r="K913" s="743" t="s">
        <v>2498</v>
      </c>
      <c r="L913" s="744">
        <v>17.559999999999999</v>
      </c>
      <c r="M913" s="744">
        <v>158.03999999999996</v>
      </c>
      <c r="N913" s="743">
        <v>9</v>
      </c>
      <c r="O913" s="828">
        <v>2</v>
      </c>
      <c r="P913" s="744">
        <v>52.679999999999993</v>
      </c>
      <c r="Q913" s="761">
        <v>0.33333333333333337</v>
      </c>
      <c r="R913" s="743">
        <v>3</v>
      </c>
      <c r="S913" s="761">
        <v>0.33333333333333331</v>
      </c>
      <c r="T913" s="828">
        <v>0.5</v>
      </c>
      <c r="U913" s="784">
        <v>0.25</v>
      </c>
    </row>
    <row r="914" spans="1:21" ht="14.4" customHeight="1" x14ac:dyDescent="0.3">
      <c r="A914" s="742">
        <v>30</v>
      </c>
      <c r="B914" s="743" t="s">
        <v>2303</v>
      </c>
      <c r="C914" s="743" t="s">
        <v>2309</v>
      </c>
      <c r="D914" s="826" t="s">
        <v>3545</v>
      </c>
      <c r="E914" s="827" t="s">
        <v>2321</v>
      </c>
      <c r="F914" s="743" t="s">
        <v>2304</v>
      </c>
      <c r="G914" s="743" t="s">
        <v>3396</v>
      </c>
      <c r="H914" s="743" t="s">
        <v>526</v>
      </c>
      <c r="I914" s="743" t="s">
        <v>3397</v>
      </c>
      <c r="J914" s="743" t="s">
        <v>3398</v>
      </c>
      <c r="K914" s="743" t="s">
        <v>3399</v>
      </c>
      <c r="L914" s="744">
        <v>59.5</v>
      </c>
      <c r="M914" s="744">
        <v>238</v>
      </c>
      <c r="N914" s="743">
        <v>4</v>
      </c>
      <c r="O914" s="828">
        <v>0.5</v>
      </c>
      <c r="P914" s="744"/>
      <c r="Q914" s="761">
        <v>0</v>
      </c>
      <c r="R914" s="743"/>
      <c r="S914" s="761">
        <v>0</v>
      </c>
      <c r="T914" s="828"/>
      <c r="U914" s="784">
        <v>0</v>
      </c>
    </row>
    <row r="915" spans="1:21" ht="14.4" customHeight="1" x14ac:dyDescent="0.3">
      <c r="A915" s="742">
        <v>30</v>
      </c>
      <c r="B915" s="743" t="s">
        <v>2303</v>
      </c>
      <c r="C915" s="743" t="s">
        <v>2309</v>
      </c>
      <c r="D915" s="826" t="s">
        <v>3545</v>
      </c>
      <c r="E915" s="827" t="s">
        <v>2321</v>
      </c>
      <c r="F915" s="743" t="s">
        <v>2304</v>
      </c>
      <c r="G915" s="743" t="s">
        <v>2507</v>
      </c>
      <c r="H915" s="743" t="s">
        <v>554</v>
      </c>
      <c r="I915" s="743" t="s">
        <v>2927</v>
      </c>
      <c r="J915" s="743" t="s">
        <v>1921</v>
      </c>
      <c r="K915" s="743" t="s">
        <v>2928</v>
      </c>
      <c r="L915" s="744">
        <v>70.3</v>
      </c>
      <c r="M915" s="744">
        <v>210.89999999999998</v>
      </c>
      <c r="N915" s="743">
        <v>3</v>
      </c>
      <c r="O915" s="828">
        <v>0.5</v>
      </c>
      <c r="P915" s="744">
        <v>210.89999999999998</v>
      </c>
      <c r="Q915" s="761">
        <v>1</v>
      </c>
      <c r="R915" s="743">
        <v>3</v>
      </c>
      <c r="S915" s="761">
        <v>1</v>
      </c>
      <c r="T915" s="828">
        <v>0.5</v>
      </c>
      <c r="U915" s="784">
        <v>1</v>
      </c>
    </row>
    <row r="916" spans="1:21" ht="14.4" customHeight="1" x14ac:dyDescent="0.3">
      <c r="A916" s="742">
        <v>30</v>
      </c>
      <c r="B916" s="743" t="s">
        <v>2303</v>
      </c>
      <c r="C916" s="743" t="s">
        <v>2309</v>
      </c>
      <c r="D916" s="826" t="s">
        <v>3545</v>
      </c>
      <c r="E916" s="827" t="s">
        <v>2321</v>
      </c>
      <c r="F916" s="743" t="s">
        <v>2304</v>
      </c>
      <c r="G916" s="743" t="s">
        <v>2507</v>
      </c>
      <c r="H916" s="743" t="s">
        <v>554</v>
      </c>
      <c r="I916" s="743" t="s">
        <v>1920</v>
      </c>
      <c r="J916" s="743" t="s">
        <v>1921</v>
      </c>
      <c r="K916" s="743" t="s">
        <v>1922</v>
      </c>
      <c r="L916" s="744">
        <v>105.46</v>
      </c>
      <c r="M916" s="744">
        <v>632.76</v>
      </c>
      <c r="N916" s="743">
        <v>6</v>
      </c>
      <c r="O916" s="828">
        <v>1.5</v>
      </c>
      <c r="P916" s="744">
        <v>632.76</v>
      </c>
      <c r="Q916" s="761">
        <v>1</v>
      </c>
      <c r="R916" s="743">
        <v>6</v>
      </c>
      <c r="S916" s="761">
        <v>1</v>
      </c>
      <c r="T916" s="828">
        <v>1.5</v>
      </c>
      <c r="U916" s="784">
        <v>1</v>
      </c>
    </row>
    <row r="917" spans="1:21" ht="14.4" customHeight="1" x14ac:dyDescent="0.3">
      <c r="A917" s="742">
        <v>30</v>
      </c>
      <c r="B917" s="743" t="s">
        <v>2303</v>
      </c>
      <c r="C917" s="743" t="s">
        <v>2309</v>
      </c>
      <c r="D917" s="826" t="s">
        <v>3545</v>
      </c>
      <c r="E917" s="827" t="s">
        <v>2321</v>
      </c>
      <c r="F917" s="743" t="s">
        <v>2304</v>
      </c>
      <c r="G917" s="743" t="s">
        <v>2698</v>
      </c>
      <c r="H917" s="743" t="s">
        <v>526</v>
      </c>
      <c r="I917" s="743" t="s">
        <v>3400</v>
      </c>
      <c r="J917" s="743" t="s">
        <v>1104</v>
      </c>
      <c r="K917" s="743" t="s">
        <v>2700</v>
      </c>
      <c r="L917" s="744">
        <v>374.79</v>
      </c>
      <c r="M917" s="744">
        <v>749.58</v>
      </c>
      <c r="N917" s="743">
        <v>2</v>
      </c>
      <c r="O917" s="828">
        <v>1</v>
      </c>
      <c r="P917" s="744"/>
      <c r="Q917" s="761">
        <v>0</v>
      </c>
      <c r="R917" s="743"/>
      <c r="S917" s="761">
        <v>0</v>
      </c>
      <c r="T917" s="828"/>
      <c r="U917" s="784">
        <v>0</v>
      </c>
    </row>
    <row r="918" spans="1:21" ht="14.4" customHeight="1" x14ac:dyDescent="0.3">
      <c r="A918" s="742">
        <v>30</v>
      </c>
      <c r="B918" s="743" t="s">
        <v>2303</v>
      </c>
      <c r="C918" s="743" t="s">
        <v>2309</v>
      </c>
      <c r="D918" s="826" t="s">
        <v>3545</v>
      </c>
      <c r="E918" s="827" t="s">
        <v>2321</v>
      </c>
      <c r="F918" s="743" t="s">
        <v>2304</v>
      </c>
      <c r="G918" s="743" t="s">
        <v>2698</v>
      </c>
      <c r="H918" s="743" t="s">
        <v>526</v>
      </c>
      <c r="I918" s="743" t="s">
        <v>3401</v>
      </c>
      <c r="J918" s="743" t="s">
        <v>1104</v>
      </c>
      <c r="K918" s="743" t="s">
        <v>3402</v>
      </c>
      <c r="L918" s="744">
        <v>0</v>
      </c>
      <c r="M918" s="744">
        <v>0</v>
      </c>
      <c r="N918" s="743">
        <v>3</v>
      </c>
      <c r="O918" s="828">
        <v>1</v>
      </c>
      <c r="P918" s="744">
        <v>0</v>
      </c>
      <c r="Q918" s="761"/>
      <c r="R918" s="743">
        <v>3</v>
      </c>
      <c r="S918" s="761">
        <v>1</v>
      </c>
      <c r="T918" s="828">
        <v>1</v>
      </c>
      <c r="U918" s="784">
        <v>1</v>
      </c>
    </row>
    <row r="919" spans="1:21" ht="14.4" customHeight="1" x14ac:dyDescent="0.3">
      <c r="A919" s="742">
        <v>30</v>
      </c>
      <c r="B919" s="743" t="s">
        <v>2303</v>
      </c>
      <c r="C919" s="743" t="s">
        <v>2309</v>
      </c>
      <c r="D919" s="826" t="s">
        <v>3545</v>
      </c>
      <c r="E919" s="827" t="s">
        <v>2321</v>
      </c>
      <c r="F919" s="743" t="s">
        <v>2304</v>
      </c>
      <c r="G919" s="743" t="s">
        <v>2698</v>
      </c>
      <c r="H919" s="743" t="s">
        <v>526</v>
      </c>
      <c r="I919" s="743" t="s">
        <v>2699</v>
      </c>
      <c r="J919" s="743" t="s">
        <v>1104</v>
      </c>
      <c r="K919" s="743" t="s">
        <v>2700</v>
      </c>
      <c r="L919" s="744">
        <v>374.79</v>
      </c>
      <c r="M919" s="744">
        <v>1124.3700000000001</v>
      </c>
      <c r="N919" s="743">
        <v>3</v>
      </c>
      <c r="O919" s="828">
        <v>0.5</v>
      </c>
      <c r="P919" s="744">
        <v>1124.3700000000001</v>
      </c>
      <c r="Q919" s="761">
        <v>1</v>
      </c>
      <c r="R919" s="743">
        <v>3</v>
      </c>
      <c r="S919" s="761">
        <v>1</v>
      </c>
      <c r="T919" s="828">
        <v>0.5</v>
      </c>
      <c r="U919" s="784">
        <v>1</v>
      </c>
    </row>
    <row r="920" spans="1:21" ht="14.4" customHeight="1" x14ac:dyDescent="0.3">
      <c r="A920" s="742">
        <v>30</v>
      </c>
      <c r="B920" s="743" t="s">
        <v>2303</v>
      </c>
      <c r="C920" s="743" t="s">
        <v>2309</v>
      </c>
      <c r="D920" s="826" t="s">
        <v>3545</v>
      </c>
      <c r="E920" s="827" t="s">
        <v>2321</v>
      </c>
      <c r="F920" s="743" t="s">
        <v>2304</v>
      </c>
      <c r="G920" s="743" t="s">
        <v>2510</v>
      </c>
      <c r="H920" s="743" t="s">
        <v>554</v>
      </c>
      <c r="I920" s="743" t="s">
        <v>2513</v>
      </c>
      <c r="J920" s="743" t="s">
        <v>913</v>
      </c>
      <c r="K920" s="743" t="s">
        <v>1877</v>
      </c>
      <c r="L920" s="744">
        <v>736.33</v>
      </c>
      <c r="M920" s="744">
        <v>2208.9900000000002</v>
      </c>
      <c r="N920" s="743">
        <v>3</v>
      </c>
      <c r="O920" s="828">
        <v>1</v>
      </c>
      <c r="P920" s="744">
        <v>2208.9900000000002</v>
      </c>
      <c r="Q920" s="761">
        <v>1</v>
      </c>
      <c r="R920" s="743">
        <v>3</v>
      </c>
      <c r="S920" s="761">
        <v>1</v>
      </c>
      <c r="T920" s="828">
        <v>1</v>
      </c>
      <c r="U920" s="784">
        <v>1</v>
      </c>
    </row>
    <row r="921" spans="1:21" ht="14.4" customHeight="1" x14ac:dyDescent="0.3">
      <c r="A921" s="742">
        <v>30</v>
      </c>
      <c r="B921" s="743" t="s">
        <v>2303</v>
      </c>
      <c r="C921" s="743" t="s">
        <v>2309</v>
      </c>
      <c r="D921" s="826" t="s">
        <v>3545</v>
      </c>
      <c r="E921" s="827" t="s">
        <v>2321</v>
      </c>
      <c r="F921" s="743" t="s">
        <v>2304</v>
      </c>
      <c r="G921" s="743" t="s">
        <v>3403</v>
      </c>
      <c r="H921" s="743" t="s">
        <v>526</v>
      </c>
      <c r="I921" s="743" t="s">
        <v>3404</v>
      </c>
      <c r="J921" s="743" t="s">
        <v>3405</v>
      </c>
      <c r="K921" s="743" t="s">
        <v>3406</v>
      </c>
      <c r="L921" s="744">
        <v>0</v>
      </c>
      <c r="M921" s="744">
        <v>0</v>
      </c>
      <c r="N921" s="743">
        <v>2</v>
      </c>
      <c r="O921" s="828">
        <v>1</v>
      </c>
      <c r="P921" s="744"/>
      <c r="Q921" s="761"/>
      <c r="R921" s="743"/>
      <c r="S921" s="761">
        <v>0</v>
      </c>
      <c r="T921" s="828"/>
      <c r="U921" s="784">
        <v>0</v>
      </c>
    </row>
    <row r="922" spans="1:21" ht="14.4" customHeight="1" x14ac:dyDescent="0.3">
      <c r="A922" s="742">
        <v>30</v>
      </c>
      <c r="B922" s="743" t="s">
        <v>2303</v>
      </c>
      <c r="C922" s="743" t="s">
        <v>2309</v>
      </c>
      <c r="D922" s="826" t="s">
        <v>3545</v>
      </c>
      <c r="E922" s="827" t="s">
        <v>2321</v>
      </c>
      <c r="F922" s="743" t="s">
        <v>2304</v>
      </c>
      <c r="G922" s="743" t="s">
        <v>2517</v>
      </c>
      <c r="H922" s="743" t="s">
        <v>526</v>
      </c>
      <c r="I922" s="743" t="s">
        <v>2518</v>
      </c>
      <c r="J922" s="743" t="s">
        <v>1223</v>
      </c>
      <c r="K922" s="743" t="s">
        <v>2519</v>
      </c>
      <c r="L922" s="744">
        <v>32.76</v>
      </c>
      <c r="M922" s="744">
        <v>98.28</v>
      </c>
      <c r="N922" s="743">
        <v>3</v>
      </c>
      <c r="O922" s="828">
        <v>0.5</v>
      </c>
      <c r="P922" s="744">
        <v>98.28</v>
      </c>
      <c r="Q922" s="761">
        <v>1</v>
      </c>
      <c r="R922" s="743">
        <v>3</v>
      </c>
      <c r="S922" s="761">
        <v>1</v>
      </c>
      <c r="T922" s="828">
        <v>0.5</v>
      </c>
      <c r="U922" s="784">
        <v>1</v>
      </c>
    </row>
    <row r="923" spans="1:21" ht="14.4" customHeight="1" x14ac:dyDescent="0.3">
      <c r="A923" s="742">
        <v>30</v>
      </c>
      <c r="B923" s="743" t="s">
        <v>2303</v>
      </c>
      <c r="C923" s="743" t="s">
        <v>2309</v>
      </c>
      <c r="D923" s="826" t="s">
        <v>3545</v>
      </c>
      <c r="E923" s="827" t="s">
        <v>2321</v>
      </c>
      <c r="F923" s="743" t="s">
        <v>2304</v>
      </c>
      <c r="G923" s="743" t="s">
        <v>3209</v>
      </c>
      <c r="H923" s="743" t="s">
        <v>554</v>
      </c>
      <c r="I923" s="743" t="s">
        <v>2125</v>
      </c>
      <c r="J923" s="743" t="s">
        <v>648</v>
      </c>
      <c r="K923" s="743" t="s">
        <v>582</v>
      </c>
      <c r="L923" s="744">
        <v>48.42</v>
      </c>
      <c r="M923" s="744">
        <v>290.52</v>
      </c>
      <c r="N923" s="743">
        <v>6</v>
      </c>
      <c r="O923" s="828">
        <v>2.5</v>
      </c>
      <c r="P923" s="744">
        <v>96.84</v>
      </c>
      <c r="Q923" s="761">
        <v>0.33333333333333337</v>
      </c>
      <c r="R923" s="743">
        <v>2</v>
      </c>
      <c r="S923" s="761">
        <v>0.33333333333333331</v>
      </c>
      <c r="T923" s="828">
        <v>1</v>
      </c>
      <c r="U923" s="784">
        <v>0.4</v>
      </c>
    </row>
    <row r="924" spans="1:21" ht="14.4" customHeight="1" x14ac:dyDescent="0.3">
      <c r="A924" s="742">
        <v>30</v>
      </c>
      <c r="B924" s="743" t="s">
        <v>2303</v>
      </c>
      <c r="C924" s="743" t="s">
        <v>2309</v>
      </c>
      <c r="D924" s="826" t="s">
        <v>3545</v>
      </c>
      <c r="E924" s="827" t="s">
        <v>2321</v>
      </c>
      <c r="F924" s="743" t="s">
        <v>2304</v>
      </c>
      <c r="G924" s="743" t="s">
        <v>3209</v>
      </c>
      <c r="H924" s="743" t="s">
        <v>526</v>
      </c>
      <c r="I924" s="743" t="s">
        <v>3312</v>
      </c>
      <c r="J924" s="743" t="s">
        <v>648</v>
      </c>
      <c r="K924" s="743" t="s">
        <v>3313</v>
      </c>
      <c r="L924" s="744">
        <v>48.42</v>
      </c>
      <c r="M924" s="744">
        <v>48.42</v>
      </c>
      <c r="N924" s="743">
        <v>1</v>
      </c>
      <c r="O924" s="828">
        <v>0.5</v>
      </c>
      <c r="P924" s="744"/>
      <c r="Q924" s="761">
        <v>0</v>
      </c>
      <c r="R924" s="743"/>
      <c r="S924" s="761">
        <v>0</v>
      </c>
      <c r="T924" s="828"/>
      <c r="U924" s="784">
        <v>0</v>
      </c>
    </row>
    <row r="925" spans="1:21" ht="14.4" customHeight="1" x14ac:dyDescent="0.3">
      <c r="A925" s="742">
        <v>30</v>
      </c>
      <c r="B925" s="743" t="s">
        <v>2303</v>
      </c>
      <c r="C925" s="743" t="s">
        <v>2309</v>
      </c>
      <c r="D925" s="826" t="s">
        <v>3545</v>
      </c>
      <c r="E925" s="827" t="s">
        <v>2321</v>
      </c>
      <c r="F925" s="743" t="s">
        <v>2304</v>
      </c>
      <c r="G925" s="743" t="s">
        <v>2703</v>
      </c>
      <c r="H925" s="743" t="s">
        <v>554</v>
      </c>
      <c r="I925" s="743" t="s">
        <v>2704</v>
      </c>
      <c r="J925" s="743" t="s">
        <v>1945</v>
      </c>
      <c r="K925" s="743" t="s">
        <v>2238</v>
      </c>
      <c r="L925" s="744">
        <v>15.55</v>
      </c>
      <c r="M925" s="744">
        <v>139.95000000000002</v>
      </c>
      <c r="N925" s="743">
        <v>9</v>
      </c>
      <c r="O925" s="828">
        <v>2</v>
      </c>
      <c r="P925" s="744">
        <v>46.650000000000006</v>
      </c>
      <c r="Q925" s="761">
        <v>0.33333333333333331</v>
      </c>
      <c r="R925" s="743">
        <v>3</v>
      </c>
      <c r="S925" s="761">
        <v>0.33333333333333331</v>
      </c>
      <c r="T925" s="828">
        <v>1</v>
      </c>
      <c r="U925" s="784">
        <v>0.5</v>
      </c>
    </row>
    <row r="926" spans="1:21" ht="14.4" customHeight="1" x14ac:dyDescent="0.3">
      <c r="A926" s="742">
        <v>30</v>
      </c>
      <c r="B926" s="743" t="s">
        <v>2303</v>
      </c>
      <c r="C926" s="743" t="s">
        <v>2309</v>
      </c>
      <c r="D926" s="826" t="s">
        <v>3545</v>
      </c>
      <c r="E926" s="827" t="s">
        <v>2321</v>
      </c>
      <c r="F926" s="743" t="s">
        <v>2304</v>
      </c>
      <c r="G926" s="743" t="s">
        <v>2703</v>
      </c>
      <c r="H926" s="743" t="s">
        <v>554</v>
      </c>
      <c r="I926" s="743" t="s">
        <v>1944</v>
      </c>
      <c r="J926" s="743" t="s">
        <v>1945</v>
      </c>
      <c r="K926" s="743" t="s">
        <v>1946</v>
      </c>
      <c r="L926" s="744">
        <v>31.09</v>
      </c>
      <c r="M926" s="744">
        <v>93.27</v>
      </c>
      <c r="N926" s="743">
        <v>3</v>
      </c>
      <c r="O926" s="828">
        <v>1</v>
      </c>
      <c r="P926" s="744"/>
      <c r="Q926" s="761">
        <v>0</v>
      </c>
      <c r="R926" s="743"/>
      <c r="S926" s="761">
        <v>0</v>
      </c>
      <c r="T926" s="828"/>
      <c r="U926" s="784">
        <v>0</v>
      </c>
    </row>
    <row r="927" spans="1:21" ht="14.4" customHeight="1" x14ac:dyDescent="0.3">
      <c r="A927" s="742">
        <v>30</v>
      </c>
      <c r="B927" s="743" t="s">
        <v>2303</v>
      </c>
      <c r="C927" s="743" t="s">
        <v>2309</v>
      </c>
      <c r="D927" s="826" t="s">
        <v>3545</v>
      </c>
      <c r="E927" s="827" t="s">
        <v>2321</v>
      </c>
      <c r="F927" s="743" t="s">
        <v>2304</v>
      </c>
      <c r="G927" s="743" t="s">
        <v>2703</v>
      </c>
      <c r="H927" s="743" t="s">
        <v>554</v>
      </c>
      <c r="I927" s="743" t="s">
        <v>3407</v>
      </c>
      <c r="J927" s="743" t="s">
        <v>1945</v>
      </c>
      <c r="K927" s="743" t="s">
        <v>2781</v>
      </c>
      <c r="L927" s="744">
        <v>103.64</v>
      </c>
      <c r="M927" s="744">
        <v>103.64</v>
      </c>
      <c r="N927" s="743">
        <v>1</v>
      </c>
      <c r="O927" s="828">
        <v>1</v>
      </c>
      <c r="P927" s="744">
        <v>103.64</v>
      </c>
      <c r="Q927" s="761">
        <v>1</v>
      </c>
      <c r="R927" s="743">
        <v>1</v>
      </c>
      <c r="S927" s="761">
        <v>1</v>
      </c>
      <c r="T927" s="828">
        <v>1</v>
      </c>
      <c r="U927" s="784">
        <v>1</v>
      </c>
    </row>
    <row r="928" spans="1:21" ht="14.4" customHeight="1" x14ac:dyDescent="0.3">
      <c r="A928" s="742">
        <v>30</v>
      </c>
      <c r="B928" s="743" t="s">
        <v>2303</v>
      </c>
      <c r="C928" s="743" t="s">
        <v>2309</v>
      </c>
      <c r="D928" s="826" t="s">
        <v>3545</v>
      </c>
      <c r="E928" s="827" t="s">
        <v>2321</v>
      </c>
      <c r="F928" s="743" t="s">
        <v>2304</v>
      </c>
      <c r="G928" s="743" t="s">
        <v>2703</v>
      </c>
      <c r="H928" s="743" t="s">
        <v>526</v>
      </c>
      <c r="I928" s="743" t="s">
        <v>3408</v>
      </c>
      <c r="J928" s="743" t="s">
        <v>3409</v>
      </c>
      <c r="K928" s="743" t="s">
        <v>3410</v>
      </c>
      <c r="L928" s="744">
        <v>29.02</v>
      </c>
      <c r="M928" s="744">
        <v>87.06</v>
      </c>
      <c r="N928" s="743">
        <v>3</v>
      </c>
      <c r="O928" s="828">
        <v>0.5</v>
      </c>
      <c r="P928" s="744">
        <v>87.06</v>
      </c>
      <c r="Q928" s="761">
        <v>1</v>
      </c>
      <c r="R928" s="743">
        <v>3</v>
      </c>
      <c r="S928" s="761">
        <v>1</v>
      </c>
      <c r="T928" s="828">
        <v>0.5</v>
      </c>
      <c r="U928" s="784">
        <v>1</v>
      </c>
    </row>
    <row r="929" spans="1:21" ht="14.4" customHeight="1" x14ac:dyDescent="0.3">
      <c r="A929" s="742">
        <v>30</v>
      </c>
      <c r="B929" s="743" t="s">
        <v>2303</v>
      </c>
      <c r="C929" s="743" t="s">
        <v>2309</v>
      </c>
      <c r="D929" s="826" t="s">
        <v>3545</v>
      </c>
      <c r="E929" s="827" t="s">
        <v>2321</v>
      </c>
      <c r="F929" s="743" t="s">
        <v>2304</v>
      </c>
      <c r="G929" s="743" t="s">
        <v>2703</v>
      </c>
      <c r="H929" s="743" t="s">
        <v>526</v>
      </c>
      <c r="I929" s="743" t="s">
        <v>3408</v>
      </c>
      <c r="J929" s="743" t="s">
        <v>3409</v>
      </c>
      <c r="K929" s="743" t="s">
        <v>3410</v>
      </c>
      <c r="L929" s="744">
        <v>34.4</v>
      </c>
      <c r="M929" s="744">
        <v>103.19999999999999</v>
      </c>
      <c r="N929" s="743">
        <v>3</v>
      </c>
      <c r="O929" s="828">
        <v>0.5</v>
      </c>
      <c r="P929" s="744"/>
      <c r="Q929" s="761">
        <v>0</v>
      </c>
      <c r="R929" s="743"/>
      <c r="S929" s="761">
        <v>0</v>
      </c>
      <c r="T929" s="828"/>
      <c r="U929" s="784">
        <v>0</v>
      </c>
    </row>
    <row r="930" spans="1:21" ht="14.4" customHeight="1" x14ac:dyDescent="0.3">
      <c r="A930" s="742">
        <v>30</v>
      </c>
      <c r="B930" s="743" t="s">
        <v>2303</v>
      </c>
      <c r="C930" s="743" t="s">
        <v>2309</v>
      </c>
      <c r="D930" s="826" t="s">
        <v>3545</v>
      </c>
      <c r="E930" s="827" t="s">
        <v>2321</v>
      </c>
      <c r="F930" s="743" t="s">
        <v>2304</v>
      </c>
      <c r="G930" s="743" t="s">
        <v>2523</v>
      </c>
      <c r="H930" s="743" t="s">
        <v>526</v>
      </c>
      <c r="I930" s="743" t="s">
        <v>2526</v>
      </c>
      <c r="J930" s="743" t="s">
        <v>958</v>
      </c>
      <c r="K930" s="743" t="s">
        <v>2527</v>
      </c>
      <c r="L930" s="744">
        <v>301.2</v>
      </c>
      <c r="M930" s="744">
        <v>1204.8</v>
      </c>
      <c r="N930" s="743">
        <v>4</v>
      </c>
      <c r="O930" s="828">
        <v>3.5</v>
      </c>
      <c r="P930" s="744">
        <v>903.59999999999991</v>
      </c>
      <c r="Q930" s="761">
        <v>0.75</v>
      </c>
      <c r="R930" s="743">
        <v>3</v>
      </c>
      <c r="S930" s="761">
        <v>0.75</v>
      </c>
      <c r="T930" s="828">
        <v>2.5</v>
      </c>
      <c r="U930" s="784">
        <v>0.7142857142857143</v>
      </c>
    </row>
    <row r="931" spans="1:21" ht="14.4" customHeight="1" x14ac:dyDescent="0.3">
      <c r="A931" s="742">
        <v>30</v>
      </c>
      <c r="B931" s="743" t="s">
        <v>2303</v>
      </c>
      <c r="C931" s="743" t="s">
        <v>2309</v>
      </c>
      <c r="D931" s="826" t="s">
        <v>3545</v>
      </c>
      <c r="E931" s="827" t="s">
        <v>2321</v>
      </c>
      <c r="F931" s="743" t="s">
        <v>2304</v>
      </c>
      <c r="G931" s="743" t="s">
        <v>2523</v>
      </c>
      <c r="H931" s="743" t="s">
        <v>526</v>
      </c>
      <c r="I931" s="743" t="s">
        <v>3212</v>
      </c>
      <c r="J931" s="743" t="s">
        <v>958</v>
      </c>
      <c r="K931" s="743" t="s">
        <v>2527</v>
      </c>
      <c r="L931" s="744">
        <v>185.26</v>
      </c>
      <c r="M931" s="744">
        <v>741.04</v>
      </c>
      <c r="N931" s="743">
        <v>4</v>
      </c>
      <c r="O931" s="828">
        <v>2.5</v>
      </c>
      <c r="P931" s="744">
        <v>555.78</v>
      </c>
      <c r="Q931" s="761">
        <v>0.75</v>
      </c>
      <c r="R931" s="743">
        <v>3</v>
      </c>
      <c r="S931" s="761">
        <v>0.75</v>
      </c>
      <c r="T931" s="828">
        <v>1.5</v>
      </c>
      <c r="U931" s="784">
        <v>0.6</v>
      </c>
    </row>
    <row r="932" spans="1:21" ht="14.4" customHeight="1" x14ac:dyDescent="0.3">
      <c r="A932" s="742">
        <v>30</v>
      </c>
      <c r="B932" s="743" t="s">
        <v>2303</v>
      </c>
      <c r="C932" s="743" t="s">
        <v>2309</v>
      </c>
      <c r="D932" s="826" t="s">
        <v>3545</v>
      </c>
      <c r="E932" s="827" t="s">
        <v>2321</v>
      </c>
      <c r="F932" s="743" t="s">
        <v>2304</v>
      </c>
      <c r="G932" s="743" t="s">
        <v>2523</v>
      </c>
      <c r="H932" s="743" t="s">
        <v>526</v>
      </c>
      <c r="I932" s="743" t="s">
        <v>3212</v>
      </c>
      <c r="J932" s="743" t="s">
        <v>958</v>
      </c>
      <c r="K932" s="743" t="s">
        <v>2527</v>
      </c>
      <c r="L932" s="744">
        <v>103.67</v>
      </c>
      <c r="M932" s="744">
        <v>207.34</v>
      </c>
      <c r="N932" s="743">
        <v>2</v>
      </c>
      <c r="O932" s="828">
        <v>1.5</v>
      </c>
      <c r="P932" s="744">
        <v>207.34</v>
      </c>
      <c r="Q932" s="761">
        <v>1</v>
      </c>
      <c r="R932" s="743">
        <v>2</v>
      </c>
      <c r="S932" s="761">
        <v>1</v>
      </c>
      <c r="T932" s="828">
        <v>1.5</v>
      </c>
      <c r="U932" s="784">
        <v>1</v>
      </c>
    </row>
    <row r="933" spans="1:21" ht="14.4" customHeight="1" x14ac:dyDescent="0.3">
      <c r="A933" s="742">
        <v>30</v>
      </c>
      <c r="B933" s="743" t="s">
        <v>2303</v>
      </c>
      <c r="C933" s="743" t="s">
        <v>2309</v>
      </c>
      <c r="D933" s="826" t="s">
        <v>3545</v>
      </c>
      <c r="E933" s="827" t="s">
        <v>2321</v>
      </c>
      <c r="F933" s="743" t="s">
        <v>2304</v>
      </c>
      <c r="G933" s="743" t="s">
        <v>3411</v>
      </c>
      <c r="H933" s="743" t="s">
        <v>554</v>
      </c>
      <c r="I933" s="743" t="s">
        <v>3412</v>
      </c>
      <c r="J933" s="743" t="s">
        <v>3413</v>
      </c>
      <c r="K933" s="743" t="s">
        <v>3414</v>
      </c>
      <c r="L933" s="744">
        <v>668.54</v>
      </c>
      <c r="M933" s="744">
        <v>668.54</v>
      </c>
      <c r="N933" s="743">
        <v>1</v>
      </c>
      <c r="O933" s="828">
        <v>1</v>
      </c>
      <c r="P933" s="744"/>
      <c r="Q933" s="761">
        <v>0</v>
      </c>
      <c r="R933" s="743"/>
      <c r="S933" s="761">
        <v>0</v>
      </c>
      <c r="T933" s="828"/>
      <c r="U933" s="784">
        <v>0</v>
      </c>
    </row>
    <row r="934" spans="1:21" ht="14.4" customHeight="1" x14ac:dyDescent="0.3">
      <c r="A934" s="742">
        <v>30</v>
      </c>
      <c r="B934" s="743" t="s">
        <v>2303</v>
      </c>
      <c r="C934" s="743" t="s">
        <v>2309</v>
      </c>
      <c r="D934" s="826" t="s">
        <v>3545</v>
      </c>
      <c r="E934" s="827" t="s">
        <v>2321</v>
      </c>
      <c r="F934" s="743" t="s">
        <v>2304</v>
      </c>
      <c r="G934" s="743" t="s">
        <v>2710</v>
      </c>
      <c r="H934" s="743" t="s">
        <v>526</v>
      </c>
      <c r="I934" s="743" t="s">
        <v>2711</v>
      </c>
      <c r="J934" s="743" t="s">
        <v>2712</v>
      </c>
      <c r="K934" s="743" t="s">
        <v>2713</v>
      </c>
      <c r="L934" s="744">
        <v>18.809999999999999</v>
      </c>
      <c r="M934" s="744">
        <v>112.85999999999999</v>
      </c>
      <c r="N934" s="743">
        <v>6</v>
      </c>
      <c r="O934" s="828">
        <v>1.5</v>
      </c>
      <c r="P934" s="744">
        <v>37.619999999999997</v>
      </c>
      <c r="Q934" s="761">
        <v>0.33333333333333337</v>
      </c>
      <c r="R934" s="743">
        <v>2</v>
      </c>
      <c r="S934" s="761">
        <v>0.33333333333333331</v>
      </c>
      <c r="T934" s="828">
        <v>0.5</v>
      </c>
      <c r="U934" s="784">
        <v>0.33333333333333331</v>
      </c>
    </row>
    <row r="935" spans="1:21" ht="14.4" customHeight="1" x14ac:dyDescent="0.3">
      <c r="A935" s="742">
        <v>30</v>
      </c>
      <c r="B935" s="743" t="s">
        <v>2303</v>
      </c>
      <c r="C935" s="743" t="s">
        <v>2309</v>
      </c>
      <c r="D935" s="826" t="s">
        <v>3545</v>
      </c>
      <c r="E935" s="827" t="s">
        <v>2321</v>
      </c>
      <c r="F935" s="743" t="s">
        <v>2304</v>
      </c>
      <c r="G935" s="743" t="s">
        <v>2529</v>
      </c>
      <c r="H935" s="743" t="s">
        <v>554</v>
      </c>
      <c r="I935" s="743" t="s">
        <v>3220</v>
      </c>
      <c r="J935" s="743" t="s">
        <v>1810</v>
      </c>
      <c r="K935" s="743" t="s">
        <v>3221</v>
      </c>
      <c r="L935" s="744">
        <v>150.59</v>
      </c>
      <c r="M935" s="744">
        <v>150.59</v>
      </c>
      <c r="N935" s="743">
        <v>1</v>
      </c>
      <c r="O935" s="828">
        <v>0.5</v>
      </c>
      <c r="P935" s="744">
        <v>150.59</v>
      </c>
      <c r="Q935" s="761">
        <v>1</v>
      </c>
      <c r="R935" s="743">
        <v>1</v>
      </c>
      <c r="S935" s="761">
        <v>1</v>
      </c>
      <c r="T935" s="828">
        <v>0.5</v>
      </c>
      <c r="U935" s="784">
        <v>1</v>
      </c>
    </row>
    <row r="936" spans="1:21" ht="14.4" customHeight="1" x14ac:dyDescent="0.3">
      <c r="A936" s="742">
        <v>30</v>
      </c>
      <c r="B936" s="743" t="s">
        <v>2303</v>
      </c>
      <c r="C936" s="743" t="s">
        <v>2309</v>
      </c>
      <c r="D936" s="826" t="s">
        <v>3545</v>
      </c>
      <c r="E936" s="827" t="s">
        <v>2321</v>
      </c>
      <c r="F936" s="743" t="s">
        <v>2304</v>
      </c>
      <c r="G936" s="743" t="s">
        <v>3415</v>
      </c>
      <c r="H936" s="743" t="s">
        <v>554</v>
      </c>
      <c r="I936" s="743" t="s">
        <v>3416</v>
      </c>
      <c r="J936" s="743" t="s">
        <v>620</v>
      </c>
      <c r="K936" s="743" t="s">
        <v>2012</v>
      </c>
      <c r="L936" s="744">
        <v>283.86</v>
      </c>
      <c r="M936" s="744">
        <v>283.86</v>
      </c>
      <c r="N936" s="743">
        <v>1</v>
      </c>
      <c r="O936" s="828">
        <v>0.5</v>
      </c>
      <c r="P936" s="744"/>
      <c r="Q936" s="761">
        <v>0</v>
      </c>
      <c r="R936" s="743"/>
      <c r="S936" s="761">
        <v>0</v>
      </c>
      <c r="T936" s="828"/>
      <c r="U936" s="784">
        <v>0</v>
      </c>
    </row>
    <row r="937" spans="1:21" ht="14.4" customHeight="1" x14ac:dyDescent="0.3">
      <c r="A937" s="742">
        <v>30</v>
      </c>
      <c r="B937" s="743" t="s">
        <v>2303</v>
      </c>
      <c r="C937" s="743" t="s">
        <v>2309</v>
      </c>
      <c r="D937" s="826" t="s">
        <v>3545</v>
      </c>
      <c r="E937" s="827" t="s">
        <v>2321</v>
      </c>
      <c r="F937" s="743" t="s">
        <v>2304</v>
      </c>
      <c r="G937" s="743" t="s">
        <v>2931</v>
      </c>
      <c r="H937" s="743" t="s">
        <v>526</v>
      </c>
      <c r="I937" s="743" t="s">
        <v>3417</v>
      </c>
      <c r="J937" s="743" t="s">
        <v>2933</v>
      </c>
      <c r="K937" s="743" t="s">
        <v>3418</v>
      </c>
      <c r="L937" s="744">
        <v>173.31</v>
      </c>
      <c r="M937" s="744">
        <v>519.93000000000006</v>
      </c>
      <c r="N937" s="743">
        <v>3</v>
      </c>
      <c r="O937" s="828">
        <v>1.5</v>
      </c>
      <c r="P937" s="744"/>
      <c r="Q937" s="761">
        <v>0</v>
      </c>
      <c r="R937" s="743"/>
      <c r="S937" s="761">
        <v>0</v>
      </c>
      <c r="T937" s="828"/>
      <c r="U937" s="784">
        <v>0</v>
      </c>
    </row>
    <row r="938" spans="1:21" ht="14.4" customHeight="1" x14ac:dyDescent="0.3">
      <c r="A938" s="742">
        <v>30</v>
      </c>
      <c r="B938" s="743" t="s">
        <v>2303</v>
      </c>
      <c r="C938" s="743" t="s">
        <v>2309</v>
      </c>
      <c r="D938" s="826" t="s">
        <v>3545</v>
      </c>
      <c r="E938" s="827" t="s">
        <v>2321</v>
      </c>
      <c r="F938" s="743" t="s">
        <v>2304</v>
      </c>
      <c r="G938" s="743" t="s">
        <v>2820</v>
      </c>
      <c r="H938" s="743" t="s">
        <v>554</v>
      </c>
      <c r="I938" s="743" t="s">
        <v>1980</v>
      </c>
      <c r="J938" s="743" t="s">
        <v>1981</v>
      </c>
      <c r="K938" s="743" t="s">
        <v>1982</v>
      </c>
      <c r="L938" s="744">
        <v>117.46</v>
      </c>
      <c r="M938" s="744">
        <v>704.76</v>
      </c>
      <c r="N938" s="743">
        <v>6</v>
      </c>
      <c r="O938" s="828">
        <v>1</v>
      </c>
      <c r="P938" s="744"/>
      <c r="Q938" s="761">
        <v>0</v>
      </c>
      <c r="R938" s="743"/>
      <c r="S938" s="761">
        <v>0</v>
      </c>
      <c r="T938" s="828"/>
      <c r="U938" s="784">
        <v>0</v>
      </c>
    </row>
    <row r="939" spans="1:21" ht="14.4" customHeight="1" x14ac:dyDescent="0.3">
      <c r="A939" s="742">
        <v>30</v>
      </c>
      <c r="B939" s="743" t="s">
        <v>2303</v>
      </c>
      <c r="C939" s="743" t="s">
        <v>2309</v>
      </c>
      <c r="D939" s="826" t="s">
        <v>3545</v>
      </c>
      <c r="E939" s="827" t="s">
        <v>2321</v>
      </c>
      <c r="F939" s="743" t="s">
        <v>2304</v>
      </c>
      <c r="G939" s="743" t="s">
        <v>2820</v>
      </c>
      <c r="H939" s="743" t="s">
        <v>554</v>
      </c>
      <c r="I939" s="743" t="s">
        <v>3419</v>
      </c>
      <c r="J939" s="743" t="s">
        <v>1981</v>
      </c>
      <c r="K939" s="743" t="s">
        <v>3420</v>
      </c>
      <c r="L939" s="744">
        <v>181.94</v>
      </c>
      <c r="M939" s="744">
        <v>545.81999999999994</v>
      </c>
      <c r="N939" s="743">
        <v>3</v>
      </c>
      <c r="O939" s="828">
        <v>0.5</v>
      </c>
      <c r="P939" s="744"/>
      <c r="Q939" s="761">
        <v>0</v>
      </c>
      <c r="R939" s="743"/>
      <c r="S939" s="761">
        <v>0</v>
      </c>
      <c r="T939" s="828"/>
      <c r="U939" s="784">
        <v>0</v>
      </c>
    </row>
    <row r="940" spans="1:21" ht="14.4" customHeight="1" x14ac:dyDescent="0.3">
      <c r="A940" s="742">
        <v>30</v>
      </c>
      <c r="B940" s="743" t="s">
        <v>2303</v>
      </c>
      <c r="C940" s="743" t="s">
        <v>2309</v>
      </c>
      <c r="D940" s="826" t="s">
        <v>3545</v>
      </c>
      <c r="E940" s="827" t="s">
        <v>2321</v>
      </c>
      <c r="F940" s="743" t="s">
        <v>2304</v>
      </c>
      <c r="G940" s="743" t="s">
        <v>2532</v>
      </c>
      <c r="H940" s="743" t="s">
        <v>554</v>
      </c>
      <c r="I940" s="743" t="s">
        <v>1963</v>
      </c>
      <c r="J940" s="743" t="s">
        <v>1964</v>
      </c>
      <c r="K940" s="743" t="s">
        <v>1965</v>
      </c>
      <c r="L940" s="744">
        <v>72.88</v>
      </c>
      <c r="M940" s="744">
        <v>291.52</v>
      </c>
      <c r="N940" s="743">
        <v>4</v>
      </c>
      <c r="O940" s="828">
        <v>1.5</v>
      </c>
      <c r="P940" s="744">
        <v>72.88</v>
      </c>
      <c r="Q940" s="761">
        <v>0.25</v>
      </c>
      <c r="R940" s="743">
        <v>1</v>
      </c>
      <c r="S940" s="761">
        <v>0.25</v>
      </c>
      <c r="T940" s="828">
        <v>1</v>
      </c>
      <c r="U940" s="784">
        <v>0.66666666666666663</v>
      </c>
    </row>
    <row r="941" spans="1:21" ht="14.4" customHeight="1" x14ac:dyDescent="0.3">
      <c r="A941" s="742">
        <v>30</v>
      </c>
      <c r="B941" s="743" t="s">
        <v>2303</v>
      </c>
      <c r="C941" s="743" t="s">
        <v>2309</v>
      </c>
      <c r="D941" s="826" t="s">
        <v>3545</v>
      </c>
      <c r="E941" s="827" t="s">
        <v>2321</v>
      </c>
      <c r="F941" s="743" t="s">
        <v>2304</v>
      </c>
      <c r="G941" s="743" t="s">
        <v>2532</v>
      </c>
      <c r="H941" s="743" t="s">
        <v>554</v>
      </c>
      <c r="I941" s="743" t="s">
        <v>1966</v>
      </c>
      <c r="J941" s="743" t="s">
        <v>1964</v>
      </c>
      <c r="K941" s="743" t="s">
        <v>1967</v>
      </c>
      <c r="L941" s="744">
        <v>218.62</v>
      </c>
      <c r="M941" s="744">
        <v>218.62</v>
      </c>
      <c r="N941" s="743">
        <v>1</v>
      </c>
      <c r="O941" s="828">
        <v>1</v>
      </c>
      <c r="P941" s="744"/>
      <c r="Q941" s="761">
        <v>0</v>
      </c>
      <c r="R941" s="743"/>
      <c r="S941" s="761">
        <v>0</v>
      </c>
      <c r="T941" s="828"/>
      <c r="U941" s="784">
        <v>0</v>
      </c>
    </row>
    <row r="942" spans="1:21" ht="14.4" customHeight="1" x14ac:dyDescent="0.3">
      <c r="A942" s="742">
        <v>30</v>
      </c>
      <c r="B942" s="743" t="s">
        <v>2303</v>
      </c>
      <c r="C942" s="743" t="s">
        <v>2309</v>
      </c>
      <c r="D942" s="826" t="s">
        <v>3545</v>
      </c>
      <c r="E942" s="827" t="s">
        <v>2321</v>
      </c>
      <c r="F942" s="743" t="s">
        <v>2304</v>
      </c>
      <c r="G942" s="743" t="s">
        <v>2532</v>
      </c>
      <c r="H942" s="743" t="s">
        <v>554</v>
      </c>
      <c r="I942" s="743" t="s">
        <v>1971</v>
      </c>
      <c r="J942" s="743" t="s">
        <v>1964</v>
      </c>
      <c r="K942" s="743" t="s">
        <v>1972</v>
      </c>
      <c r="L942" s="744">
        <v>145.72999999999999</v>
      </c>
      <c r="M942" s="744">
        <v>1311.5699999999997</v>
      </c>
      <c r="N942" s="743">
        <v>9</v>
      </c>
      <c r="O942" s="828">
        <v>1.5</v>
      </c>
      <c r="P942" s="744">
        <v>874.37999999999988</v>
      </c>
      <c r="Q942" s="761">
        <v>0.66666666666666674</v>
      </c>
      <c r="R942" s="743">
        <v>6</v>
      </c>
      <c r="S942" s="761">
        <v>0.66666666666666663</v>
      </c>
      <c r="T942" s="828">
        <v>1</v>
      </c>
      <c r="U942" s="784">
        <v>0.66666666666666663</v>
      </c>
    </row>
    <row r="943" spans="1:21" ht="14.4" customHeight="1" x14ac:dyDescent="0.3">
      <c r="A943" s="742">
        <v>30</v>
      </c>
      <c r="B943" s="743" t="s">
        <v>2303</v>
      </c>
      <c r="C943" s="743" t="s">
        <v>2309</v>
      </c>
      <c r="D943" s="826" t="s">
        <v>3545</v>
      </c>
      <c r="E943" s="827" t="s">
        <v>2321</v>
      </c>
      <c r="F943" s="743" t="s">
        <v>2304</v>
      </c>
      <c r="G943" s="743" t="s">
        <v>3421</v>
      </c>
      <c r="H943" s="743" t="s">
        <v>526</v>
      </c>
      <c r="I943" s="743" t="s">
        <v>3422</v>
      </c>
      <c r="J943" s="743" t="s">
        <v>3423</v>
      </c>
      <c r="K943" s="743" t="s">
        <v>3424</v>
      </c>
      <c r="L943" s="744">
        <v>0</v>
      </c>
      <c r="M943" s="744">
        <v>0</v>
      </c>
      <c r="N943" s="743">
        <v>2</v>
      </c>
      <c r="O943" s="828">
        <v>1</v>
      </c>
      <c r="P943" s="744"/>
      <c r="Q943" s="761"/>
      <c r="R943" s="743"/>
      <c r="S943" s="761">
        <v>0</v>
      </c>
      <c r="T943" s="828"/>
      <c r="U943" s="784">
        <v>0</v>
      </c>
    </row>
    <row r="944" spans="1:21" ht="14.4" customHeight="1" x14ac:dyDescent="0.3">
      <c r="A944" s="742">
        <v>30</v>
      </c>
      <c r="B944" s="743" t="s">
        <v>2303</v>
      </c>
      <c r="C944" s="743" t="s">
        <v>2309</v>
      </c>
      <c r="D944" s="826" t="s">
        <v>3545</v>
      </c>
      <c r="E944" s="827" t="s">
        <v>2321</v>
      </c>
      <c r="F944" s="743" t="s">
        <v>2304</v>
      </c>
      <c r="G944" s="743" t="s">
        <v>2542</v>
      </c>
      <c r="H944" s="743" t="s">
        <v>554</v>
      </c>
      <c r="I944" s="743" t="s">
        <v>1955</v>
      </c>
      <c r="J944" s="743" t="s">
        <v>1956</v>
      </c>
      <c r="K944" s="743" t="s">
        <v>1957</v>
      </c>
      <c r="L944" s="744">
        <v>10.41</v>
      </c>
      <c r="M944" s="744">
        <v>114.50999999999999</v>
      </c>
      <c r="N944" s="743">
        <v>11</v>
      </c>
      <c r="O944" s="828">
        <v>2</v>
      </c>
      <c r="P944" s="744">
        <v>52.05</v>
      </c>
      <c r="Q944" s="761">
        <v>0.45454545454545453</v>
      </c>
      <c r="R944" s="743">
        <v>5</v>
      </c>
      <c r="S944" s="761">
        <v>0.45454545454545453</v>
      </c>
      <c r="T944" s="828">
        <v>1</v>
      </c>
      <c r="U944" s="784">
        <v>0.5</v>
      </c>
    </row>
    <row r="945" spans="1:21" ht="14.4" customHeight="1" x14ac:dyDescent="0.3">
      <c r="A945" s="742">
        <v>30</v>
      </c>
      <c r="B945" s="743" t="s">
        <v>2303</v>
      </c>
      <c r="C945" s="743" t="s">
        <v>2309</v>
      </c>
      <c r="D945" s="826" t="s">
        <v>3545</v>
      </c>
      <c r="E945" s="827" t="s">
        <v>2321</v>
      </c>
      <c r="F945" s="743" t="s">
        <v>2304</v>
      </c>
      <c r="G945" s="743" t="s">
        <v>2542</v>
      </c>
      <c r="H945" s="743" t="s">
        <v>554</v>
      </c>
      <c r="I945" s="743" t="s">
        <v>1955</v>
      </c>
      <c r="J945" s="743" t="s">
        <v>1956</v>
      </c>
      <c r="K945" s="743" t="s">
        <v>1957</v>
      </c>
      <c r="L945" s="744">
        <v>10.34</v>
      </c>
      <c r="M945" s="744">
        <v>41.36</v>
      </c>
      <c r="N945" s="743">
        <v>4</v>
      </c>
      <c r="O945" s="828">
        <v>1</v>
      </c>
      <c r="P945" s="744">
        <v>41.36</v>
      </c>
      <c r="Q945" s="761">
        <v>1</v>
      </c>
      <c r="R945" s="743">
        <v>4</v>
      </c>
      <c r="S945" s="761">
        <v>1</v>
      </c>
      <c r="T945" s="828">
        <v>1</v>
      </c>
      <c r="U945" s="784">
        <v>1</v>
      </c>
    </row>
    <row r="946" spans="1:21" ht="14.4" customHeight="1" x14ac:dyDescent="0.3">
      <c r="A946" s="742">
        <v>30</v>
      </c>
      <c r="B946" s="743" t="s">
        <v>2303</v>
      </c>
      <c r="C946" s="743" t="s">
        <v>2309</v>
      </c>
      <c r="D946" s="826" t="s">
        <v>3545</v>
      </c>
      <c r="E946" s="827" t="s">
        <v>2321</v>
      </c>
      <c r="F946" s="743" t="s">
        <v>2304</v>
      </c>
      <c r="G946" s="743" t="s">
        <v>2542</v>
      </c>
      <c r="H946" s="743" t="s">
        <v>554</v>
      </c>
      <c r="I946" s="743" t="s">
        <v>1960</v>
      </c>
      <c r="J946" s="743" t="s">
        <v>1956</v>
      </c>
      <c r="K946" s="743" t="s">
        <v>1961</v>
      </c>
      <c r="L946" s="744">
        <v>48.27</v>
      </c>
      <c r="M946" s="744">
        <v>96.54</v>
      </c>
      <c r="N946" s="743">
        <v>2</v>
      </c>
      <c r="O946" s="828">
        <v>0.5</v>
      </c>
      <c r="P946" s="744">
        <v>96.54</v>
      </c>
      <c r="Q946" s="761">
        <v>1</v>
      </c>
      <c r="R946" s="743">
        <v>2</v>
      </c>
      <c r="S946" s="761">
        <v>1</v>
      </c>
      <c r="T946" s="828">
        <v>0.5</v>
      </c>
      <c r="U946" s="784">
        <v>1</v>
      </c>
    </row>
    <row r="947" spans="1:21" ht="14.4" customHeight="1" x14ac:dyDescent="0.3">
      <c r="A947" s="742">
        <v>30</v>
      </c>
      <c r="B947" s="743" t="s">
        <v>2303</v>
      </c>
      <c r="C947" s="743" t="s">
        <v>2309</v>
      </c>
      <c r="D947" s="826" t="s">
        <v>3545</v>
      </c>
      <c r="E947" s="827" t="s">
        <v>2321</v>
      </c>
      <c r="F947" s="743" t="s">
        <v>2304</v>
      </c>
      <c r="G947" s="743" t="s">
        <v>2543</v>
      </c>
      <c r="H947" s="743" t="s">
        <v>526</v>
      </c>
      <c r="I947" s="743" t="s">
        <v>2544</v>
      </c>
      <c r="J947" s="743" t="s">
        <v>1459</v>
      </c>
      <c r="K947" s="743" t="s">
        <v>2545</v>
      </c>
      <c r="L947" s="744">
        <v>117.46</v>
      </c>
      <c r="M947" s="744">
        <v>352.38</v>
      </c>
      <c r="N947" s="743">
        <v>3</v>
      </c>
      <c r="O947" s="828">
        <v>0.5</v>
      </c>
      <c r="P947" s="744"/>
      <c r="Q947" s="761">
        <v>0</v>
      </c>
      <c r="R947" s="743"/>
      <c r="S947" s="761">
        <v>0</v>
      </c>
      <c r="T947" s="828"/>
      <c r="U947" s="784">
        <v>0</v>
      </c>
    </row>
    <row r="948" spans="1:21" ht="14.4" customHeight="1" x14ac:dyDescent="0.3">
      <c r="A948" s="742">
        <v>30</v>
      </c>
      <c r="B948" s="743" t="s">
        <v>2303</v>
      </c>
      <c r="C948" s="743" t="s">
        <v>2309</v>
      </c>
      <c r="D948" s="826" t="s">
        <v>3545</v>
      </c>
      <c r="E948" s="827" t="s">
        <v>2321</v>
      </c>
      <c r="F948" s="743" t="s">
        <v>2304</v>
      </c>
      <c r="G948" s="743" t="s">
        <v>2549</v>
      </c>
      <c r="H948" s="743" t="s">
        <v>526</v>
      </c>
      <c r="I948" s="743" t="s">
        <v>2828</v>
      </c>
      <c r="J948" s="743" t="s">
        <v>2551</v>
      </c>
      <c r="K948" s="743" t="s">
        <v>2829</v>
      </c>
      <c r="L948" s="744">
        <v>6167.15</v>
      </c>
      <c r="M948" s="744">
        <v>6167.15</v>
      </c>
      <c r="N948" s="743">
        <v>1</v>
      </c>
      <c r="O948" s="828">
        <v>1</v>
      </c>
      <c r="P948" s="744">
        <v>6167.15</v>
      </c>
      <c r="Q948" s="761">
        <v>1</v>
      </c>
      <c r="R948" s="743">
        <v>1</v>
      </c>
      <c r="S948" s="761">
        <v>1</v>
      </c>
      <c r="T948" s="828">
        <v>1</v>
      </c>
      <c r="U948" s="784">
        <v>1</v>
      </c>
    </row>
    <row r="949" spans="1:21" ht="14.4" customHeight="1" x14ac:dyDescent="0.3">
      <c r="A949" s="742">
        <v>30</v>
      </c>
      <c r="B949" s="743" t="s">
        <v>2303</v>
      </c>
      <c r="C949" s="743" t="s">
        <v>2309</v>
      </c>
      <c r="D949" s="826" t="s">
        <v>3545</v>
      </c>
      <c r="E949" s="827" t="s">
        <v>2321</v>
      </c>
      <c r="F949" s="743" t="s">
        <v>2304</v>
      </c>
      <c r="G949" s="743" t="s">
        <v>3049</v>
      </c>
      <c r="H949" s="743" t="s">
        <v>526</v>
      </c>
      <c r="I949" s="743" t="s">
        <v>3425</v>
      </c>
      <c r="J949" s="743" t="s">
        <v>3051</v>
      </c>
      <c r="K949" s="743" t="s">
        <v>3426</v>
      </c>
      <c r="L949" s="744">
        <v>203.36</v>
      </c>
      <c r="M949" s="744">
        <v>2236.96</v>
      </c>
      <c r="N949" s="743">
        <v>11</v>
      </c>
      <c r="O949" s="828">
        <v>3</v>
      </c>
      <c r="P949" s="744">
        <v>813.44</v>
      </c>
      <c r="Q949" s="761">
        <v>0.36363636363636365</v>
      </c>
      <c r="R949" s="743">
        <v>4</v>
      </c>
      <c r="S949" s="761">
        <v>0.36363636363636365</v>
      </c>
      <c r="T949" s="828">
        <v>1</v>
      </c>
      <c r="U949" s="784">
        <v>0.33333333333333331</v>
      </c>
    </row>
    <row r="950" spans="1:21" ht="14.4" customHeight="1" x14ac:dyDescent="0.3">
      <c r="A950" s="742">
        <v>30</v>
      </c>
      <c r="B950" s="743" t="s">
        <v>2303</v>
      </c>
      <c r="C950" s="743" t="s">
        <v>2309</v>
      </c>
      <c r="D950" s="826" t="s">
        <v>3545</v>
      </c>
      <c r="E950" s="827" t="s">
        <v>2321</v>
      </c>
      <c r="F950" s="743" t="s">
        <v>2304</v>
      </c>
      <c r="G950" s="743" t="s">
        <v>2830</v>
      </c>
      <c r="H950" s="743" t="s">
        <v>526</v>
      </c>
      <c r="I950" s="743" t="s">
        <v>2018</v>
      </c>
      <c r="J950" s="743" t="s">
        <v>2017</v>
      </c>
      <c r="K950" s="743" t="s">
        <v>2010</v>
      </c>
      <c r="L950" s="744">
        <v>181.13</v>
      </c>
      <c r="M950" s="744">
        <v>543.39</v>
      </c>
      <c r="N950" s="743">
        <v>3</v>
      </c>
      <c r="O950" s="828">
        <v>0.5</v>
      </c>
      <c r="P950" s="744"/>
      <c r="Q950" s="761">
        <v>0</v>
      </c>
      <c r="R950" s="743"/>
      <c r="S950" s="761">
        <v>0</v>
      </c>
      <c r="T950" s="828"/>
      <c r="U950" s="784">
        <v>0</v>
      </c>
    </row>
    <row r="951" spans="1:21" ht="14.4" customHeight="1" x14ac:dyDescent="0.3">
      <c r="A951" s="742">
        <v>30</v>
      </c>
      <c r="B951" s="743" t="s">
        <v>2303</v>
      </c>
      <c r="C951" s="743" t="s">
        <v>2309</v>
      </c>
      <c r="D951" s="826" t="s">
        <v>3545</v>
      </c>
      <c r="E951" s="827" t="s">
        <v>2321</v>
      </c>
      <c r="F951" s="743" t="s">
        <v>2304</v>
      </c>
      <c r="G951" s="743" t="s">
        <v>2830</v>
      </c>
      <c r="H951" s="743" t="s">
        <v>526</v>
      </c>
      <c r="I951" s="743" t="s">
        <v>3427</v>
      </c>
      <c r="J951" s="743" t="s">
        <v>2017</v>
      </c>
      <c r="K951" s="743" t="s">
        <v>2750</v>
      </c>
      <c r="L951" s="744">
        <v>278.64</v>
      </c>
      <c r="M951" s="744">
        <v>835.92</v>
      </c>
      <c r="N951" s="743">
        <v>3</v>
      </c>
      <c r="O951" s="828">
        <v>0.5</v>
      </c>
      <c r="P951" s="744"/>
      <c r="Q951" s="761">
        <v>0</v>
      </c>
      <c r="R951" s="743"/>
      <c r="S951" s="761">
        <v>0</v>
      </c>
      <c r="T951" s="828"/>
      <c r="U951" s="784">
        <v>0</v>
      </c>
    </row>
    <row r="952" spans="1:21" ht="14.4" customHeight="1" x14ac:dyDescent="0.3">
      <c r="A952" s="742">
        <v>30</v>
      </c>
      <c r="B952" s="743" t="s">
        <v>2303</v>
      </c>
      <c r="C952" s="743" t="s">
        <v>2309</v>
      </c>
      <c r="D952" s="826" t="s">
        <v>3545</v>
      </c>
      <c r="E952" s="827" t="s">
        <v>2321</v>
      </c>
      <c r="F952" s="743" t="s">
        <v>2304</v>
      </c>
      <c r="G952" s="743" t="s">
        <v>3428</v>
      </c>
      <c r="H952" s="743" t="s">
        <v>526</v>
      </c>
      <c r="I952" s="743" t="s">
        <v>3429</v>
      </c>
      <c r="J952" s="743" t="s">
        <v>3430</v>
      </c>
      <c r="K952" s="743" t="s">
        <v>3431</v>
      </c>
      <c r="L952" s="744">
        <v>0</v>
      </c>
      <c r="M952" s="744">
        <v>0</v>
      </c>
      <c r="N952" s="743">
        <v>3</v>
      </c>
      <c r="O952" s="828">
        <v>0.5</v>
      </c>
      <c r="P952" s="744"/>
      <c r="Q952" s="761"/>
      <c r="R952" s="743"/>
      <c r="S952" s="761">
        <v>0</v>
      </c>
      <c r="T952" s="828"/>
      <c r="U952" s="784">
        <v>0</v>
      </c>
    </row>
    <row r="953" spans="1:21" ht="14.4" customHeight="1" x14ac:dyDescent="0.3">
      <c r="A953" s="742">
        <v>30</v>
      </c>
      <c r="B953" s="743" t="s">
        <v>2303</v>
      </c>
      <c r="C953" s="743" t="s">
        <v>2309</v>
      </c>
      <c r="D953" s="826" t="s">
        <v>3545</v>
      </c>
      <c r="E953" s="827" t="s">
        <v>2321</v>
      </c>
      <c r="F953" s="743" t="s">
        <v>2304</v>
      </c>
      <c r="G953" s="743" t="s">
        <v>3428</v>
      </c>
      <c r="H953" s="743" t="s">
        <v>526</v>
      </c>
      <c r="I953" s="743" t="s">
        <v>3432</v>
      </c>
      <c r="J953" s="743" t="s">
        <v>3433</v>
      </c>
      <c r="K953" s="743" t="s">
        <v>3434</v>
      </c>
      <c r="L953" s="744">
        <v>0</v>
      </c>
      <c r="M953" s="744">
        <v>0</v>
      </c>
      <c r="N953" s="743">
        <v>3</v>
      </c>
      <c r="O953" s="828">
        <v>1</v>
      </c>
      <c r="P953" s="744">
        <v>0</v>
      </c>
      <c r="Q953" s="761"/>
      <c r="R953" s="743">
        <v>3</v>
      </c>
      <c r="S953" s="761">
        <v>1</v>
      </c>
      <c r="T953" s="828">
        <v>1</v>
      </c>
      <c r="U953" s="784">
        <v>1</v>
      </c>
    </row>
    <row r="954" spans="1:21" ht="14.4" customHeight="1" x14ac:dyDescent="0.3">
      <c r="A954" s="742">
        <v>30</v>
      </c>
      <c r="B954" s="743" t="s">
        <v>2303</v>
      </c>
      <c r="C954" s="743" t="s">
        <v>2309</v>
      </c>
      <c r="D954" s="826" t="s">
        <v>3545</v>
      </c>
      <c r="E954" s="827" t="s">
        <v>2321</v>
      </c>
      <c r="F954" s="743" t="s">
        <v>2304</v>
      </c>
      <c r="G954" s="743" t="s">
        <v>2553</v>
      </c>
      <c r="H954" s="743" t="s">
        <v>554</v>
      </c>
      <c r="I954" s="743" t="s">
        <v>2216</v>
      </c>
      <c r="J954" s="743" t="s">
        <v>2217</v>
      </c>
      <c r="K954" s="743" t="s">
        <v>2218</v>
      </c>
      <c r="L954" s="744">
        <v>122.96</v>
      </c>
      <c r="M954" s="744">
        <v>368.88</v>
      </c>
      <c r="N954" s="743">
        <v>3</v>
      </c>
      <c r="O954" s="828">
        <v>1</v>
      </c>
      <c r="P954" s="744">
        <v>368.88</v>
      </c>
      <c r="Q954" s="761">
        <v>1</v>
      </c>
      <c r="R954" s="743">
        <v>3</v>
      </c>
      <c r="S954" s="761">
        <v>1</v>
      </c>
      <c r="T954" s="828">
        <v>1</v>
      </c>
      <c r="U954" s="784">
        <v>1</v>
      </c>
    </row>
    <row r="955" spans="1:21" ht="14.4" customHeight="1" x14ac:dyDescent="0.3">
      <c r="A955" s="742">
        <v>30</v>
      </c>
      <c r="B955" s="743" t="s">
        <v>2303</v>
      </c>
      <c r="C955" s="743" t="s">
        <v>2309</v>
      </c>
      <c r="D955" s="826" t="s">
        <v>3545</v>
      </c>
      <c r="E955" s="827" t="s">
        <v>2321</v>
      </c>
      <c r="F955" s="743" t="s">
        <v>2304</v>
      </c>
      <c r="G955" s="743" t="s">
        <v>2553</v>
      </c>
      <c r="H955" s="743" t="s">
        <v>554</v>
      </c>
      <c r="I955" s="743" t="s">
        <v>2554</v>
      </c>
      <c r="J955" s="743" t="s">
        <v>2555</v>
      </c>
      <c r="K955" s="743" t="s">
        <v>2556</v>
      </c>
      <c r="L955" s="744">
        <v>85.16</v>
      </c>
      <c r="M955" s="744">
        <v>170.32</v>
      </c>
      <c r="N955" s="743">
        <v>2</v>
      </c>
      <c r="O955" s="828">
        <v>0.5</v>
      </c>
      <c r="P955" s="744">
        <v>170.32</v>
      </c>
      <c r="Q955" s="761">
        <v>1</v>
      </c>
      <c r="R955" s="743">
        <v>2</v>
      </c>
      <c r="S955" s="761">
        <v>1</v>
      </c>
      <c r="T955" s="828">
        <v>0.5</v>
      </c>
      <c r="U955" s="784">
        <v>1</v>
      </c>
    </row>
    <row r="956" spans="1:21" ht="14.4" customHeight="1" x14ac:dyDescent="0.3">
      <c r="A956" s="742">
        <v>30</v>
      </c>
      <c r="B956" s="743" t="s">
        <v>2303</v>
      </c>
      <c r="C956" s="743" t="s">
        <v>2309</v>
      </c>
      <c r="D956" s="826" t="s">
        <v>3545</v>
      </c>
      <c r="E956" s="827" t="s">
        <v>2321</v>
      </c>
      <c r="F956" s="743" t="s">
        <v>2304</v>
      </c>
      <c r="G956" s="743" t="s">
        <v>2735</v>
      </c>
      <c r="H956" s="743" t="s">
        <v>526</v>
      </c>
      <c r="I956" s="743" t="s">
        <v>3435</v>
      </c>
      <c r="J956" s="743" t="s">
        <v>1109</v>
      </c>
      <c r="K956" s="743" t="s">
        <v>2941</v>
      </c>
      <c r="L956" s="744">
        <v>0</v>
      </c>
      <c r="M956" s="744">
        <v>0</v>
      </c>
      <c r="N956" s="743">
        <v>3</v>
      </c>
      <c r="O956" s="828">
        <v>1.5</v>
      </c>
      <c r="P956" s="744">
        <v>0</v>
      </c>
      <c r="Q956" s="761"/>
      <c r="R956" s="743">
        <v>2</v>
      </c>
      <c r="S956" s="761">
        <v>0.66666666666666663</v>
      </c>
      <c r="T956" s="828">
        <v>1</v>
      </c>
      <c r="U956" s="784">
        <v>0.66666666666666663</v>
      </c>
    </row>
    <row r="957" spans="1:21" ht="14.4" customHeight="1" x14ac:dyDescent="0.3">
      <c r="A957" s="742">
        <v>30</v>
      </c>
      <c r="B957" s="743" t="s">
        <v>2303</v>
      </c>
      <c r="C957" s="743" t="s">
        <v>2309</v>
      </c>
      <c r="D957" s="826" t="s">
        <v>3545</v>
      </c>
      <c r="E957" s="827" t="s">
        <v>2321</v>
      </c>
      <c r="F957" s="743" t="s">
        <v>2304</v>
      </c>
      <c r="G957" s="743" t="s">
        <v>2565</v>
      </c>
      <c r="H957" s="743" t="s">
        <v>554</v>
      </c>
      <c r="I957" s="743" t="s">
        <v>2154</v>
      </c>
      <c r="J957" s="743" t="s">
        <v>2155</v>
      </c>
      <c r="K957" s="743" t="s">
        <v>2156</v>
      </c>
      <c r="L957" s="744">
        <v>0</v>
      </c>
      <c r="M957" s="744">
        <v>0</v>
      </c>
      <c r="N957" s="743">
        <v>18</v>
      </c>
      <c r="O957" s="828">
        <v>6</v>
      </c>
      <c r="P957" s="744">
        <v>0</v>
      </c>
      <c r="Q957" s="761"/>
      <c r="R957" s="743">
        <v>7</v>
      </c>
      <c r="S957" s="761">
        <v>0.3888888888888889</v>
      </c>
      <c r="T957" s="828">
        <v>2.5</v>
      </c>
      <c r="U957" s="784">
        <v>0.41666666666666669</v>
      </c>
    </row>
    <row r="958" spans="1:21" ht="14.4" customHeight="1" x14ac:dyDescent="0.3">
      <c r="A958" s="742">
        <v>30</v>
      </c>
      <c r="B958" s="743" t="s">
        <v>2303</v>
      </c>
      <c r="C958" s="743" t="s">
        <v>2309</v>
      </c>
      <c r="D958" s="826" t="s">
        <v>3545</v>
      </c>
      <c r="E958" s="827" t="s">
        <v>2321</v>
      </c>
      <c r="F958" s="743" t="s">
        <v>2304</v>
      </c>
      <c r="G958" s="743" t="s">
        <v>3436</v>
      </c>
      <c r="H958" s="743" t="s">
        <v>526</v>
      </c>
      <c r="I958" s="743" t="s">
        <v>3437</v>
      </c>
      <c r="J958" s="743" t="s">
        <v>3438</v>
      </c>
      <c r="K958" s="743" t="s">
        <v>3439</v>
      </c>
      <c r="L958" s="744">
        <v>60.07</v>
      </c>
      <c r="M958" s="744">
        <v>180.21</v>
      </c>
      <c r="N958" s="743">
        <v>3</v>
      </c>
      <c r="O958" s="828">
        <v>1</v>
      </c>
      <c r="P958" s="744"/>
      <c r="Q958" s="761">
        <v>0</v>
      </c>
      <c r="R958" s="743"/>
      <c r="S958" s="761">
        <v>0</v>
      </c>
      <c r="T958" s="828"/>
      <c r="U958" s="784">
        <v>0</v>
      </c>
    </row>
    <row r="959" spans="1:21" ht="14.4" customHeight="1" x14ac:dyDescent="0.3">
      <c r="A959" s="742">
        <v>30</v>
      </c>
      <c r="B959" s="743" t="s">
        <v>2303</v>
      </c>
      <c r="C959" s="743" t="s">
        <v>2309</v>
      </c>
      <c r="D959" s="826" t="s">
        <v>3545</v>
      </c>
      <c r="E959" s="827" t="s">
        <v>2321</v>
      </c>
      <c r="F959" s="743" t="s">
        <v>2304</v>
      </c>
      <c r="G959" s="743" t="s">
        <v>2566</v>
      </c>
      <c r="H959" s="743" t="s">
        <v>526</v>
      </c>
      <c r="I959" s="743" t="s">
        <v>2567</v>
      </c>
      <c r="J959" s="743" t="s">
        <v>1492</v>
      </c>
      <c r="K959" s="743" t="s">
        <v>2568</v>
      </c>
      <c r="L959" s="744">
        <v>210.38</v>
      </c>
      <c r="M959" s="744">
        <v>210.38</v>
      </c>
      <c r="N959" s="743">
        <v>1</v>
      </c>
      <c r="O959" s="828">
        <v>0.5</v>
      </c>
      <c r="P959" s="744">
        <v>210.38</v>
      </c>
      <c r="Q959" s="761">
        <v>1</v>
      </c>
      <c r="R959" s="743">
        <v>1</v>
      </c>
      <c r="S959" s="761">
        <v>1</v>
      </c>
      <c r="T959" s="828">
        <v>0.5</v>
      </c>
      <c r="U959" s="784">
        <v>1</v>
      </c>
    </row>
    <row r="960" spans="1:21" ht="14.4" customHeight="1" x14ac:dyDescent="0.3">
      <c r="A960" s="742">
        <v>30</v>
      </c>
      <c r="B960" s="743" t="s">
        <v>2303</v>
      </c>
      <c r="C960" s="743" t="s">
        <v>2309</v>
      </c>
      <c r="D960" s="826" t="s">
        <v>3545</v>
      </c>
      <c r="E960" s="827" t="s">
        <v>2321</v>
      </c>
      <c r="F960" s="743" t="s">
        <v>2304</v>
      </c>
      <c r="G960" s="743" t="s">
        <v>2571</v>
      </c>
      <c r="H960" s="743" t="s">
        <v>526</v>
      </c>
      <c r="I960" s="743" t="s">
        <v>2942</v>
      </c>
      <c r="J960" s="743" t="s">
        <v>1500</v>
      </c>
      <c r="K960" s="743" t="s">
        <v>1501</v>
      </c>
      <c r="L960" s="744">
        <v>789.2</v>
      </c>
      <c r="M960" s="744">
        <v>2367.6000000000004</v>
      </c>
      <c r="N960" s="743">
        <v>3</v>
      </c>
      <c r="O960" s="828">
        <v>1</v>
      </c>
      <c r="P960" s="744">
        <v>2367.6000000000004</v>
      </c>
      <c r="Q960" s="761">
        <v>1</v>
      </c>
      <c r="R960" s="743">
        <v>3</v>
      </c>
      <c r="S960" s="761">
        <v>1</v>
      </c>
      <c r="T960" s="828">
        <v>1</v>
      </c>
      <c r="U960" s="784">
        <v>1</v>
      </c>
    </row>
    <row r="961" spans="1:21" ht="14.4" customHeight="1" x14ac:dyDescent="0.3">
      <c r="A961" s="742">
        <v>30</v>
      </c>
      <c r="B961" s="743" t="s">
        <v>2303</v>
      </c>
      <c r="C961" s="743" t="s">
        <v>2309</v>
      </c>
      <c r="D961" s="826" t="s">
        <v>3545</v>
      </c>
      <c r="E961" s="827" t="s">
        <v>2321</v>
      </c>
      <c r="F961" s="743" t="s">
        <v>2304</v>
      </c>
      <c r="G961" s="743" t="s">
        <v>2943</v>
      </c>
      <c r="H961" s="743" t="s">
        <v>526</v>
      </c>
      <c r="I961" s="743" t="s">
        <v>3440</v>
      </c>
      <c r="J961" s="743" t="s">
        <v>3441</v>
      </c>
      <c r="K961" s="743" t="s">
        <v>3442</v>
      </c>
      <c r="L961" s="744">
        <v>280.38</v>
      </c>
      <c r="M961" s="744">
        <v>280.38</v>
      </c>
      <c r="N961" s="743">
        <v>1</v>
      </c>
      <c r="O961" s="828">
        <v>0.5</v>
      </c>
      <c r="P961" s="744"/>
      <c r="Q961" s="761">
        <v>0</v>
      </c>
      <c r="R961" s="743"/>
      <c r="S961" s="761">
        <v>0</v>
      </c>
      <c r="T961" s="828"/>
      <c r="U961" s="784">
        <v>0</v>
      </c>
    </row>
    <row r="962" spans="1:21" ht="14.4" customHeight="1" x14ac:dyDescent="0.3">
      <c r="A962" s="742">
        <v>30</v>
      </c>
      <c r="B962" s="743" t="s">
        <v>2303</v>
      </c>
      <c r="C962" s="743" t="s">
        <v>2309</v>
      </c>
      <c r="D962" s="826" t="s">
        <v>3545</v>
      </c>
      <c r="E962" s="827" t="s">
        <v>2321</v>
      </c>
      <c r="F962" s="743" t="s">
        <v>2304</v>
      </c>
      <c r="G962" s="743" t="s">
        <v>2585</v>
      </c>
      <c r="H962" s="743" t="s">
        <v>526</v>
      </c>
      <c r="I962" s="743" t="s">
        <v>2586</v>
      </c>
      <c r="J962" s="743" t="s">
        <v>1421</v>
      </c>
      <c r="K962" s="743" t="s">
        <v>2131</v>
      </c>
      <c r="L962" s="744">
        <v>122.73</v>
      </c>
      <c r="M962" s="744">
        <v>245.46</v>
      </c>
      <c r="N962" s="743">
        <v>2</v>
      </c>
      <c r="O962" s="828">
        <v>0.5</v>
      </c>
      <c r="P962" s="744"/>
      <c r="Q962" s="761">
        <v>0</v>
      </c>
      <c r="R962" s="743"/>
      <c r="S962" s="761">
        <v>0</v>
      </c>
      <c r="T962" s="828"/>
      <c r="U962" s="784">
        <v>0</v>
      </c>
    </row>
    <row r="963" spans="1:21" ht="14.4" customHeight="1" x14ac:dyDescent="0.3">
      <c r="A963" s="742">
        <v>30</v>
      </c>
      <c r="B963" s="743" t="s">
        <v>2303</v>
      </c>
      <c r="C963" s="743" t="s">
        <v>2309</v>
      </c>
      <c r="D963" s="826" t="s">
        <v>3545</v>
      </c>
      <c r="E963" s="827" t="s">
        <v>2321</v>
      </c>
      <c r="F963" s="743" t="s">
        <v>2304</v>
      </c>
      <c r="G963" s="743" t="s">
        <v>3259</v>
      </c>
      <c r="H963" s="743" t="s">
        <v>526</v>
      </c>
      <c r="I963" s="743" t="s">
        <v>3260</v>
      </c>
      <c r="J963" s="743" t="s">
        <v>1690</v>
      </c>
      <c r="K963" s="743" t="s">
        <v>3261</v>
      </c>
      <c r="L963" s="744">
        <v>61.97</v>
      </c>
      <c r="M963" s="744">
        <v>61.97</v>
      </c>
      <c r="N963" s="743">
        <v>1</v>
      </c>
      <c r="O963" s="828">
        <v>1</v>
      </c>
      <c r="P963" s="744">
        <v>61.97</v>
      </c>
      <c r="Q963" s="761">
        <v>1</v>
      </c>
      <c r="R963" s="743">
        <v>1</v>
      </c>
      <c r="S963" s="761">
        <v>1</v>
      </c>
      <c r="T963" s="828">
        <v>1</v>
      </c>
      <c r="U963" s="784">
        <v>1</v>
      </c>
    </row>
    <row r="964" spans="1:21" ht="14.4" customHeight="1" x14ac:dyDescent="0.3">
      <c r="A964" s="742">
        <v>30</v>
      </c>
      <c r="B964" s="743" t="s">
        <v>2303</v>
      </c>
      <c r="C964" s="743" t="s">
        <v>2309</v>
      </c>
      <c r="D964" s="826" t="s">
        <v>3545</v>
      </c>
      <c r="E964" s="827" t="s">
        <v>2321</v>
      </c>
      <c r="F964" s="743" t="s">
        <v>2304</v>
      </c>
      <c r="G964" s="743" t="s">
        <v>2740</v>
      </c>
      <c r="H964" s="743" t="s">
        <v>526</v>
      </c>
      <c r="I964" s="743" t="s">
        <v>3443</v>
      </c>
      <c r="J964" s="743" t="s">
        <v>3269</v>
      </c>
      <c r="K964" s="743" t="s">
        <v>3444</v>
      </c>
      <c r="L964" s="744">
        <v>0</v>
      </c>
      <c r="M964" s="744">
        <v>0</v>
      </c>
      <c r="N964" s="743">
        <v>5</v>
      </c>
      <c r="O964" s="828">
        <v>0.5</v>
      </c>
      <c r="P964" s="744"/>
      <c r="Q964" s="761"/>
      <c r="R964" s="743"/>
      <c r="S964" s="761">
        <v>0</v>
      </c>
      <c r="T964" s="828"/>
      <c r="U964" s="784">
        <v>0</v>
      </c>
    </row>
    <row r="965" spans="1:21" ht="14.4" customHeight="1" x14ac:dyDescent="0.3">
      <c r="A965" s="742">
        <v>30</v>
      </c>
      <c r="B965" s="743" t="s">
        <v>2303</v>
      </c>
      <c r="C965" s="743" t="s">
        <v>2309</v>
      </c>
      <c r="D965" s="826" t="s">
        <v>3545</v>
      </c>
      <c r="E965" s="827" t="s">
        <v>2321</v>
      </c>
      <c r="F965" s="743" t="s">
        <v>2304</v>
      </c>
      <c r="G965" s="743" t="s">
        <v>3445</v>
      </c>
      <c r="H965" s="743" t="s">
        <v>526</v>
      </c>
      <c r="I965" s="743" t="s">
        <v>3446</v>
      </c>
      <c r="J965" s="743" t="s">
        <v>1457</v>
      </c>
      <c r="K965" s="743" t="s">
        <v>3447</v>
      </c>
      <c r="L965" s="744">
        <v>75.349999999999994</v>
      </c>
      <c r="M965" s="744">
        <v>75.349999999999994</v>
      </c>
      <c r="N965" s="743">
        <v>1</v>
      </c>
      <c r="O965" s="828">
        <v>1</v>
      </c>
      <c r="P965" s="744">
        <v>75.349999999999994</v>
      </c>
      <c r="Q965" s="761">
        <v>1</v>
      </c>
      <c r="R965" s="743">
        <v>1</v>
      </c>
      <c r="S965" s="761">
        <v>1</v>
      </c>
      <c r="T965" s="828">
        <v>1</v>
      </c>
      <c r="U965" s="784">
        <v>1</v>
      </c>
    </row>
    <row r="966" spans="1:21" ht="14.4" customHeight="1" x14ac:dyDescent="0.3">
      <c r="A966" s="742">
        <v>30</v>
      </c>
      <c r="B966" s="743" t="s">
        <v>2303</v>
      </c>
      <c r="C966" s="743" t="s">
        <v>2309</v>
      </c>
      <c r="D966" s="826" t="s">
        <v>3545</v>
      </c>
      <c r="E966" s="827" t="s">
        <v>2321</v>
      </c>
      <c r="F966" s="743" t="s">
        <v>2304</v>
      </c>
      <c r="G966" s="743" t="s">
        <v>3448</v>
      </c>
      <c r="H966" s="743" t="s">
        <v>526</v>
      </c>
      <c r="I966" s="743" t="s">
        <v>3449</v>
      </c>
      <c r="J966" s="743" t="s">
        <v>3450</v>
      </c>
      <c r="K966" s="743" t="s">
        <v>3451</v>
      </c>
      <c r="L966" s="744">
        <v>52.47</v>
      </c>
      <c r="M966" s="744">
        <v>52.47</v>
      </c>
      <c r="N966" s="743">
        <v>1</v>
      </c>
      <c r="O966" s="828">
        <v>1</v>
      </c>
      <c r="P966" s="744"/>
      <c r="Q966" s="761">
        <v>0</v>
      </c>
      <c r="R966" s="743"/>
      <c r="S966" s="761">
        <v>0</v>
      </c>
      <c r="T966" s="828"/>
      <c r="U966" s="784">
        <v>0</v>
      </c>
    </row>
    <row r="967" spans="1:21" ht="14.4" customHeight="1" x14ac:dyDescent="0.3">
      <c r="A967" s="742">
        <v>30</v>
      </c>
      <c r="B967" s="743" t="s">
        <v>2303</v>
      </c>
      <c r="C967" s="743" t="s">
        <v>2309</v>
      </c>
      <c r="D967" s="826" t="s">
        <v>3545</v>
      </c>
      <c r="E967" s="827" t="s">
        <v>2321</v>
      </c>
      <c r="F967" s="743" t="s">
        <v>2304</v>
      </c>
      <c r="G967" s="743" t="s">
        <v>2862</v>
      </c>
      <c r="H967" s="743" t="s">
        <v>526</v>
      </c>
      <c r="I967" s="743" t="s">
        <v>2863</v>
      </c>
      <c r="J967" s="743" t="s">
        <v>826</v>
      </c>
      <c r="K967" s="743" t="s">
        <v>2864</v>
      </c>
      <c r="L967" s="744">
        <v>43.94</v>
      </c>
      <c r="M967" s="744">
        <v>87.88</v>
      </c>
      <c r="N967" s="743">
        <v>2</v>
      </c>
      <c r="O967" s="828">
        <v>0.5</v>
      </c>
      <c r="P967" s="744">
        <v>87.88</v>
      </c>
      <c r="Q967" s="761">
        <v>1</v>
      </c>
      <c r="R967" s="743">
        <v>2</v>
      </c>
      <c r="S967" s="761">
        <v>1</v>
      </c>
      <c r="T967" s="828">
        <v>0.5</v>
      </c>
      <c r="U967" s="784">
        <v>1</v>
      </c>
    </row>
    <row r="968" spans="1:21" ht="14.4" customHeight="1" x14ac:dyDescent="0.3">
      <c r="A968" s="742">
        <v>30</v>
      </c>
      <c r="B968" s="743" t="s">
        <v>2303</v>
      </c>
      <c r="C968" s="743" t="s">
        <v>2309</v>
      </c>
      <c r="D968" s="826" t="s">
        <v>3545</v>
      </c>
      <c r="E968" s="827" t="s">
        <v>2321</v>
      </c>
      <c r="F968" s="743" t="s">
        <v>2304</v>
      </c>
      <c r="G968" s="743" t="s">
        <v>2862</v>
      </c>
      <c r="H968" s="743" t="s">
        <v>526</v>
      </c>
      <c r="I968" s="743" t="s">
        <v>2865</v>
      </c>
      <c r="J968" s="743" t="s">
        <v>826</v>
      </c>
      <c r="K968" s="743" t="s">
        <v>2864</v>
      </c>
      <c r="L968" s="744">
        <v>43.94</v>
      </c>
      <c r="M968" s="744">
        <v>131.82</v>
      </c>
      <c r="N968" s="743">
        <v>3</v>
      </c>
      <c r="O968" s="828">
        <v>0.5</v>
      </c>
      <c r="P968" s="744"/>
      <c r="Q968" s="761">
        <v>0</v>
      </c>
      <c r="R968" s="743"/>
      <c r="S968" s="761">
        <v>0</v>
      </c>
      <c r="T968" s="828"/>
      <c r="U968" s="784">
        <v>0</v>
      </c>
    </row>
    <row r="969" spans="1:21" ht="14.4" customHeight="1" x14ac:dyDescent="0.3">
      <c r="A969" s="742">
        <v>30</v>
      </c>
      <c r="B969" s="743" t="s">
        <v>2303</v>
      </c>
      <c r="C969" s="743" t="s">
        <v>2309</v>
      </c>
      <c r="D969" s="826" t="s">
        <v>3545</v>
      </c>
      <c r="E969" s="827" t="s">
        <v>2321</v>
      </c>
      <c r="F969" s="743" t="s">
        <v>2304</v>
      </c>
      <c r="G969" s="743" t="s">
        <v>2591</v>
      </c>
      <c r="H969" s="743" t="s">
        <v>526</v>
      </c>
      <c r="I969" s="743" t="s">
        <v>2594</v>
      </c>
      <c r="J969" s="743" t="s">
        <v>702</v>
      </c>
      <c r="K969" s="743" t="s">
        <v>2595</v>
      </c>
      <c r="L969" s="744">
        <v>271.94</v>
      </c>
      <c r="M969" s="744">
        <v>271.94</v>
      </c>
      <c r="N969" s="743">
        <v>1</v>
      </c>
      <c r="O969" s="828">
        <v>1</v>
      </c>
      <c r="P969" s="744"/>
      <c r="Q969" s="761">
        <v>0</v>
      </c>
      <c r="R969" s="743"/>
      <c r="S969" s="761">
        <v>0</v>
      </c>
      <c r="T969" s="828"/>
      <c r="U969" s="784">
        <v>0</v>
      </c>
    </row>
    <row r="970" spans="1:21" ht="14.4" customHeight="1" x14ac:dyDescent="0.3">
      <c r="A970" s="742">
        <v>30</v>
      </c>
      <c r="B970" s="743" t="s">
        <v>2303</v>
      </c>
      <c r="C970" s="743" t="s">
        <v>2309</v>
      </c>
      <c r="D970" s="826" t="s">
        <v>3545</v>
      </c>
      <c r="E970" s="827" t="s">
        <v>2321</v>
      </c>
      <c r="F970" s="743" t="s">
        <v>2304</v>
      </c>
      <c r="G970" s="743" t="s">
        <v>2591</v>
      </c>
      <c r="H970" s="743" t="s">
        <v>526</v>
      </c>
      <c r="I970" s="743" t="s">
        <v>3452</v>
      </c>
      <c r="J970" s="743" t="s">
        <v>3453</v>
      </c>
      <c r="K970" s="743" t="s">
        <v>3454</v>
      </c>
      <c r="L970" s="744">
        <v>151.62</v>
      </c>
      <c r="M970" s="744">
        <v>303.24</v>
      </c>
      <c r="N970" s="743">
        <v>2</v>
      </c>
      <c r="O970" s="828">
        <v>0.5</v>
      </c>
      <c r="P970" s="744"/>
      <c r="Q970" s="761">
        <v>0</v>
      </c>
      <c r="R970" s="743"/>
      <c r="S970" s="761">
        <v>0</v>
      </c>
      <c r="T970" s="828"/>
      <c r="U970" s="784">
        <v>0</v>
      </c>
    </row>
    <row r="971" spans="1:21" ht="14.4" customHeight="1" x14ac:dyDescent="0.3">
      <c r="A971" s="742">
        <v>30</v>
      </c>
      <c r="B971" s="743" t="s">
        <v>2303</v>
      </c>
      <c r="C971" s="743" t="s">
        <v>2309</v>
      </c>
      <c r="D971" s="826" t="s">
        <v>3545</v>
      </c>
      <c r="E971" s="827" t="s">
        <v>2321</v>
      </c>
      <c r="F971" s="743" t="s">
        <v>2304</v>
      </c>
      <c r="G971" s="743" t="s">
        <v>2591</v>
      </c>
      <c r="H971" s="743" t="s">
        <v>526</v>
      </c>
      <c r="I971" s="743" t="s">
        <v>3455</v>
      </c>
      <c r="J971" s="743" t="s">
        <v>694</v>
      </c>
      <c r="K971" s="743" t="s">
        <v>3456</v>
      </c>
      <c r="L971" s="744">
        <v>0</v>
      </c>
      <c r="M971" s="744">
        <v>0</v>
      </c>
      <c r="N971" s="743">
        <v>2</v>
      </c>
      <c r="O971" s="828">
        <v>0.5</v>
      </c>
      <c r="P971" s="744"/>
      <c r="Q971" s="761"/>
      <c r="R971" s="743"/>
      <c r="S971" s="761">
        <v>0</v>
      </c>
      <c r="T971" s="828"/>
      <c r="U971" s="784">
        <v>0</v>
      </c>
    </row>
    <row r="972" spans="1:21" ht="14.4" customHeight="1" x14ac:dyDescent="0.3">
      <c r="A972" s="742">
        <v>30</v>
      </c>
      <c r="B972" s="743" t="s">
        <v>2303</v>
      </c>
      <c r="C972" s="743" t="s">
        <v>2309</v>
      </c>
      <c r="D972" s="826" t="s">
        <v>3545</v>
      </c>
      <c r="E972" s="827" t="s">
        <v>2321</v>
      </c>
      <c r="F972" s="743" t="s">
        <v>2304</v>
      </c>
      <c r="G972" s="743" t="s">
        <v>2591</v>
      </c>
      <c r="H972" s="743" t="s">
        <v>526</v>
      </c>
      <c r="I972" s="743" t="s">
        <v>3273</v>
      </c>
      <c r="J972" s="743" t="s">
        <v>704</v>
      </c>
      <c r="K972" s="743" t="s">
        <v>3274</v>
      </c>
      <c r="L972" s="744">
        <v>0</v>
      </c>
      <c r="M972" s="744">
        <v>0</v>
      </c>
      <c r="N972" s="743">
        <v>1</v>
      </c>
      <c r="O972" s="828">
        <v>0.5</v>
      </c>
      <c r="P972" s="744">
        <v>0</v>
      </c>
      <c r="Q972" s="761"/>
      <c r="R972" s="743">
        <v>1</v>
      </c>
      <c r="S972" s="761">
        <v>1</v>
      </c>
      <c r="T972" s="828">
        <v>0.5</v>
      </c>
      <c r="U972" s="784">
        <v>1</v>
      </c>
    </row>
    <row r="973" spans="1:21" ht="14.4" customHeight="1" x14ac:dyDescent="0.3">
      <c r="A973" s="742">
        <v>30</v>
      </c>
      <c r="B973" s="743" t="s">
        <v>2303</v>
      </c>
      <c r="C973" s="743" t="s">
        <v>2309</v>
      </c>
      <c r="D973" s="826" t="s">
        <v>3545</v>
      </c>
      <c r="E973" s="827" t="s">
        <v>2321</v>
      </c>
      <c r="F973" s="743" t="s">
        <v>2304</v>
      </c>
      <c r="G973" s="743" t="s">
        <v>2604</v>
      </c>
      <c r="H973" s="743" t="s">
        <v>554</v>
      </c>
      <c r="I973" s="743" t="s">
        <v>3275</v>
      </c>
      <c r="J973" s="743" t="s">
        <v>718</v>
      </c>
      <c r="K973" s="743" t="s">
        <v>3276</v>
      </c>
      <c r="L973" s="744">
        <v>0</v>
      </c>
      <c r="M973" s="744">
        <v>0</v>
      </c>
      <c r="N973" s="743">
        <v>5</v>
      </c>
      <c r="O973" s="828">
        <v>2</v>
      </c>
      <c r="P973" s="744">
        <v>0</v>
      </c>
      <c r="Q973" s="761"/>
      <c r="R973" s="743">
        <v>2</v>
      </c>
      <c r="S973" s="761">
        <v>0.4</v>
      </c>
      <c r="T973" s="828">
        <v>1</v>
      </c>
      <c r="U973" s="784">
        <v>0.5</v>
      </c>
    </row>
    <row r="974" spans="1:21" ht="14.4" customHeight="1" x14ac:dyDescent="0.3">
      <c r="A974" s="742">
        <v>30</v>
      </c>
      <c r="B974" s="743" t="s">
        <v>2303</v>
      </c>
      <c r="C974" s="743" t="s">
        <v>2309</v>
      </c>
      <c r="D974" s="826" t="s">
        <v>3545</v>
      </c>
      <c r="E974" s="827" t="s">
        <v>2321</v>
      </c>
      <c r="F974" s="743" t="s">
        <v>2304</v>
      </c>
      <c r="G974" s="743" t="s">
        <v>2744</v>
      </c>
      <c r="H974" s="743" t="s">
        <v>554</v>
      </c>
      <c r="I974" s="743" t="s">
        <v>2204</v>
      </c>
      <c r="J974" s="743" t="s">
        <v>1536</v>
      </c>
      <c r="K974" s="743" t="s">
        <v>2205</v>
      </c>
      <c r="L974" s="744">
        <v>0</v>
      </c>
      <c r="M974" s="744">
        <v>0</v>
      </c>
      <c r="N974" s="743">
        <v>1</v>
      </c>
      <c r="O974" s="828">
        <v>1</v>
      </c>
      <c r="P974" s="744"/>
      <c r="Q974" s="761"/>
      <c r="R974" s="743"/>
      <c r="S974" s="761">
        <v>0</v>
      </c>
      <c r="T974" s="828"/>
      <c r="U974" s="784">
        <v>0</v>
      </c>
    </row>
    <row r="975" spans="1:21" ht="14.4" customHeight="1" x14ac:dyDescent="0.3">
      <c r="A975" s="742">
        <v>30</v>
      </c>
      <c r="B975" s="743" t="s">
        <v>2303</v>
      </c>
      <c r="C975" s="743" t="s">
        <v>2309</v>
      </c>
      <c r="D975" s="826" t="s">
        <v>3545</v>
      </c>
      <c r="E975" s="827" t="s">
        <v>2321</v>
      </c>
      <c r="F975" s="743" t="s">
        <v>2304</v>
      </c>
      <c r="G975" s="743" t="s">
        <v>2744</v>
      </c>
      <c r="H975" s="743" t="s">
        <v>526</v>
      </c>
      <c r="I975" s="743" t="s">
        <v>3277</v>
      </c>
      <c r="J975" s="743" t="s">
        <v>3278</v>
      </c>
      <c r="K975" s="743" t="s">
        <v>2203</v>
      </c>
      <c r="L975" s="744">
        <v>0</v>
      </c>
      <c r="M975" s="744">
        <v>0</v>
      </c>
      <c r="N975" s="743">
        <v>2</v>
      </c>
      <c r="O975" s="828">
        <v>1</v>
      </c>
      <c r="P975" s="744">
        <v>0</v>
      </c>
      <c r="Q975" s="761"/>
      <c r="R975" s="743">
        <v>2</v>
      </c>
      <c r="S975" s="761">
        <v>1</v>
      </c>
      <c r="T975" s="828">
        <v>1</v>
      </c>
      <c r="U975" s="784">
        <v>1</v>
      </c>
    </row>
    <row r="976" spans="1:21" ht="14.4" customHeight="1" x14ac:dyDescent="0.3">
      <c r="A976" s="742">
        <v>30</v>
      </c>
      <c r="B976" s="743" t="s">
        <v>2303</v>
      </c>
      <c r="C976" s="743" t="s">
        <v>2309</v>
      </c>
      <c r="D976" s="826" t="s">
        <v>3545</v>
      </c>
      <c r="E976" s="827" t="s">
        <v>2321</v>
      </c>
      <c r="F976" s="743" t="s">
        <v>2304</v>
      </c>
      <c r="G976" s="743" t="s">
        <v>2744</v>
      </c>
      <c r="H976" s="743" t="s">
        <v>526</v>
      </c>
      <c r="I976" s="743" t="s">
        <v>3279</v>
      </c>
      <c r="J976" s="743" t="s">
        <v>2207</v>
      </c>
      <c r="K976" s="743" t="s">
        <v>2203</v>
      </c>
      <c r="L976" s="744">
        <v>0</v>
      </c>
      <c r="M976" s="744">
        <v>0</v>
      </c>
      <c r="N976" s="743">
        <v>3</v>
      </c>
      <c r="O976" s="828">
        <v>0.5</v>
      </c>
      <c r="P976" s="744">
        <v>0</v>
      </c>
      <c r="Q976" s="761"/>
      <c r="R976" s="743">
        <v>3</v>
      </c>
      <c r="S976" s="761">
        <v>1</v>
      </c>
      <c r="T976" s="828">
        <v>0.5</v>
      </c>
      <c r="U976" s="784">
        <v>1</v>
      </c>
    </row>
    <row r="977" spans="1:21" ht="14.4" customHeight="1" x14ac:dyDescent="0.3">
      <c r="A977" s="742">
        <v>30</v>
      </c>
      <c r="B977" s="743" t="s">
        <v>2303</v>
      </c>
      <c r="C977" s="743" t="s">
        <v>2309</v>
      </c>
      <c r="D977" s="826" t="s">
        <v>3545</v>
      </c>
      <c r="E977" s="827" t="s">
        <v>2321</v>
      </c>
      <c r="F977" s="743" t="s">
        <v>2304</v>
      </c>
      <c r="G977" s="743" t="s">
        <v>2744</v>
      </c>
      <c r="H977" s="743" t="s">
        <v>526</v>
      </c>
      <c r="I977" s="743" t="s">
        <v>3457</v>
      </c>
      <c r="J977" s="743" t="s">
        <v>2207</v>
      </c>
      <c r="K977" s="743" t="s">
        <v>2205</v>
      </c>
      <c r="L977" s="744">
        <v>0</v>
      </c>
      <c r="M977" s="744">
        <v>0</v>
      </c>
      <c r="N977" s="743">
        <v>1</v>
      </c>
      <c r="O977" s="828">
        <v>0.5</v>
      </c>
      <c r="P977" s="744"/>
      <c r="Q977" s="761"/>
      <c r="R977" s="743"/>
      <c r="S977" s="761">
        <v>0</v>
      </c>
      <c r="T977" s="828"/>
      <c r="U977" s="784">
        <v>0</v>
      </c>
    </row>
    <row r="978" spans="1:21" ht="14.4" customHeight="1" x14ac:dyDescent="0.3">
      <c r="A978" s="742">
        <v>30</v>
      </c>
      <c r="B978" s="743" t="s">
        <v>2303</v>
      </c>
      <c r="C978" s="743" t="s">
        <v>2309</v>
      </c>
      <c r="D978" s="826" t="s">
        <v>3545</v>
      </c>
      <c r="E978" s="827" t="s">
        <v>2321</v>
      </c>
      <c r="F978" s="743" t="s">
        <v>2304</v>
      </c>
      <c r="G978" s="743" t="s">
        <v>2605</v>
      </c>
      <c r="H978" s="743" t="s">
        <v>554</v>
      </c>
      <c r="I978" s="743" t="s">
        <v>1899</v>
      </c>
      <c r="J978" s="743" t="s">
        <v>1895</v>
      </c>
      <c r="K978" s="743" t="s">
        <v>1900</v>
      </c>
      <c r="L978" s="744">
        <v>1887.9</v>
      </c>
      <c r="M978" s="744">
        <v>5663.7000000000007</v>
      </c>
      <c r="N978" s="743">
        <v>3</v>
      </c>
      <c r="O978" s="828">
        <v>1</v>
      </c>
      <c r="P978" s="744">
        <v>5663.7000000000007</v>
      </c>
      <c r="Q978" s="761">
        <v>1</v>
      </c>
      <c r="R978" s="743">
        <v>3</v>
      </c>
      <c r="S978" s="761">
        <v>1</v>
      </c>
      <c r="T978" s="828">
        <v>1</v>
      </c>
      <c r="U978" s="784">
        <v>1</v>
      </c>
    </row>
    <row r="979" spans="1:21" ht="14.4" customHeight="1" x14ac:dyDescent="0.3">
      <c r="A979" s="742">
        <v>30</v>
      </c>
      <c r="B979" s="743" t="s">
        <v>2303</v>
      </c>
      <c r="C979" s="743" t="s">
        <v>2309</v>
      </c>
      <c r="D979" s="826" t="s">
        <v>3545</v>
      </c>
      <c r="E979" s="827" t="s">
        <v>2321</v>
      </c>
      <c r="F979" s="743" t="s">
        <v>2304</v>
      </c>
      <c r="G979" s="743" t="s">
        <v>2872</v>
      </c>
      <c r="H979" s="743" t="s">
        <v>554</v>
      </c>
      <c r="I979" s="743" t="s">
        <v>3458</v>
      </c>
      <c r="J979" s="743" t="s">
        <v>2874</v>
      </c>
      <c r="K979" s="743" t="s">
        <v>3459</v>
      </c>
      <c r="L979" s="744">
        <v>683.39</v>
      </c>
      <c r="M979" s="744">
        <v>683.39</v>
      </c>
      <c r="N979" s="743">
        <v>1</v>
      </c>
      <c r="O979" s="828">
        <v>0.5</v>
      </c>
      <c r="P979" s="744">
        <v>683.39</v>
      </c>
      <c r="Q979" s="761">
        <v>1</v>
      </c>
      <c r="R979" s="743">
        <v>1</v>
      </c>
      <c r="S979" s="761">
        <v>1</v>
      </c>
      <c r="T979" s="828">
        <v>0.5</v>
      </c>
      <c r="U979" s="784">
        <v>1</v>
      </c>
    </row>
    <row r="980" spans="1:21" ht="14.4" customHeight="1" x14ac:dyDescent="0.3">
      <c r="A980" s="742">
        <v>30</v>
      </c>
      <c r="B980" s="743" t="s">
        <v>2303</v>
      </c>
      <c r="C980" s="743" t="s">
        <v>2309</v>
      </c>
      <c r="D980" s="826" t="s">
        <v>3545</v>
      </c>
      <c r="E980" s="827" t="s">
        <v>2321</v>
      </c>
      <c r="F980" s="743" t="s">
        <v>2304</v>
      </c>
      <c r="G980" s="743" t="s">
        <v>2872</v>
      </c>
      <c r="H980" s="743" t="s">
        <v>554</v>
      </c>
      <c r="I980" s="743" t="s">
        <v>3460</v>
      </c>
      <c r="J980" s="743" t="s">
        <v>2874</v>
      </c>
      <c r="K980" s="743" t="s">
        <v>3461</v>
      </c>
      <c r="L980" s="744">
        <v>227.8</v>
      </c>
      <c r="M980" s="744">
        <v>683.40000000000009</v>
      </c>
      <c r="N980" s="743">
        <v>3</v>
      </c>
      <c r="O980" s="828">
        <v>0.5</v>
      </c>
      <c r="P980" s="744">
        <v>683.40000000000009</v>
      </c>
      <c r="Q980" s="761">
        <v>1</v>
      </c>
      <c r="R980" s="743">
        <v>3</v>
      </c>
      <c r="S980" s="761">
        <v>1</v>
      </c>
      <c r="T980" s="828">
        <v>0.5</v>
      </c>
      <c r="U980" s="784">
        <v>1</v>
      </c>
    </row>
    <row r="981" spans="1:21" ht="14.4" customHeight="1" x14ac:dyDescent="0.3">
      <c r="A981" s="742">
        <v>30</v>
      </c>
      <c r="B981" s="743" t="s">
        <v>2303</v>
      </c>
      <c r="C981" s="743" t="s">
        <v>2309</v>
      </c>
      <c r="D981" s="826" t="s">
        <v>3545</v>
      </c>
      <c r="E981" s="827" t="s">
        <v>2321</v>
      </c>
      <c r="F981" s="743" t="s">
        <v>2304</v>
      </c>
      <c r="G981" s="743" t="s">
        <v>3289</v>
      </c>
      <c r="H981" s="743" t="s">
        <v>526</v>
      </c>
      <c r="I981" s="743" t="s">
        <v>3290</v>
      </c>
      <c r="J981" s="743" t="s">
        <v>3291</v>
      </c>
      <c r="K981" s="743" t="s">
        <v>1984</v>
      </c>
      <c r="L981" s="744">
        <v>0</v>
      </c>
      <c r="M981" s="744">
        <v>0</v>
      </c>
      <c r="N981" s="743">
        <v>1</v>
      </c>
      <c r="O981" s="828">
        <v>1</v>
      </c>
      <c r="P981" s="744"/>
      <c r="Q981" s="761"/>
      <c r="R981" s="743"/>
      <c r="S981" s="761">
        <v>0</v>
      </c>
      <c r="T981" s="828"/>
      <c r="U981" s="784">
        <v>0</v>
      </c>
    </row>
    <row r="982" spans="1:21" ht="14.4" customHeight="1" x14ac:dyDescent="0.3">
      <c r="A982" s="742">
        <v>30</v>
      </c>
      <c r="B982" s="743" t="s">
        <v>2303</v>
      </c>
      <c r="C982" s="743" t="s">
        <v>2309</v>
      </c>
      <c r="D982" s="826" t="s">
        <v>3545</v>
      </c>
      <c r="E982" s="827" t="s">
        <v>2321</v>
      </c>
      <c r="F982" s="743" t="s">
        <v>2304</v>
      </c>
      <c r="G982" s="743" t="s">
        <v>3289</v>
      </c>
      <c r="H982" s="743" t="s">
        <v>526</v>
      </c>
      <c r="I982" s="743" t="s">
        <v>3296</v>
      </c>
      <c r="J982" s="743" t="s">
        <v>3291</v>
      </c>
      <c r="K982" s="743" t="s">
        <v>1982</v>
      </c>
      <c r="L982" s="744">
        <v>101.23</v>
      </c>
      <c r="M982" s="744">
        <v>303.69</v>
      </c>
      <c r="N982" s="743">
        <v>3</v>
      </c>
      <c r="O982" s="828">
        <v>0.5</v>
      </c>
      <c r="P982" s="744"/>
      <c r="Q982" s="761">
        <v>0</v>
      </c>
      <c r="R982" s="743"/>
      <c r="S982" s="761">
        <v>0</v>
      </c>
      <c r="T982" s="828"/>
      <c r="U982" s="784">
        <v>0</v>
      </c>
    </row>
    <row r="983" spans="1:21" ht="14.4" customHeight="1" x14ac:dyDescent="0.3">
      <c r="A983" s="742">
        <v>30</v>
      </c>
      <c r="B983" s="743" t="s">
        <v>2303</v>
      </c>
      <c r="C983" s="743" t="s">
        <v>2309</v>
      </c>
      <c r="D983" s="826" t="s">
        <v>3545</v>
      </c>
      <c r="E983" s="827" t="s">
        <v>2321</v>
      </c>
      <c r="F983" s="743" t="s">
        <v>2305</v>
      </c>
      <c r="G983" s="743" t="s">
        <v>2620</v>
      </c>
      <c r="H983" s="743" t="s">
        <v>526</v>
      </c>
      <c r="I983" s="743" t="s">
        <v>3322</v>
      </c>
      <c r="J983" s="743" t="s">
        <v>2622</v>
      </c>
      <c r="K983" s="743"/>
      <c r="L983" s="744">
        <v>0</v>
      </c>
      <c r="M983" s="744">
        <v>0</v>
      </c>
      <c r="N983" s="743">
        <v>27</v>
      </c>
      <c r="O983" s="828">
        <v>26.5</v>
      </c>
      <c r="P983" s="744">
        <v>0</v>
      </c>
      <c r="Q983" s="761"/>
      <c r="R983" s="743">
        <v>22</v>
      </c>
      <c r="S983" s="761">
        <v>0.81481481481481477</v>
      </c>
      <c r="T983" s="828">
        <v>21.5</v>
      </c>
      <c r="U983" s="784">
        <v>0.81132075471698117</v>
      </c>
    </row>
    <row r="984" spans="1:21" ht="14.4" customHeight="1" x14ac:dyDescent="0.3">
      <c r="A984" s="742">
        <v>30</v>
      </c>
      <c r="B984" s="743" t="s">
        <v>2303</v>
      </c>
      <c r="C984" s="743" t="s">
        <v>2309</v>
      </c>
      <c r="D984" s="826" t="s">
        <v>3545</v>
      </c>
      <c r="E984" s="827" t="s">
        <v>2321</v>
      </c>
      <c r="F984" s="743" t="s">
        <v>2306</v>
      </c>
      <c r="G984" s="743" t="s">
        <v>3462</v>
      </c>
      <c r="H984" s="743" t="s">
        <v>526</v>
      </c>
      <c r="I984" s="743" t="s">
        <v>3463</v>
      </c>
      <c r="J984" s="743" t="s">
        <v>3464</v>
      </c>
      <c r="K984" s="743" t="s">
        <v>3465</v>
      </c>
      <c r="L984" s="744">
        <v>1512.58</v>
      </c>
      <c r="M984" s="744">
        <v>3025.16</v>
      </c>
      <c r="N984" s="743">
        <v>2</v>
      </c>
      <c r="O984" s="828">
        <v>1</v>
      </c>
      <c r="P984" s="744">
        <v>3025.16</v>
      </c>
      <c r="Q984" s="761">
        <v>1</v>
      </c>
      <c r="R984" s="743">
        <v>2</v>
      </c>
      <c r="S984" s="761">
        <v>1</v>
      </c>
      <c r="T984" s="828">
        <v>1</v>
      </c>
      <c r="U984" s="784">
        <v>1</v>
      </c>
    </row>
    <row r="985" spans="1:21" ht="14.4" customHeight="1" x14ac:dyDescent="0.3">
      <c r="A985" s="742">
        <v>30</v>
      </c>
      <c r="B985" s="743" t="s">
        <v>2303</v>
      </c>
      <c r="C985" s="743" t="s">
        <v>2309</v>
      </c>
      <c r="D985" s="826" t="s">
        <v>3545</v>
      </c>
      <c r="E985" s="827" t="s">
        <v>2321</v>
      </c>
      <c r="F985" s="743" t="s">
        <v>2306</v>
      </c>
      <c r="G985" s="743" t="s">
        <v>3462</v>
      </c>
      <c r="H985" s="743" t="s">
        <v>526</v>
      </c>
      <c r="I985" s="743" t="s">
        <v>3466</v>
      </c>
      <c r="J985" s="743" t="s">
        <v>3467</v>
      </c>
      <c r="K985" s="743" t="s">
        <v>3468</v>
      </c>
      <c r="L985" s="744">
        <v>173.96</v>
      </c>
      <c r="M985" s="744">
        <v>347.92</v>
      </c>
      <c r="N985" s="743">
        <v>2</v>
      </c>
      <c r="O985" s="828">
        <v>1</v>
      </c>
      <c r="P985" s="744">
        <v>347.92</v>
      </c>
      <c r="Q985" s="761">
        <v>1</v>
      </c>
      <c r="R985" s="743">
        <v>2</v>
      </c>
      <c r="S985" s="761">
        <v>1</v>
      </c>
      <c r="T985" s="828">
        <v>1</v>
      </c>
      <c r="U985" s="784">
        <v>1</v>
      </c>
    </row>
    <row r="986" spans="1:21" ht="14.4" customHeight="1" x14ac:dyDescent="0.3">
      <c r="A986" s="742">
        <v>30</v>
      </c>
      <c r="B986" s="743" t="s">
        <v>2303</v>
      </c>
      <c r="C986" s="743" t="s">
        <v>2309</v>
      </c>
      <c r="D986" s="826" t="s">
        <v>3545</v>
      </c>
      <c r="E986" s="827" t="s">
        <v>2321</v>
      </c>
      <c r="F986" s="743" t="s">
        <v>2306</v>
      </c>
      <c r="G986" s="743" t="s">
        <v>3462</v>
      </c>
      <c r="H986" s="743" t="s">
        <v>526</v>
      </c>
      <c r="I986" s="743" t="s">
        <v>3469</v>
      </c>
      <c r="J986" s="743" t="s">
        <v>3470</v>
      </c>
      <c r="K986" s="743" t="s">
        <v>3471</v>
      </c>
      <c r="L986" s="744">
        <v>774.12</v>
      </c>
      <c r="M986" s="744">
        <v>2322.36</v>
      </c>
      <c r="N986" s="743">
        <v>3</v>
      </c>
      <c r="O986" s="828">
        <v>2</v>
      </c>
      <c r="P986" s="744">
        <v>2322.36</v>
      </c>
      <c r="Q986" s="761">
        <v>1</v>
      </c>
      <c r="R986" s="743">
        <v>3</v>
      </c>
      <c r="S986" s="761">
        <v>1</v>
      </c>
      <c r="T986" s="828">
        <v>2</v>
      </c>
      <c r="U986" s="784">
        <v>1</v>
      </c>
    </row>
    <row r="987" spans="1:21" ht="14.4" customHeight="1" x14ac:dyDescent="0.3">
      <c r="A987" s="742">
        <v>30</v>
      </c>
      <c r="B987" s="743" t="s">
        <v>2303</v>
      </c>
      <c r="C987" s="743" t="s">
        <v>2309</v>
      </c>
      <c r="D987" s="826" t="s">
        <v>3545</v>
      </c>
      <c r="E987" s="827" t="s">
        <v>2321</v>
      </c>
      <c r="F987" s="743" t="s">
        <v>2306</v>
      </c>
      <c r="G987" s="743" t="s">
        <v>3462</v>
      </c>
      <c r="H987" s="743" t="s">
        <v>526</v>
      </c>
      <c r="I987" s="743" t="s">
        <v>3472</v>
      </c>
      <c r="J987" s="743" t="s">
        <v>3473</v>
      </c>
      <c r="K987" s="743" t="s">
        <v>3474</v>
      </c>
      <c r="L987" s="744">
        <v>1600</v>
      </c>
      <c r="M987" s="744">
        <v>1600</v>
      </c>
      <c r="N987" s="743">
        <v>1</v>
      </c>
      <c r="O987" s="828">
        <v>1</v>
      </c>
      <c r="P987" s="744">
        <v>1600</v>
      </c>
      <c r="Q987" s="761">
        <v>1</v>
      </c>
      <c r="R987" s="743">
        <v>1</v>
      </c>
      <c r="S987" s="761">
        <v>1</v>
      </c>
      <c r="T987" s="828">
        <v>1</v>
      </c>
      <c r="U987" s="784">
        <v>1</v>
      </c>
    </row>
    <row r="988" spans="1:21" ht="14.4" customHeight="1" x14ac:dyDescent="0.3">
      <c r="A988" s="742">
        <v>30</v>
      </c>
      <c r="B988" s="743" t="s">
        <v>2303</v>
      </c>
      <c r="C988" s="743" t="s">
        <v>2309</v>
      </c>
      <c r="D988" s="826" t="s">
        <v>3545</v>
      </c>
      <c r="E988" s="827" t="s">
        <v>2321</v>
      </c>
      <c r="F988" s="743" t="s">
        <v>2306</v>
      </c>
      <c r="G988" s="743" t="s">
        <v>3462</v>
      </c>
      <c r="H988" s="743" t="s">
        <v>526</v>
      </c>
      <c r="I988" s="743" t="s">
        <v>3475</v>
      </c>
      <c r="J988" s="743" t="s">
        <v>3476</v>
      </c>
      <c r="K988" s="743" t="s">
        <v>3465</v>
      </c>
      <c r="L988" s="744">
        <v>691.73</v>
      </c>
      <c r="M988" s="744">
        <v>1383.46</v>
      </c>
      <c r="N988" s="743">
        <v>2</v>
      </c>
      <c r="O988" s="828">
        <v>1</v>
      </c>
      <c r="P988" s="744"/>
      <c r="Q988" s="761">
        <v>0</v>
      </c>
      <c r="R988" s="743"/>
      <c r="S988" s="761">
        <v>0</v>
      </c>
      <c r="T988" s="828"/>
      <c r="U988" s="784">
        <v>0</v>
      </c>
    </row>
    <row r="989" spans="1:21" ht="14.4" customHeight="1" x14ac:dyDescent="0.3">
      <c r="A989" s="742">
        <v>30</v>
      </c>
      <c r="B989" s="743" t="s">
        <v>2303</v>
      </c>
      <c r="C989" s="743" t="s">
        <v>2309</v>
      </c>
      <c r="D989" s="826" t="s">
        <v>3545</v>
      </c>
      <c r="E989" s="827" t="s">
        <v>2321</v>
      </c>
      <c r="F989" s="743" t="s">
        <v>2306</v>
      </c>
      <c r="G989" s="743" t="s">
        <v>3477</v>
      </c>
      <c r="H989" s="743" t="s">
        <v>526</v>
      </c>
      <c r="I989" s="743" t="s">
        <v>3478</v>
      </c>
      <c r="J989" s="743" t="s">
        <v>3479</v>
      </c>
      <c r="K989" s="743" t="s">
        <v>3480</v>
      </c>
      <c r="L989" s="744">
        <v>410</v>
      </c>
      <c r="M989" s="744">
        <v>4100</v>
      </c>
      <c r="N989" s="743">
        <v>10</v>
      </c>
      <c r="O989" s="828">
        <v>10</v>
      </c>
      <c r="P989" s="744"/>
      <c r="Q989" s="761">
        <v>0</v>
      </c>
      <c r="R989" s="743"/>
      <c r="S989" s="761">
        <v>0</v>
      </c>
      <c r="T989" s="828"/>
      <c r="U989" s="784">
        <v>0</v>
      </c>
    </row>
    <row r="990" spans="1:21" ht="14.4" customHeight="1" x14ac:dyDescent="0.3">
      <c r="A990" s="742">
        <v>30</v>
      </c>
      <c r="B990" s="743" t="s">
        <v>2303</v>
      </c>
      <c r="C990" s="743" t="s">
        <v>2309</v>
      </c>
      <c r="D990" s="826" t="s">
        <v>3545</v>
      </c>
      <c r="E990" s="827" t="s">
        <v>2321</v>
      </c>
      <c r="F990" s="743" t="s">
        <v>2306</v>
      </c>
      <c r="G990" s="743" t="s">
        <v>3298</v>
      </c>
      <c r="H990" s="743" t="s">
        <v>526</v>
      </c>
      <c r="I990" s="743" t="s">
        <v>3299</v>
      </c>
      <c r="J990" s="743" t="s">
        <v>3300</v>
      </c>
      <c r="K990" s="743" t="s">
        <v>3301</v>
      </c>
      <c r="L990" s="744">
        <v>135.43</v>
      </c>
      <c r="M990" s="744">
        <v>1218.8700000000001</v>
      </c>
      <c r="N990" s="743">
        <v>9</v>
      </c>
      <c r="O990" s="828">
        <v>1</v>
      </c>
      <c r="P990" s="744"/>
      <c r="Q990" s="761">
        <v>0</v>
      </c>
      <c r="R990" s="743"/>
      <c r="S990" s="761">
        <v>0</v>
      </c>
      <c r="T990" s="828"/>
      <c r="U990" s="784">
        <v>0</v>
      </c>
    </row>
    <row r="991" spans="1:21" ht="14.4" customHeight="1" x14ac:dyDescent="0.3">
      <c r="A991" s="742">
        <v>30</v>
      </c>
      <c r="B991" s="743" t="s">
        <v>2303</v>
      </c>
      <c r="C991" s="743" t="s">
        <v>2309</v>
      </c>
      <c r="D991" s="826" t="s">
        <v>3545</v>
      </c>
      <c r="E991" s="827" t="s">
        <v>2323</v>
      </c>
      <c r="F991" s="743" t="s">
        <v>2304</v>
      </c>
      <c r="G991" s="743" t="s">
        <v>3481</v>
      </c>
      <c r="H991" s="743" t="s">
        <v>526</v>
      </c>
      <c r="I991" s="743" t="s">
        <v>3482</v>
      </c>
      <c r="J991" s="743" t="s">
        <v>3483</v>
      </c>
      <c r="K991" s="743" t="s">
        <v>3484</v>
      </c>
      <c r="L991" s="744">
        <v>28.81</v>
      </c>
      <c r="M991" s="744">
        <v>57.62</v>
      </c>
      <c r="N991" s="743">
        <v>2</v>
      </c>
      <c r="O991" s="828">
        <v>1</v>
      </c>
      <c r="P991" s="744"/>
      <c r="Q991" s="761">
        <v>0</v>
      </c>
      <c r="R991" s="743"/>
      <c r="S991" s="761">
        <v>0</v>
      </c>
      <c r="T991" s="828"/>
      <c r="U991" s="784">
        <v>0</v>
      </c>
    </row>
    <row r="992" spans="1:21" ht="14.4" customHeight="1" x14ac:dyDescent="0.3">
      <c r="A992" s="742">
        <v>30</v>
      </c>
      <c r="B992" s="743" t="s">
        <v>2303</v>
      </c>
      <c r="C992" s="743" t="s">
        <v>2309</v>
      </c>
      <c r="D992" s="826" t="s">
        <v>3545</v>
      </c>
      <c r="E992" s="827" t="s">
        <v>2323</v>
      </c>
      <c r="F992" s="743" t="s">
        <v>2304</v>
      </c>
      <c r="G992" s="743" t="s">
        <v>2542</v>
      </c>
      <c r="H992" s="743" t="s">
        <v>554</v>
      </c>
      <c r="I992" s="743" t="s">
        <v>1958</v>
      </c>
      <c r="J992" s="743" t="s">
        <v>1956</v>
      </c>
      <c r="K992" s="743" t="s">
        <v>1959</v>
      </c>
      <c r="L992" s="744">
        <v>16.09</v>
      </c>
      <c r="M992" s="744">
        <v>32.18</v>
      </c>
      <c r="N992" s="743">
        <v>2</v>
      </c>
      <c r="O992" s="828">
        <v>1</v>
      </c>
      <c r="P992" s="744">
        <v>32.18</v>
      </c>
      <c r="Q992" s="761">
        <v>1</v>
      </c>
      <c r="R992" s="743">
        <v>2</v>
      </c>
      <c r="S992" s="761">
        <v>1</v>
      </c>
      <c r="T992" s="828">
        <v>1</v>
      </c>
      <c r="U992" s="784">
        <v>1</v>
      </c>
    </row>
    <row r="993" spans="1:21" ht="14.4" customHeight="1" x14ac:dyDescent="0.3">
      <c r="A993" s="742">
        <v>30</v>
      </c>
      <c r="B993" s="743" t="s">
        <v>2303</v>
      </c>
      <c r="C993" s="743" t="s">
        <v>2309</v>
      </c>
      <c r="D993" s="826" t="s">
        <v>3545</v>
      </c>
      <c r="E993" s="827" t="s">
        <v>2324</v>
      </c>
      <c r="F993" s="743" t="s">
        <v>2304</v>
      </c>
      <c r="G993" s="743" t="s">
        <v>2325</v>
      </c>
      <c r="H993" s="743" t="s">
        <v>526</v>
      </c>
      <c r="I993" s="743" t="s">
        <v>2127</v>
      </c>
      <c r="J993" s="743" t="s">
        <v>608</v>
      </c>
      <c r="K993" s="743" t="s">
        <v>583</v>
      </c>
      <c r="L993" s="744">
        <v>72.55</v>
      </c>
      <c r="M993" s="744">
        <v>145.1</v>
      </c>
      <c r="N993" s="743">
        <v>2</v>
      </c>
      <c r="O993" s="828">
        <v>1</v>
      </c>
      <c r="P993" s="744">
        <v>145.1</v>
      </c>
      <c r="Q993" s="761">
        <v>1</v>
      </c>
      <c r="R993" s="743">
        <v>2</v>
      </c>
      <c r="S993" s="761">
        <v>1</v>
      </c>
      <c r="T993" s="828">
        <v>1</v>
      </c>
      <c r="U993" s="784">
        <v>1</v>
      </c>
    </row>
    <row r="994" spans="1:21" ht="14.4" customHeight="1" x14ac:dyDescent="0.3">
      <c r="A994" s="742">
        <v>30</v>
      </c>
      <c r="B994" s="743" t="s">
        <v>2303</v>
      </c>
      <c r="C994" s="743" t="s">
        <v>2309</v>
      </c>
      <c r="D994" s="826" t="s">
        <v>3545</v>
      </c>
      <c r="E994" s="827" t="s">
        <v>2324</v>
      </c>
      <c r="F994" s="743" t="s">
        <v>2304</v>
      </c>
      <c r="G994" s="743" t="s">
        <v>2325</v>
      </c>
      <c r="H994" s="743" t="s">
        <v>526</v>
      </c>
      <c r="I994" s="743" t="s">
        <v>2134</v>
      </c>
      <c r="J994" s="743" t="s">
        <v>1184</v>
      </c>
      <c r="K994" s="743" t="s">
        <v>2131</v>
      </c>
      <c r="L994" s="744">
        <v>36.270000000000003</v>
      </c>
      <c r="M994" s="744">
        <v>181.35000000000002</v>
      </c>
      <c r="N994" s="743">
        <v>5</v>
      </c>
      <c r="O994" s="828">
        <v>1</v>
      </c>
      <c r="P994" s="744"/>
      <c r="Q994" s="761">
        <v>0</v>
      </c>
      <c r="R994" s="743"/>
      <c r="S994" s="761">
        <v>0</v>
      </c>
      <c r="T994" s="828"/>
      <c r="U994" s="784">
        <v>0</v>
      </c>
    </row>
    <row r="995" spans="1:21" ht="14.4" customHeight="1" x14ac:dyDescent="0.3">
      <c r="A995" s="742">
        <v>30</v>
      </c>
      <c r="B995" s="743" t="s">
        <v>2303</v>
      </c>
      <c r="C995" s="743" t="s">
        <v>2309</v>
      </c>
      <c r="D995" s="826" t="s">
        <v>3545</v>
      </c>
      <c r="E995" s="827" t="s">
        <v>2324</v>
      </c>
      <c r="F995" s="743" t="s">
        <v>2304</v>
      </c>
      <c r="G995" s="743" t="s">
        <v>2325</v>
      </c>
      <c r="H995" s="743" t="s">
        <v>526</v>
      </c>
      <c r="I995" s="743" t="s">
        <v>3485</v>
      </c>
      <c r="J995" s="743" t="s">
        <v>1184</v>
      </c>
      <c r="K995" s="743" t="s">
        <v>3486</v>
      </c>
      <c r="L995" s="744">
        <v>0</v>
      </c>
      <c r="M995" s="744">
        <v>0</v>
      </c>
      <c r="N995" s="743">
        <v>4</v>
      </c>
      <c r="O995" s="828">
        <v>1.5</v>
      </c>
      <c r="P995" s="744"/>
      <c r="Q995" s="761"/>
      <c r="R995" s="743"/>
      <c r="S995" s="761">
        <v>0</v>
      </c>
      <c r="T995" s="828"/>
      <c r="U995" s="784">
        <v>0</v>
      </c>
    </row>
    <row r="996" spans="1:21" ht="14.4" customHeight="1" x14ac:dyDescent="0.3">
      <c r="A996" s="742">
        <v>30</v>
      </c>
      <c r="B996" s="743" t="s">
        <v>2303</v>
      </c>
      <c r="C996" s="743" t="s">
        <v>2309</v>
      </c>
      <c r="D996" s="826" t="s">
        <v>3545</v>
      </c>
      <c r="E996" s="827" t="s">
        <v>2324</v>
      </c>
      <c r="F996" s="743" t="s">
        <v>2304</v>
      </c>
      <c r="G996" s="743" t="s">
        <v>2327</v>
      </c>
      <c r="H996" s="743" t="s">
        <v>526</v>
      </c>
      <c r="I996" s="743" t="s">
        <v>2329</v>
      </c>
      <c r="J996" s="743" t="s">
        <v>613</v>
      </c>
      <c r="K996" s="743" t="s">
        <v>1961</v>
      </c>
      <c r="L996" s="744">
        <v>31.09</v>
      </c>
      <c r="M996" s="744">
        <v>93.27</v>
      </c>
      <c r="N996" s="743">
        <v>3</v>
      </c>
      <c r="O996" s="828">
        <v>0.5</v>
      </c>
      <c r="P996" s="744">
        <v>93.27</v>
      </c>
      <c r="Q996" s="761">
        <v>1</v>
      </c>
      <c r="R996" s="743">
        <v>3</v>
      </c>
      <c r="S996" s="761">
        <v>1</v>
      </c>
      <c r="T996" s="828">
        <v>0.5</v>
      </c>
      <c r="U996" s="784">
        <v>1</v>
      </c>
    </row>
    <row r="997" spans="1:21" ht="14.4" customHeight="1" x14ac:dyDescent="0.3">
      <c r="A997" s="742">
        <v>30</v>
      </c>
      <c r="B997" s="743" t="s">
        <v>2303</v>
      </c>
      <c r="C997" s="743" t="s">
        <v>2309</v>
      </c>
      <c r="D997" s="826" t="s">
        <v>3545</v>
      </c>
      <c r="E997" s="827" t="s">
        <v>2324</v>
      </c>
      <c r="F997" s="743" t="s">
        <v>2304</v>
      </c>
      <c r="G997" s="743" t="s">
        <v>2327</v>
      </c>
      <c r="H997" s="743" t="s">
        <v>526</v>
      </c>
      <c r="I997" s="743" t="s">
        <v>3487</v>
      </c>
      <c r="J997" s="743" t="s">
        <v>3488</v>
      </c>
      <c r="K997" s="743" t="s">
        <v>3489</v>
      </c>
      <c r="L997" s="744">
        <v>0</v>
      </c>
      <c r="M997" s="744">
        <v>0</v>
      </c>
      <c r="N997" s="743">
        <v>1</v>
      </c>
      <c r="O997" s="828">
        <v>1</v>
      </c>
      <c r="P997" s="744">
        <v>0</v>
      </c>
      <c r="Q997" s="761"/>
      <c r="R997" s="743">
        <v>1</v>
      </c>
      <c r="S997" s="761">
        <v>1</v>
      </c>
      <c r="T997" s="828">
        <v>1</v>
      </c>
      <c r="U997" s="784">
        <v>1</v>
      </c>
    </row>
    <row r="998" spans="1:21" ht="14.4" customHeight="1" x14ac:dyDescent="0.3">
      <c r="A998" s="742">
        <v>30</v>
      </c>
      <c r="B998" s="743" t="s">
        <v>2303</v>
      </c>
      <c r="C998" s="743" t="s">
        <v>2309</v>
      </c>
      <c r="D998" s="826" t="s">
        <v>3545</v>
      </c>
      <c r="E998" s="827" t="s">
        <v>2324</v>
      </c>
      <c r="F998" s="743" t="s">
        <v>2304</v>
      </c>
      <c r="G998" s="743" t="s">
        <v>2327</v>
      </c>
      <c r="H998" s="743" t="s">
        <v>526</v>
      </c>
      <c r="I998" s="743" t="s">
        <v>3490</v>
      </c>
      <c r="J998" s="743" t="s">
        <v>3488</v>
      </c>
      <c r="K998" s="743" t="s">
        <v>1961</v>
      </c>
      <c r="L998" s="744">
        <v>36.86</v>
      </c>
      <c r="M998" s="744">
        <v>110.58</v>
      </c>
      <c r="N998" s="743">
        <v>3</v>
      </c>
      <c r="O998" s="828">
        <v>0.5</v>
      </c>
      <c r="P998" s="744">
        <v>110.58</v>
      </c>
      <c r="Q998" s="761">
        <v>1</v>
      </c>
      <c r="R998" s="743">
        <v>3</v>
      </c>
      <c r="S998" s="761">
        <v>1</v>
      </c>
      <c r="T998" s="828">
        <v>0.5</v>
      </c>
      <c r="U998" s="784">
        <v>1</v>
      </c>
    </row>
    <row r="999" spans="1:21" ht="14.4" customHeight="1" x14ac:dyDescent="0.3">
      <c r="A999" s="742">
        <v>30</v>
      </c>
      <c r="B999" s="743" t="s">
        <v>2303</v>
      </c>
      <c r="C999" s="743" t="s">
        <v>2309</v>
      </c>
      <c r="D999" s="826" t="s">
        <v>3545</v>
      </c>
      <c r="E999" s="827" t="s">
        <v>2324</v>
      </c>
      <c r="F999" s="743" t="s">
        <v>2304</v>
      </c>
      <c r="G999" s="743" t="s">
        <v>3491</v>
      </c>
      <c r="H999" s="743" t="s">
        <v>526</v>
      </c>
      <c r="I999" s="743" t="s">
        <v>3492</v>
      </c>
      <c r="J999" s="743" t="s">
        <v>3493</v>
      </c>
      <c r="K999" s="743" t="s">
        <v>3494</v>
      </c>
      <c r="L999" s="744">
        <v>61.44</v>
      </c>
      <c r="M999" s="744">
        <v>122.88</v>
      </c>
      <c r="N999" s="743">
        <v>2</v>
      </c>
      <c r="O999" s="828">
        <v>0.5</v>
      </c>
      <c r="P999" s="744">
        <v>122.88</v>
      </c>
      <c r="Q999" s="761">
        <v>1</v>
      </c>
      <c r="R999" s="743">
        <v>2</v>
      </c>
      <c r="S999" s="761">
        <v>1</v>
      </c>
      <c r="T999" s="828">
        <v>0.5</v>
      </c>
      <c r="U999" s="784">
        <v>1</v>
      </c>
    </row>
    <row r="1000" spans="1:21" ht="14.4" customHeight="1" x14ac:dyDescent="0.3">
      <c r="A1000" s="742">
        <v>30</v>
      </c>
      <c r="B1000" s="743" t="s">
        <v>2303</v>
      </c>
      <c r="C1000" s="743" t="s">
        <v>2309</v>
      </c>
      <c r="D1000" s="826" t="s">
        <v>3545</v>
      </c>
      <c r="E1000" s="827" t="s">
        <v>2324</v>
      </c>
      <c r="F1000" s="743" t="s">
        <v>2304</v>
      </c>
      <c r="G1000" s="743" t="s">
        <v>3495</v>
      </c>
      <c r="H1000" s="743" t="s">
        <v>526</v>
      </c>
      <c r="I1000" s="743" t="s">
        <v>3496</v>
      </c>
      <c r="J1000" s="743" t="s">
        <v>3497</v>
      </c>
      <c r="K1000" s="743" t="s">
        <v>3176</v>
      </c>
      <c r="L1000" s="744">
        <v>150.1</v>
      </c>
      <c r="M1000" s="744">
        <v>900.59999999999991</v>
      </c>
      <c r="N1000" s="743">
        <v>6</v>
      </c>
      <c r="O1000" s="828">
        <v>2</v>
      </c>
      <c r="P1000" s="744">
        <v>900.59999999999991</v>
      </c>
      <c r="Q1000" s="761">
        <v>1</v>
      </c>
      <c r="R1000" s="743">
        <v>6</v>
      </c>
      <c r="S1000" s="761">
        <v>1</v>
      </c>
      <c r="T1000" s="828">
        <v>2</v>
      </c>
      <c r="U1000" s="784">
        <v>1</v>
      </c>
    </row>
    <row r="1001" spans="1:21" ht="14.4" customHeight="1" x14ac:dyDescent="0.3">
      <c r="A1001" s="742">
        <v>30</v>
      </c>
      <c r="B1001" s="743" t="s">
        <v>2303</v>
      </c>
      <c r="C1001" s="743" t="s">
        <v>2309</v>
      </c>
      <c r="D1001" s="826" t="s">
        <v>3545</v>
      </c>
      <c r="E1001" s="827" t="s">
        <v>2324</v>
      </c>
      <c r="F1001" s="743" t="s">
        <v>2304</v>
      </c>
      <c r="G1001" s="743" t="s">
        <v>2331</v>
      </c>
      <c r="H1001" s="743" t="s">
        <v>526</v>
      </c>
      <c r="I1001" s="743" t="s">
        <v>2006</v>
      </c>
      <c r="J1001" s="743" t="s">
        <v>2004</v>
      </c>
      <c r="K1001" s="743" t="s">
        <v>1931</v>
      </c>
      <c r="L1001" s="744">
        <v>58.86</v>
      </c>
      <c r="M1001" s="744">
        <v>176.57999999999998</v>
      </c>
      <c r="N1001" s="743">
        <v>3</v>
      </c>
      <c r="O1001" s="828">
        <v>0.5</v>
      </c>
      <c r="P1001" s="744"/>
      <c r="Q1001" s="761">
        <v>0</v>
      </c>
      <c r="R1001" s="743"/>
      <c r="S1001" s="761">
        <v>0</v>
      </c>
      <c r="T1001" s="828"/>
      <c r="U1001" s="784">
        <v>0</v>
      </c>
    </row>
    <row r="1002" spans="1:21" ht="14.4" customHeight="1" x14ac:dyDescent="0.3">
      <c r="A1002" s="742">
        <v>30</v>
      </c>
      <c r="B1002" s="743" t="s">
        <v>2303</v>
      </c>
      <c r="C1002" s="743" t="s">
        <v>2309</v>
      </c>
      <c r="D1002" s="826" t="s">
        <v>3545</v>
      </c>
      <c r="E1002" s="827" t="s">
        <v>2324</v>
      </c>
      <c r="F1002" s="743" t="s">
        <v>2304</v>
      </c>
      <c r="G1002" s="743" t="s">
        <v>2331</v>
      </c>
      <c r="H1002" s="743" t="s">
        <v>526</v>
      </c>
      <c r="I1002" s="743" t="s">
        <v>2749</v>
      </c>
      <c r="J1002" s="743" t="s">
        <v>2004</v>
      </c>
      <c r="K1002" s="743" t="s">
        <v>2750</v>
      </c>
      <c r="L1002" s="744">
        <v>181.13</v>
      </c>
      <c r="M1002" s="744">
        <v>543.39</v>
      </c>
      <c r="N1002" s="743">
        <v>3</v>
      </c>
      <c r="O1002" s="828">
        <v>0.5</v>
      </c>
      <c r="P1002" s="744">
        <v>543.39</v>
      </c>
      <c r="Q1002" s="761">
        <v>1</v>
      </c>
      <c r="R1002" s="743">
        <v>3</v>
      </c>
      <c r="S1002" s="761">
        <v>1</v>
      </c>
      <c r="T1002" s="828">
        <v>0.5</v>
      </c>
      <c r="U1002" s="784">
        <v>1</v>
      </c>
    </row>
    <row r="1003" spans="1:21" ht="14.4" customHeight="1" x14ac:dyDescent="0.3">
      <c r="A1003" s="742">
        <v>30</v>
      </c>
      <c r="B1003" s="743" t="s">
        <v>2303</v>
      </c>
      <c r="C1003" s="743" t="s">
        <v>2309</v>
      </c>
      <c r="D1003" s="826" t="s">
        <v>3545</v>
      </c>
      <c r="E1003" s="827" t="s">
        <v>2324</v>
      </c>
      <c r="F1003" s="743" t="s">
        <v>2304</v>
      </c>
      <c r="G1003" s="743" t="s">
        <v>2331</v>
      </c>
      <c r="H1003" s="743" t="s">
        <v>526</v>
      </c>
      <c r="I1003" s="743" t="s">
        <v>3498</v>
      </c>
      <c r="J1003" s="743" t="s">
        <v>2004</v>
      </c>
      <c r="K1003" s="743" t="s">
        <v>3499</v>
      </c>
      <c r="L1003" s="744">
        <v>0</v>
      </c>
      <c r="M1003" s="744">
        <v>0</v>
      </c>
      <c r="N1003" s="743">
        <v>1</v>
      </c>
      <c r="O1003" s="828">
        <v>0.5</v>
      </c>
      <c r="P1003" s="744"/>
      <c r="Q1003" s="761"/>
      <c r="R1003" s="743"/>
      <c r="S1003" s="761">
        <v>0</v>
      </c>
      <c r="T1003" s="828"/>
      <c r="U1003" s="784">
        <v>0</v>
      </c>
    </row>
    <row r="1004" spans="1:21" ht="14.4" customHeight="1" x14ac:dyDescent="0.3">
      <c r="A1004" s="742">
        <v>30</v>
      </c>
      <c r="B1004" s="743" t="s">
        <v>2303</v>
      </c>
      <c r="C1004" s="743" t="s">
        <v>2309</v>
      </c>
      <c r="D1004" s="826" t="s">
        <v>3545</v>
      </c>
      <c r="E1004" s="827" t="s">
        <v>2324</v>
      </c>
      <c r="F1004" s="743" t="s">
        <v>2304</v>
      </c>
      <c r="G1004" s="743" t="s">
        <v>3095</v>
      </c>
      <c r="H1004" s="743" t="s">
        <v>526</v>
      </c>
      <c r="I1004" s="743" t="s">
        <v>3096</v>
      </c>
      <c r="J1004" s="743" t="s">
        <v>3097</v>
      </c>
      <c r="K1004" s="743" t="s">
        <v>3098</v>
      </c>
      <c r="L1004" s="744">
        <v>72.64</v>
      </c>
      <c r="M1004" s="744">
        <v>145.28</v>
      </c>
      <c r="N1004" s="743">
        <v>2</v>
      </c>
      <c r="O1004" s="828">
        <v>0.5</v>
      </c>
      <c r="P1004" s="744"/>
      <c r="Q1004" s="761">
        <v>0</v>
      </c>
      <c r="R1004" s="743"/>
      <c r="S1004" s="761">
        <v>0</v>
      </c>
      <c r="T1004" s="828"/>
      <c r="U1004" s="784">
        <v>0</v>
      </c>
    </row>
    <row r="1005" spans="1:21" ht="14.4" customHeight="1" x14ac:dyDescent="0.3">
      <c r="A1005" s="742">
        <v>30</v>
      </c>
      <c r="B1005" s="743" t="s">
        <v>2303</v>
      </c>
      <c r="C1005" s="743" t="s">
        <v>2309</v>
      </c>
      <c r="D1005" s="826" t="s">
        <v>3545</v>
      </c>
      <c r="E1005" s="827" t="s">
        <v>2324</v>
      </c>
      <c r="F1005" s="743" t="s">
        <v>2304</v>
      </c>
      <c r="G1005" s="743" t="s">
        <v>3500</v>
      </c>
      <c r="H1005" s="743" t="s">
        <v>526</v>
      </c>
      <c r="I1005" s="743" t="s">
        <v>3501</v>
      </c>
      <c r="J1005" s="743" t="s">
        <v>856</v>
      </c>
      <c r="K1005" s="743" t="s">
        <v>3502</v>
      </c>
      <c r="L1005" s="744">
        <v>0</v>
      </c>
      <c r="M1005" s="744">
        <v>0</v>
      </c>
      <c r="N1005" s="743">
        <v>2</v>
      </c>
      <c r="O1005" s="828">
        <v>1.5</v>
      </c>
      <c r="P1005" s="744">
        <v>0</v>
      </c>
      <c r="Q1005" s="761"/>
      <c r="R1005" s="743">
        <v>2</v>
      </c>
      <c r="S1005" s="761">
        <v>1</v>
      </c>
      <c r="T1005" s="828">
        <v>1.5</v>
      </c>
      <c r="U1005" s="784">
        <v>1</v>
      </c>
    </row>
    <row r="1006" spans="1:21" ht="14.4" customHeight="1" x14ac:dyDescent="0.3">
      <c r="A1006" s="742">
        <v>30</v>
      </c>
      <c r="B1006" s="743" t="s">
        <v>2303</v>
      </c>
      <c r="C1006" s="743" t="s">
        <v>2309</v>
      </c>
      <c r="D1006" s="826" t="s">
        <v>3545</v>
      </c>
      <c r="E1006" s="827" t="s">
        <v>2324</v>
      </c>
      <c r="F1006" s="743" t="s">
        <v>2304</v>
      </c>
      <c r="G1006" s="743" t="s">
        <v>3503</v>
      </c>
      <c r="H1006" s="743" t="s">
        <v>526</v>
      </c>
      <c r="I1006" s="743" t="s">
        <v>3504</v>
      </c>
      <c r="J1006" s="743" t="s">
        <v>3505</v>
      </c>
      <c r="K1006" s="743" t="s">
        <v>3506</v>
      </c>
      <c r="L1006" s="744">
        <v>140.96</v>
      </c>
      <c r="M1006" s="744">
        <v>140.96</v>
      </c>
      <c r="N1006" s="743">
        <v>1</v>
      </c>
      <c r="O1006" s="828">
        <v>1</v>
      </c>
      <c r="P1006" s="744"/>
      <c r="Q1006" s="761">
        <v>0</v>
      </c>
      <c r="R1006" s="743"/>
      <c r="S1006" s="761">
        <v>0</v>
      </c>
      <c r="T1006" s="828"/>
      <c r="U1006" s="784">
        <v>0</v>
      </c>
    </row>
    <row r="1007" spans="1:21" ht="14.4" customHeight="1" x14ac:dyDescent="0.3">
      <c r="A1007" s="742">
        <v>30</v>
      </c>
      <c r="B1007" s="743" t="s">
        <v>2303</v>
      </c>
      <c r="C1007" s="743" t="s">
        <v>2309</v>
      </c>
      <c r="D1007" s="826" t="s">
        <v>3545</v>
      </c>
      <c r="E1007" s="827" t="s">
        <v>2324</v>
      </c>
      <c r="F1007" s="743" t="s">
        <v>2304</v>
      </c>
      <c r="G1007" s="743" t="s">
        <v>2377</v>
      </c>
      <c r="H1007" s="743" t="s">
        <v>526</v>
      </c>
      <c r="I1007" s="743" t="s">
        <v>3507</v>
      </c>
      <c r="J1007" s="743" t="s">
        <v>2382</v>
      </c>
      <c r="K1007" s="743" t="s">
        <v>3508</v>
      </c>
      <c r="L1007" s="744">
        <v>69.38</v>
      </c>
      <c r="M1007" s="744">
        <v>69.38</v>
      </c>
      <c r="N1007" s="743">
        <v>1</v>
      </c>
      <c r="O1007" s="828">
        <v>0.5</v>
      </c>
      <c r="P1007" s="744"/>
      <c r="Q1007" s="761">
        <v>0</v>
      </c>
      <c r="R1007" s="743"/>
      <c r="S1007" s="761">
        <v>0</v>
      </c>
      <c r="T1007" s="828"/>
      <c r="U1007" s="784">
        <v>0</v>
      </c>
    </row>
    <row r="1008" spans="1:21" ht="14.4" customHeight="1" x14ac:dyDescent="0.3">
      <c r="A1008" s="742">
        <v>30</v>
      </c>
      <c r="B1008" s="743" t="s">
        <v>2303</v>
      </c>
      <c r="C1008" s="743" t="s">
        <v>2309</v>
      </c>
      <c r="D1008" s="826" t="s">
        <v>3545</v>
      </c>
      <c r="E1008" s="827" t="s">
        <v>2324</v>
      </c>
      <c r="F1008" s="743" t="s">
        <v>2304</v>
      </c>
      <c r="G1008" s="743" t="s">
        <v>3126</v>
      </c>
      <c r="H1008" s="743" t="s">
        <v>526</v>
      </c>
      <c r="I1008" s="743" t="s">
        <v>3127</v>
      </c>
      <c r="J1008" s="743" t="s">
        <v>3128</v>
      </c>
      <c r="K1008" s="743" t="s">
        <v>3129</v>
      </c>
      <c r="L1008" s="744">
        <v>177.04</v>
      </c>
      <c r="M1008" s="744">
        <v>177.04</v>
      </c>
      <c r="N1008" s="743">
        <v>1</v>
      </c>
      <c r="O1008" s="828">
        <v>1</v>
      </c>
      <c r="P1008" s="744"/>
      <c r="Q1008" s="761">
        <v>0</v>
      </c>
      <c r="R1008" s="743"/>
      <c r="S1008" s="761">
        <v>0</v>
      </c>
      <c r="T1008" s="828"/>
      <c r="U1008" s="784">
        <v>0</v>
      </c>
    </row>
    <row r="1009" spans="1:21" ht="14.4" customHeight="1" x14ac:dyDescent="0.3">
      <c r="A1009" s="742">
        <v>30</v>
      </c>
      <c r="B1009" s="743" t="s">
        <v>2303</v>
      </c>
      <c r="C1009" s="743" t="s">
        <v>2309</v>
      </c>
      <c r="D1009" s="826" t="s">
        <v>3545</v>
      </c>
      <c r="E1009" s="827" t="s">
        <v>2324</v>
      </c>
      <c r="F1009" s="743" t="s">
        <v>2304</v>
      </c>
      <c r="G1009" s="743" t="s">
        <v>2388</v>
      </c>
      <c r="H1009" s="743" t="s">
        <v>526</v>
      </c>
      <c r="I1009" s="743" t="s">
        <v>3509</v>
      </c>
      <c r="J1009" s="743" t="s">
        <v>3510</v>
      </c>
      <c r="K1009" s="743" t="s">
        <v>3511</v>
      </c>
      <c r="L1009" s="744">
        <v>0</v>
      </c>
      <c r="M1009" s="744">
        <v>0</v>
      </c>
      <c r="N1009" s="743">
        <v>4</v>
      </c>
      <c r="O1009" s="828">
        <v>0.5</v>
      </c>
      <c r="P1009" s="744"/>
      <c r="Q1009" s="761"/>
      <c r="R1009" s="743"/>
      <c r="S1009" s="761">
        <v>0</v>
      </c>
      <c r="T1009" s="828"/>
      <c r="U1009" s="784">
        <v>0</v>
      </c>
    </row>
    <row r="1010" spans="1:21" ht="14.4" customHeight="1" x14ac:dyDescent="0.3">
      <c r="A1010" s="742">
        <v>30</v>
      </c>
      <c r="B1010" s="743" t="s">
        <v>2303</v>
      </c>
      <c r="C1010" s="743" t="s">
        <v>2309</v>
      </c>
      <c r="D1010" s="826" t="s">
        <v>3545</v>
      </c>
      <c r="E1010" s="827" t="s">
        <v>2324</v>
      </c>
      <c r="F1010" s="743" t="s">
        <v>2304</v>
      </c>
      <c r="G1010" s="743" t="s">
        <v>2406</v>
      </c>
      <c r="H1010" s="743" t="s">
        <v>526</v>
      </c>
      <c r="I1010" s="743" t="s">
        <v>2667</v>
      </c>
      <c r="J1010" s="743" t="s">
        <v>1506</v>
      </c>
      <c r="K1010" s="743" t="s">
        <v>2408</v>
      </c>
      <c r="L1010" s="744">
        <v>34.15</v>
      </c>
      <c r="M1010" s="744">
        <v>682.99999999999989</v>
      </c>
      <c r="N1010" s="743">
        <v>20</v>
      </c>
      <c r="O1010" s="828">
        <v>6</v>
      </c>
      <c r="P1010" s="744">
        <v>443.94999999999993</v>
      </c>
      <c r="Q1010" s="761">
        <v>0.65</v>
      </c>
      <c r="R1010" s="743">
        <v>13</v>
      </c>
      <c r="S1010" s="761">
        <v>0.65</v>
      </c>
      <c r="T1010" s="828">
        <v>4</v>
      </c>
      <c r="U1010" s="784">
        <v>0.66666666666666663</v>
      </c>
    </row>
    <row r="1011" spans="1:21" ht="14.4" customHeight="1" x14ac:dyDescent="0.3">
      <c r="A1011" s="742">
        <v>30</v>
      </c>
      <c r="B1011" s="743" t="s">
        <v>2303</v>
      </c>
      <c r="C1011" s="743" t="s">
        <v>2309</v>
      </c>
      <c r="D1011" s="826" t="s">
        <v>3545</v>
      </c>
      <c r="E1011" s="827" t="s">
        <v>2324</v>
      </c>
      <c r="F1011" s="743" t="s">
        <v>2304</v>
      </c>
      <c r="G1011" s="743" t="s">
        <v>2406</v>
      </c>
      <c r="H1011" s="743" t="s">
        <v>526</v>
      </c>
      <c r="I1011" s="743" t="s">
        <v>2407</v>
      </c>
      <c r="J1011" s="743" t="s">
        <v>1506</v>
      </c>
      <c r="K1011" s="743" t="s">
        <v>2408</v>
      </c>
      <c r="L1011" s="744">
        <v>34.15</v>
      </c>
      <c r="M1011" s="744">
        <v>239.04999999999998</v>
      </c>
      <c r="N1011" s="743">
        <v>7</v>
      </c>
      <c r="O1011" s="828">
        <v>2</v>
      </c>
      <c r="P1011" s="744">
        <v>136.6</v>
      </c>
      <c r="Q1011" s="761">
        <v>0.5714285714285714</v>
      </c>
      <c r="R1011" s="743">
        <v>4</v>
      </c>
      <c r="S1011" s="761">
        <v>0.5714285714285714</v>
      </c>
      <c r="T1011" s="828">
        <v>1</v>
      </c>
      <c r="U1011" s="784">
        <v>0.5</v>
      </c>
    </row>
    <row r="1012" spans="1:21" ht="14.4" customHeight="1" x14ac:dyDescent="0.3">
      <c r="A1012" s="742">
        <v>30</v>
      </c>
      <c r="B1012" s="743" t="s">
        <v>2303</v>
      </c>
      <c r="C1012" s="743" t="s">
        <v>2309</v>
      </c>
      <c r="D1012" s="826" t="s">
        <v>3545</v>
      </c>
      <c r="E1012" s="827" t="s">
        <v>2324</v>
      </c>
      <c r="F1012" s="743" t="s">
        <v>2304</v>
      </c>
      <c r="G1012" s="743" t="s">
        <v>3146</v>
      </c>
      <c r="H1012" s="743" t="s">
        <v>526</v>
      </c>
      <c r="I1012" s="743" t="s">
        <v>3147</v>
      </c>
      <c r="J1012" s="743" t="s">
        <v>1651</v>
      </c>
      <c r="K1012" s="743" t="s">
        <v>3148</v>
      </c>
      <c r="L1012" s="744">
        <v>48.09</v>
      </c>
      <c r="M1012" s="744">
        <v>48.09</v>
      </c>
      <c r="N1012" s="743">
        <v>1</v>
      </c>
      <c r="O1012" s="828">
        <v>0.5</v>
      </c>
      <c r="P1012" s="744">
        <v>48.09</v>
      </c>
      <c r="Q1012" s="761">
        <v>1</v>
      </c>
      <c r="R1012" s="743">
        <v>1</v>
      </c>
      <c r="S1012" s="761">
        <v>1</v>
      </c>
      <c r="T1012" s="828">
        <v>0.5</v>
      </c>
      <c r="U1012" s="784">
        <v>1</v>
      </c>
    </row>
    <row r="1013" spans="1:21" ht="14.4" customHeight="1" x14ac:dyDescent="0.3">
      <c r="A1013" s="742">
        <v>30</v>
      </c>
      <c r="B1013" s="743" t="s">
        <v>2303</v>
      </c>
      <c r="C1013" s="743" t="s">
        <v>2309</v>
      </c>
      <c r="D1013" s="826" t="s">
        <v>3545</v>
      </c>
      <c r="E1013" s="827" t="s">
        <v>2324</v>
      </c>
      <c r="F1013" s="743" t="s">
        <v>2304</v>
      </c>
      <c r="G1013" s="743" t="s">
        <v>3512</v>
      </c>
      <c r="H1013" s="743" t="s">
        <v>526</v>
      </c>
      <c r="I1013" s="743" t="s">
        <v>3513</v>
      </c>
      <c r="J1013" s="743" t="s">
        <v>3514</v>
      </c>
      <c r="K1013" s="743" t="s">
        <v>3515</v>
      </c>
      <c r="L1013" s="744">
        <v>486.58</v>
      </c>
      <c r="M1013" s="744">
        <v>973.16</v>
      </c>
      <c r="N1013" s="743">
        <v>2</v>
      </c>
      <c r="O1013" s="828">
        <v>1</v>
      </c>
      <c r="P1013" s="744">
        <v>973.16</v>
      </c>
      <c r="Q1013" s="761">
        <v>1</v>
      </c>
      <c r="R1013" s="743">
        <v>2</v>
      </c>
      <c r="S1013" s="761">
        <v>1</v>
      </c>
      <c r="T1013" s="828">
        <v>1</v>
      </c>
      <c r="U1013" s="784">
        <v>1</v>
      </c>
    </row>
    <row r="1014" spans="1:21" ht="14.4" customHeight="1" x14ac:dyDescent="0.3">
      <c r="A1014" s="742">
        <v>30</v>
      </c>
      <c r="B1014" s="743" t="s">
        <v>2303</v>
      </c>
      <c r="C1014" s="743" t="s">
        <v>2309</v>
      </c>
      <c r="D1014" s="826" t="s">
        <v>3545</v>
      </c>
      <c r="E1014" s="827" t="s">
        <v>2324</v>
      </c>
      <c r="F1014" s="743" t="s">
        <v>2304</v>
      </c>
      <c r="G1014" s="743" t="s">
        <v>2782</v>
      </c>
      <c r="H1014" s="743" t="s">
        <v>526</v>
      </c>
      <c r="I1014" s="743" t="s">
        <v>2982</v>
      </c>
      <c r="J1014" s="743" t="s">
        <v>1663</v>
      </c>
      <c r="K1014" s="743" t="s">
        <v>2784</v>
      </c>
      <c r="L1014" s="744">
        <v>98.75</v>
      </c>
      <c r="M1014" s="744">
        <v>197.5</v>
      </c>
      <c r="N1014" s="743">
        <v>2</v>
      </c>
      <c r="O1014" s="828">
        <v>0.5</v>
      </c>
      <c r="P1014" s="744">
        <v>197.5</v>
      </c>
      <c r="Q1014" s="761">
        <v>1</v>
      </c>
      <c r="R1014" s="743">
        <v>2</v>
      </c>
      <c r="S1014" s="761">
        <v>1</v>
      </c>
      <c r="T1014" s="828">
        <v>0.5</v>
      </c>
      <c r="U1014" s="784">
        <v>1</v>
      </c>
    </row>
    <row r="1015" spans="1:21" ht="14.4" customHeight="1" x14ac:dyDescent="0.3">
      <c r="A1015" s="742">
        <v>30</v>
      </c>
      <c r="B1015" s="743" t="s">
        <v>2303</v>
      </c>
      <c r="C1015" s="743" t="s">
        <v>2309</v>
      </c>
      <c r="D1015" s="826" t="s">
        <v>3545</v>
      </c>
      <c r="E1015" s="827" t="s">
        <v>2324</v>
      </c>
      <c r="F1015" s="743" t="s">
        <v>2304</v>
      </c>
      <c r="G1015" s="743" t="s">
        <v>2901</v>
      </c>
      <c r="H1015" s="743" t="s">
        <v>526</v>
      </c>
      <c r="I1015" s="743" t="s">
        <v>3154</v>
      </c>
      <c r="J1015" s="743" t="s">
        <v>3155</v>
      </c>
      <c r="K1015" s="743" t="s">
        <v>3156</v>
      </c>
      <c r="L1015" s="744">
        <v>0</v>
      </c>
      <c r="M1015" s="744">
        <v>0</v>
      </c>
      <c r="N1015" s="743">
        <v>4</v>
      </c>
      <c r="O1015" s="828">
        <v>1</v>
      </c>
      <c r="P1015" s="744">
        <v>0</v>
      </c>
      <c r="Q1015" s="761"/>
      <c r="R1015" s="743">
        <v>4</v>
      </c>
      <c r="S1015" s="761">
        <v>1</v>
      </c>
      <c r="T1015" s="828">
        <v>1</v>
      </c>
      <c r="U1015" s="784">
        <v>1</v>
      </c>
    </row>
    <row r="1016" spans="1:21" ht="14.4" customHeight="1" x14ac:dyDescent="0.3">
      <c r="A1016" s="742">
        <v>30</v>
      </c>
      <c r="B1016" s="743" t="s">
        <v>2303</v>
      </c>
      <c r="C1016" s="743" t="s">
        <v>2309</v>
      </c>
      <c r="D1016" s="826" t="s">
        <v>3545</v>
      </c>
      <c r="E1016" s="827" t="s">
        <v>2324</v>
      </c>
      <c r="F1016" s="743" t="s">
        <v>2304</v>
      </c>
      <c r="G1016" s="743" t="s">
        <v>3516</v>
      </c>
      <c r="H1016" s="743" t="s">
        <v>526</v>
      </c>
      <c r="I1016" s="743" t="s">
        <v>3517</v>
      </c>
      <c r="J1016" s="743" t="s">
        <v>1256</v>
      </c>
      <c r="K1016" s="743" t="s">
        <v>3518</v>
      </c>
      <c r="L1016" s="744">
        <v>126.59</v>
      </c>
      <c r="M1016" s="744">
        <v>126.59</v>
      </c>
      <c r="N1016" s="743">
        <v>1</v>
      </c>
      <c r="O1016" s="828">
        <v>1</v>
      </c>
      <c r="P1016" s="744">
        <v>126.59</v>
      </c>
      <c r="Q1016" s="761">
        <v>1</v>
      </c>
      <c r="R1016" s="743">
        <v>1</v>
      </c>
      <c r="S1016" s="761">
        <v>1</v>
      </c>
      <c r="T1016" s="828">
        <v>1</v>
      </c>
      <c r="U1016" s="784">
        <v>1</v>
      </c>
    </row>
    <row r="1017" spans="1:21" ht="14.4" customHeight="1" x14ac:dyDescent="0.3">
      <c r="A1017" s="742">
        <v>30</v>
      </c>
      <c r="B1017" s="743" t="s">
        <v>2303</v>
      </c>
      <c r="C1017" s="743" t="s">
        <v>2309</v>
      </c>
      <c r="D1017" s="826" t="s">
        <v>3545</v>
      </c>
      <c r="E1017" s="827" t="s">
        <v>2324</v>
      </c>
      <c r="F1017" s="743" t="s">
        <v>2304</v>
      </c>
      <c r="G1017" s="743" t="s">
        <v>2682</v>
      </c>
      <c r="H1017" s="743" t="s">
        <v>526</v>
      </c>
      <c r="I1017" s="743" t="s">
        <v>2685</v>
      </c>
      <c r="J1017" s="743" t="s">
        <v>2684</v>
      </c>
      <c r="K1017" s="743" t="s">
        <v>2686</v>
      </c>
      <c r="L1017" s="744">
        <v>0</v>
      </c>
      <c r="M1017" s="744">
        <v>0</v>
      </c>
      <c r="N1017" s="743">
        <v>2</v>
      </c>
      <c r="O1017" s="828">
        <v>0.5</v>
      </c>
      <c r="P1017" s="744">
        <v>0</v>
      </c>
      <c r="Q1017" s="761"/>
      <c r="R1017" s="743">
        <v>2</v>
      </c>
      <c r="S1017" s="761">
        <v>1</v>
      </c>
      <c r="T1017" s="828">
        <v>0.5</v>
      </c>
      <c r="U1017" s="784">
        <v>1</v>
      </c>
    </row>
    <row r="1018" spans="1:21" ht="14.4" customHeight="1" x14ac:dyDescent="0.3">
      <c r="A1018" s="742">
        <v>30</v>
      </c>
      <c r="B1018" s="743" t="s">
        <v>2303</v>
      </c>
      <c r="C1018" s="743" t="s">
        <v>2309</v>
      </c>
      <c r="D1018" s="826" t="s">
        <v>3545</v>
      </c>
      <c r="E1018" s="827" t="s">
        <v>2324</v>
      </c>
      <c r="F1018" s="743" t="s">
        <v>2304</v>
      </c>
      <c r="G1018" s="743" t="s">
        <v>2456</v>
      </c>
      <c r="H1018" s="743" t="s">
        <v>526</v>
      </c>
      <c r="I1018" s="743" t="s">
        <v>2905</v>
      </c>
      <c r="J1018" s="743" t="s">
        <v>2033</v>
      </c>
      <c r="K1018" s="743" t="s">
        <v>2906</v>
      </c>
      <c r="L1018" s="744">
        <v>79.03</v>
      </c>
      <c r="M1018" s="744">
        <v>79.03</v>
      </c>
      <c r="N1018" s="743">
        <v>1</v>
      </c>
      <c r="O1018" s="828">
        <v>0.5</v>
      </c>
      <c r="P1018" s="744">
        <v>79.03</v>
      </c>
      <c r="Q1018" s="761">
        <v>1</v>
      </c>
      <c r="R1018" s="743">
        <v>1</v>
      </c>
      <c r="S1018" s="761">
        <v>1</v>
      </c>
      <c r="T1018" s="828">
        <v>0.5</v>
      </c>
      <c r="U1018" s="784">
        <v>1</v>
      </c>
    </row>
    <row r="1019" spans="1:21" ht="14.4" customHeight="1" x14ac:dyDescent="0.3">
      <c r="A1019" s="742">
        <v>30</v>
      </c>
      <c r="B1019" s="743" t="s">
        <v>2303</v>
      </c>
      <c r="C1019" s="743" t="s">
        <v>2309</v>
      </c>
      <c r="D1019" s="826" t="s">
        <v>3545</v>
      </c>
      <c r="E1019" s="827" t="s">
        <v>2324</v>
      </c>
      <c r="F1019" s="743" t="s">
        <v>2304</v>
      </c>
      <c r="G1019" s="743" t="s">
        <v>2463</v>
      </c>
      <c r="H1019" s="743" t="s">
        <v>554</v>
      </c>
      <c r="I1019" s="743" t="s">
        <v>1998</v>
      </c>
      <c r="J1019" s="743" t="s">
        <v>1146</v>
      </c>
      <c r="K1019" s="743" t="s">
        <v>1999</v>
      </c>
      <c r="L1019" s="744">
        <v>77.790000000000006</v>
      </c>
      <c r="M1019" s="744">
        <v>155.58000000000001</v>
      </c>
      <c r="N1019" s="743">
        <v>2</v>
      </c>
      <c r="O1019" s="828">
        <v>1</v>
      </c>
      <c r="P1019" s="744">
        <v>155.58000000000001</v>
      </c>
      <c r="Q1019" s="761">
        <v>1</v>
      </c>
      <c r="R1019" s="743">
        <v>2</v>
      </c>
      <c r="S1019" s="761">
        <v>1</v>
      </c>
      <c r="T1019" s="828">
        <v>1</v>
      </c>
      <c r="U1019" s="784">
        <v>1</v>
      </c>
    </row>
    <row r="1020" spans="1:21" ht="14.4" customHeight="1" x14ac:dyDescent="0.3">
      <c r="A1020" s="742">
        <v>30</v>
      </c>
      <c r="B1020" s="743" t="s">
        <v>2303</v>
      </c>
      <c r="C1020" s="743" t="s">
        <v>2309</v>
      </c>
      <c r="D1020" s="826" t="s">
        <v>3545</v>
      </c>
      <c r="E1020" s="827" t="s">
        <v>2324</v>
      </c>
      <c r="F1020" s="743" t="s">
        <v>2304</v>
      </c>
      <c r="G1020" s="743" t="s">
        <v>3389</v>
      </c>
      <c r="H1020" s="743" t="s">
        <v>526</v>
      </c>
      <c r="I1020" s="743" t="s">
        <v>3519</v>
      </c>
      <c r="J1020" s="743" t="s">
        <v>3391</v>
      </c>
      <c r="K1020" s="743" t="s">
        <v>3392</v>
      </c>
      <c r="L1020" s="744">
        <v>140.72</v>
      </c>
      <c r="M1020" s="744">
        <v>562.88</v>
      </c>
      <c r="N1020" s="743">
        <v>4</v>
      </c>
      <c r="O1020" s="828">
        <v>0.5</v>
      </c>
      <c r="P1020" s="744">
        <v>562.88</v>
      </c>
      <c r="Q1020" s="761">
        <v>1</v>
      </c>
      <c r="R1020" s="743">
        <v>4</v>
      </c>
      <c r="S1020" s="761">
        <v>1</v>
      </c>
      <c r="T1020" s="828">
        <v>0.5</v>
      </c>
      <c r="U1020" s="784">
        <v>1</v>
      </c>
    </row>
    <row r="1021" spans="1:21" ht="14.4" customHeight="1" x14ac:dyDescent="0.3">
      <c r="A1021" s="742">
        <v>30</v>
      </c>
      <c r="B1021" s="743" t="s">
        <v>2303</v>
      </c>
      <c r="C1021" s="743" t="s">
        <v>2309</v>
      </c>
      <c r="D1021" s="826" t="s">
        <v>3545</v>
      </c>
      <c r="E1021" s="827" t="s">
        <v>2324</v>
      </c>
      <c r="F1021" s="743" t="s">
        <v>2304</v>
      </c>
      <c r="G1021" s="743" t="s">
        <v>2474</v>
      </c>
      <c r="H1021" s="743" t="s">
        <v>526</v>
      </c>
      <c r="I1021" s="743" t="s">
        <v>2475</v>
      </c>
      <c r="J1021" s="743" t="s">
        <v>2476</v>
      </c>
      <c r="K1021" s="743" t="s">
        <v>2477</v>
      </c>
      <c r="L1021" s="744">
        <v>1096.43</v>
      </c>
      <c r="M1021" s="744">
        <v>2192.86</v>
      </c>
      <c r="N1021" s="743">
        <v>2</v>
      </c>
      <c r="O1021" s="828">
        <v>0.5</v>
      </c>
      <c r="P1021" s="744">
        <v>2192.86</v>
      </c>
      <c r="Q1021" s="761">
        <v>1</v>
      </c>
      <c r="R1021" s="743">
        <v>2</v>
      </c>
      <c r="S1021" s="761">
        <v>1</v>
      </c>
      <c r="T1021" s="828">
        <v>0.5</v>
      </c>
      <c r="U1021" s="784">
        <v>1</v>
      </c>
    </row>
    <row r="1022" spans="1:21" ht="14.4" customHeight="1" x14ac:dyDescent="0.3">
      <c r="A1022" s="742">
        <v>30</v>
      </c>
      <c r="B1022" s="743" t="s">
        <v>2303</v>
      </c>
      <c r="C1022" s="743" t="s">
        <v>2309</v>
      </c>
      <c r="D1022" s="826" t="s">
        <v>3545</v>
      </c>
      <c r="E1022" s="827" t="s">
        <v>2324</v>
      </c>
      <c r="F1022" s="743" t="s">
        <v>2304</v>
      </c>
      <c r="G1022" s="743" t="s">
        <v>2698</v>
      </c>
      <c r="H1022" s="743" t="s">
        <v>526</v>
      </c>
      <c r="I1022" s="743" t="s">
        <v>3400</v>
      </c>
      <c r="J1022" s="743" t="s">
        <v>1104</v>
      </c>
      <c r="K1022" s="743" t="s">
        <v>2700</v>
      </c>
      <c r="L1022" s="744">
        <v>374.79</v>
      </c>
      <c r="M1022" s="744">
        <v>1873.95</v>
      </c>
      <c r="N1022" s="743">
        <v>5</v>
      </c>
      <c r="O1022" s="828">
        <v>1</v>
      </c>
      <c r="P1022" s="744">
        <v>1873.95</v>
      </c>
      <c r="Q1022" s="761">
        <v>1</v>
      </c>
      <c r="R1022" s="743">
        <v>5</v>
      </c>
      <c r="S1022" s="761">
        <v>1</v>
      </c>
      <c r="T1022" s="828">
        <v>1</v>
      </c>
      <c r="U1022" s="784">
        <v>1</v>
      </c>
    </row>
    <row r="1023" spans="1:21" ht="14.4" customHeight="1" x14ac:dyDescent="0.3">
      <c r="A1023" s="742">
        <v>30</v>
      </c>
      <c r="B1023" s="743" t="s">
        <v>2303</v>
      </c>
      <c r="C1023" s="743" t="s">
        <v>2309</v>
      </c>
      <c r="D1023" s="826" t="s">
        <v>3545</v>
      </c>
      <c r="E1023" s="827" t="s">
        <v>2324</v>
      </c>
      <c r="F1023" s="743" t="s">
        <v>2304</v>
      </c>
      <c r="G1023" s="743" t="s">
        <v>2698</v>
      </c>
      <c r="H1023" s="743" t="s">
        <v>526</v>
      </c>
      <c r="I1023" s="743" t="s">
        <v>2699</v>
      </c>
      <c r="J1023" s="743" t="s">
        <v>1104</v>
      </c>
      <c r="K1023" s="743" t="s">
        <v>2700</v>
      </c>
      <c r="L1023" s="744">
        <v>374.79</v>
      </c>
      <c r="M1023" s="744">
        <v>1873.95</v>
      </c>
      <c r="N1023" s="743">
        <v>5</v>
      </c>
      <c r="O1023" s="828">
        <v>1</v>
      </c>
      <c r="P1023" s="744">
        <v>1873.95</v>
      </c>
      <c r="Q1023" s="761">
        <v>1</v>
      </c>
      <c r="R1023" s="743">
        <v>5</v>
      </c>
      <c r="S1023" s="761">
        <v>1</v>
      </c>
      <c r="T1023" s="828">
        <v>1</v>
      </c>
      <c r="U1023" s="784">
        <v>1</v>
      </c>
    </row>
    <row r="1024" spans="1:21" ht="14.4" customHeight="1" x14ac:dyDescent="0.3">
      <c r="A1024" s="742">
        <v>30</v>
      </c>
      <c r="B1024" s="743" t="s">
        <v>2303</v>
      </c>
      <c r="C1024" s="743" t="s">
        <v>2309</v>
      </c>
      <c r="D1024" s="826" t="s">
        <v>3545</v>
      </c>
      <c r="E1024" s="827" t="s">
        <v>2324</v>
      </c>
      <c r="F1024" s="743" t="s">
        <v>2304</v>
      </c>
      <c r="G1024" s="743" t="s">
        <v>2703</v>
      </c>
      <c r="H1024" s="743" t="s">
        <v>526</v>
      </c>
      <c r="I1024" s="743" t="s">
        <v>3408</v>
      </c>
      <c r="J1024" s="743" t="s">
        <v>3409</v>
      </c>
      <c r="K1024" s="743" t="s">
        <v>3410</v>
      </c>
      <c r="L1024" s="744">
        <v>34.4</v>
      </c>
      <c r="M1024" s="744">
        <v>103.19999999999999</v>
      </c>
      <c r="N1024" s="743">
        <v>3</v>
      </c>
      <c r="O1024" s="828">
        <v>0.5</v>
      </c>
      <c r="P1024" s="744"/>
      <c r="Q1024" s="761">
        <v>0</v>
      </c>
      <c r="R1024" s="743"/>
      <c r="S1024" s="761">
        <v>0</v>
      </c>
      <c r="T1024" s="828"/>
      <c r="U1024" s="784">
        <v>0</v>
      </c>
    </row>
    <row r="1025" spans="1:21" ht="14.4" customHeight="1" x14ac:dyDescent="0.3">
      <c r="A1025" s="742">
        <v>30</v>
      </c>
      <c r="B1025" s="743" t="s">
        <v>2303</v>
      </c>
      <c r="C1025" s="743" t="s">
        <v>2309</v>
      </c>
      <c r="D1025" s="826" t="s">
        <v>3545</v>
      </c>
      <c r="E1025" s="827" t="s">
        <v>2324</v>
      </c>
      <c r="F1025" s="743" t="s">
        <v>2304</v>
      </c>
      <c r="G1025" s="743" t="s">
        <v>3520</v>
      </c>
      <c r="H1025" s="743" t="s">
        <v>526</v>
      </c>
      <c r="I1025" s="743" t="s">
        <v>3521</v>
      </c>
      <c r="J1025" s="743" t="s">
        <v>1674</v>
      </c>
      <c r="K1025" s="743" t="s">
        <v>3522</v>
      </c>
      <c r="L1025" s="744">
        <v>78.33</v>
      </c>
      <c r="M1025" s="744">
        <v>156.66</v>
      </c>
      <c r="N1025" s="743">
        <v>2</v>
      </c>
      <c r="O1025" s="828">
        <v>0.5</v>
      </c>
      <c r="P1025" s="744">
        <v>156.66</v>
      </c>
      <c r="Q1025" s="761">
        <v>1</v>
      </c>
      <c r="R1025" s="743">
        <v>2</v>
      </c>
      <c r="S1025" s="761">
        <v>1</v>
      </c>
      <c r="T1025" s="828">
        <v>0.5</v>
      </c>
      <c r="U1025" s="784">
        <v>1</v>
      </c>
    </row>
    <row r="1026" spans="1:21" ht="14.4" customHeight="1" x14ac:dyDescent="0.3">
      <c r="A1026" s="742">
        <v>30</v>
      </c>
      <c r="B1026" s="743" t="s">
        <v>2303</v>
      </c>
      <c r="C1026" s="743" t="s">
        <v>2309</v>
      </c>
      <c r="D1026" s="826" t="s">
        <v>3545</v>
      </c>
      <c r="E1026" s="827" t="s">
        <v>2324</v>
      </c>
      <c r="F1026" s="743" t="s">
        <v>2304</v>
      </c>
      <c r="G1026" s="743" t="s">
        <v>2523</v>
      </c>
      <c r="H1026" s="743" t="s">
        <v>526</v>
      </c>
      <c r="I1026" s="743" t="s">
        <v>3212</v>
      </c>
      <c r="J1026" s="743" t="s">
        <v>958</v>
      </c>
      <c r="K1026" s="743" t="s">
        <v>2527</v>
      </c>
      <c r="L1026" s="744">
        <v>103.67</v>
      </c>
      <c r="M1026" s="744">
        <v>414.68</v>
      </c>
      <c r="N1026" s="743">
        <v>4</v>
      </c>
      <c r="O1026" s="828">
        <v>1</v>
      </c>
      <c r="P1026" s="744">
        <v>414.68</v>
      </c>
      <c r="Q1026" s="761">
        <v>1</v>
      </c>
      <c r="R1026" s="743">
        <v>4</v>
      </c>
      <c r="S1026" s="761">
        <v>1</v>
      </c>
      <c r="T1026" s="828">
        <v>1</v>
      </c>
      <c r="U1026" s="784">
        <v>1</v>
      </c>
    </row>
    <row r="1027" spans="1:21" ht="14.4" customHeight="1" x14ac:dyDescent="0.3">
      <c r="A1027" s="742">
        <v>30</v>
      </c>
      <c r="B1027" s="743" t="s">
        <v>2303</v>
      </c>
      <c r="C1027" s="743" t="s">
        <v>2309</v>
      </c>
      <c r="D1027" s="826" t="s">
        <v>3545</v>
      </c>
      <c r="E1027" s="827" t="s">
        <v>2324</v>
      </c>
      <c r="F1027" s="743" t="s">
        <v>2304</v>
      </c>
      <c r="G1027" s="743" t="s">
        <v>3523</v>
      </c>
      <c r="H1027" s="743" t="s">
        <v>526</v>
      </c>
      <c r="I1027" s="743" t="s">
        <v>3524</v>
      </c>
      <c r="J1027" s="743" t="s">
        <v>985</v>
      </c>
      <c r="K1027" s="743" t="s">
        <v>3525</v>
      </c>
      <c r="L1027" s="744">
        <v>0</v>
      </c>
      <c r="M1027" s="744">
        <v>0</v>
      </c>
      <c r="N1027" s="743">
        <v>1</v>
      </c>
      <c r="O1027" s="828">
        <v>0.5</v>
      </c>
      <c r="P1027" s="744">
        <v>0</v>
      </c>
      <c r="Q1027" s="761"/>
      <c r="R1027" s="743">
        <v>1</v>
      </c>
      <c r="S1027" s="761">
        <v>1</v>
      </c>
      <c r="T1027" s="828">
        <v>0.5</v>
      </c>
      <c r="U1027" s="784">
        <v>1</v>
      </c>
    </row>
    <row r="1028" spans="1:21" ht="14.4" customHeight="1" x14ac:dyDescent="0.3">
      <c r="A1028" s="742">
        <v>30</v>
      </c>
      <c r="B1028" s="743" t="s">
        <v>2303</v>
      </c>
      <c r="C1028" s="743" t="s">
        <v>2309</v>
      </c>
      <c r="D1028" s="826" t="s">
        <v>3545</v>
      </c>
      <c r="E1028" s="827" t="s">
        <v>2324</v>
      </c>
      <c r="F1028" s="743" t="s">
        <v>2304</v>
      </c>
      <c r="G1028" s="743" t="s">
        <v>2710</v>
      </c>
      <c r="H1028" s="743" t="s">
        <v>526</v>
      </c>
      <c r="I1028" s="743" t="s">
        <v>2711</v>
      </c>
      <c r="J1028" s="743" t="s">
        <v>2712</v>
      </c>
      <c r="K1028" s="743" t="s">
        <v>2713</v>
      </c>
      <c r="L1028" s="744">
        <v>18.809999999999999</v>
      </c>
      <c r="M1028" s="744">
        <v>112.85999999999999</v>
      </c>
      <c r="N1028" s="743">
        <v>6</v>
      </c>
      <c r="O1028" s="828">
        <v>1.5</v>
      </c>
      <c r="P1028" s="744">
        <v>112.85999999999999</v>
      </c>
      <c r="Q1028" s="761">
        <v>1</v>
      </c>
      <c r="R1028" s="743">
        <v>6</v>
      </c>
      <c r="S1028" s="761">
        <v>1</v>
      </c>
      <c r="T1028" s="828">
        <v>1.5</v>
      </c>
      <c r="U1028" s="784">
        <v>1</v>
      </c>
    </row>
    <row r="1029" spans="1:21" ht="14.4" customHeight="1" x14ac:dyDescent="0.3">
      <c r="A1029" s="742">
        <v>30</v>
      </c>
      <c r="B1029" s="743" t="s">
        <v>2303</v>
      </c>
      <c r="C1029" s="743" t="s">
        <v>2309</v>
      </c>
      <c r="D1029" s="826" t="s">
        <v>3545</v>
      </c>
      <c r="E1029" s="827" t="s">
        <v>2324</v>
      </c>
      <c r="F1029" s="743" t="s">
        <v>2304</v>
      </c>
      <c r="G1029" s="743" t="s">
        <v>2532</v>
      </c>
      <c r="H1029" s="743" t="s">
        <v>554</v>
      </c>
      <c r="I1029" s="743" t="s">
        <v>1966</v>
      </c>
      <c r="J1029" s="743" t="s">
        <v>1964</v>
      </c>
      <c r="K1029" s="743" t="s">
        <v>1967</v>
      </c>
      <c r="L1029" s="744">
        <v>262.23</v>
      </c>
      <c r="M1029" s="744">
        <v>262.23</v>
      </c>
      <c r="N1029" s="743">
        <v>1</v>
      </c>
      <c r="O1029" s="828">
        <v>0.5</v>
      </c>
      <c r="P1029" s="744"/>
      <c r="Q1029" s="761">
        <v>0</v>
      </c>
      <c r="R1029" s="743"/>
      <c r="S1029" s="761">
        <v>0</v>
      </c>
      <c r="T1029" s="828"/>
      <c r="U1029" s="784">
        <v>0</v>
      </c>
    </row>
    <row r="1030" spans="1:21" ht="14.4" customHeight="1" x14ac:dyDescent="0.3">
      <c r="A1030" s="742">
        <v>30</v>
      </c>
      <c r="B1030" s="743" t="s">
        <v>2303</v>
      </c>
      <c r="C1030" s="743" t="s">
        <v>2309</v>
      </c>
      <c r="D1030" s="826" t="s">
        <v>3545</v>
      </c>
      <c r="E1030" s="827" t="s">
        <v>2324</v>
      </c>
      <c r="F1030" s="743" t="s">
        <v>2304</v>
      </c>
      <c r="G1030" s="743" t="s">
        <v>2532</v>
      </c>
      <c r="H1030" s="743" t="s">
        <v>554</v>
      </c>
      <c r="I1030" s="743" t="s">
        <v>1966</v>
      </c>
      <c r="J1030" s="743" t="s">
        <v>1964</v>
      </c>
      <c r="K1030" s="743" t="s">
        <v>1967</v>
      </c>
      <c r="L1030" s="744">
        <v>218.62</v>
      </c>
      <c r="M1030" s="744">
        <v>218.62</v>
      </c>
      <c r="N1030" s="743">
        <v>1</v>
      </c>
      <c r="O1030" s="828">
        <v>0.5</v>
      </c>
      <c r="P1030" s="744">
        <v>218.62</v>
      </c>
      <c r="Q1030" s="761">
        <v>1</v>
      </c>
      <c r="R1030" s="743">
        <v>1</v>
      </c>
      <c r="S1030" s="761">
        <v>1</v>
      </c>
      <c r="T1030" s="828">
        <v>0.5</v>
      </c>
      <c r="U1030" s="784">
        <v>1</v>
      </c>
    </row>
    <row r="1031" spans="1:21" ht="14.4" customHeight="1" x14ac:dyDescent="0.3">
      <c r="A1031" s="742">
        <v>30</v>
      </c>
      <c r="B1031" s="743" t="s">
        <v>2303</v>
      </c>
      <c r="C1031" s="743" t="s">
        <v>2309</v>
      </c>
      <c r="D1031" s="826" t="s">
        <v>3545</v>
      </c>
      <c r="E1031" s="827" t="s">
        <v>2324</v>
      </c>
      <c r="F1031" s="743" t="s">
        <v>2304</v>
      </c>
      <c r="G1031" s="743" t="s">
        <v>2532</v>
      </c>
      <c r="H1031" s="743" t="s">
        <v>554</v>
      </c>
      <c r="I1031" s="743" t="s">
        <v>3526</v>
      </c>
      <c r="J1031" s="743" t="s">
        <v>1964</v>
      </c>
      <c r="K1031" s="743" t="s">
        <v>3527</v>
      </c>
      <c r="L1031" s="744">
        <v>437.23</v>
      </c>
      <c r="M1031" s="744">
        <v>437.23</v>
      </c>
      <c r="N1031" s="743">
        <v>1</v>
      </c>
      <c r="O1031" s="828">
        <v>0.5</v>
      </c>
      <c r="P1031" s="744"/>
      <c r="Q1031" s="761">
        <v>0</v>
      </c>
      <c r="R1031" s="743"/>
      <c r="S1031" s="761">
        <v>0</v>
      </c>
      <c r="T1031" s="828"/>
      <c r="U1031" s="784">
        <v>0</v>
      </c>
    </row>
    <row r="1032" spans="1:21" ht="14.4" customHeight="1" x14ac:dyDescent="0.3">
      <c r="A1032" s="742">
        <v>30</v>
      </c>
      <c r="B1032" s="743" t="s">
        <v>2303</v>
      </c>
      <c r="C1032" s="743" t="s">
        <v>2309</v>
      </c>
      <c r="D1032" s="826" t="s">
        <v>3545</v>
      </c>
      <c r="E1032" s="827" t="s">
        <v>2324</v>
      </c>
      <c r="F1032" s="743" t="s">
        <v>2304</v>
      </c>
      <c r="G1032" s="743" t="s">
        <v>3421</v>
      </c>
      <c r="H1032" s="743" t="s">
        <v>526</v>
      </c>
      <c r="I1032" s="743" t="s">
        <v>3528</v>
      </c>
      <c r="J1032" s="743" t="s">
        <v>3423</v>
      </c>
      <c r="K1032" s="743" t="s">
        <v>3529</v>
      </c>
      <c r="L1032" s="744">
        <v>0</v>
      </c>
      <c r="M1032" s="744">
        <v>0</v>
      </c>
      <c r="N1032" s="743">
        <v>1</v>
      </c>
      <c r="O1032" s="828">
        <v>1</v>
      </c>
      <c r="P1032" s="744">
        <v>0</v>
      </c>
      <c r="Q1032" s="761"/>
      <c r="R1032" s="743">
        <v>1</v>
      </c>
      <c r="S1032" s="761">
        <v>1</v>
      </c>
      <c r="T1032" s="828">
        <v>1</v>
      </c>
      <c r="U1032" s="784">
        <v>1</v>
      </c>
    </row>
    <row r="1033" spans="1:21" ht="14.4" customHeight="1" x14ac:dyDescent="0.3">
      <c r="A1033" s="742">
        <v>30</v>
      </c>
      <c r="B1033" s="743" t="s">
        <v>2303</v>
      </c>
      <c r="C1033" s="743" t="s">
        <v>2309</v>
      </c>
      <c r="D1033" s="826" t="s">
        <v>3545</v>
      </c>
      <c r="E1033" s="827" t="s">
        <v>2324</v>
      </c>
      <c r="F1033" s="743" t="s">
        <v>2304</v>
      </c>
      <c r="G1033" s="743" t="s">
        <v>3231</v>
      </c>
      <c r="H1033" s="743" t="s">
        <v>526</v>
      </c>
      <c r="I1033" s="743" t="s">
        <v>3232</v>
      </c>
      <c r="J1033" s="743" t="s">
        <v>1672</v>
      </c>
      <c r="K1033" s="743" t="s">
        <v>3233</v>
      </c>
      <c r="L1033" s="744">
        <v>453.8</v>
      </c>
      <c r="M1033" s="744">
        <v>453.8</v>
      </c>
      <c r="N1033" s="743">
        <v>1</v>
      </c>
      <c r="O1033" s="828">
        <v>0.5</v>
      </c>
      <c r="P1033" s="744">
        <v>453.8</v>
      </c>
      <c r="Q1033" s="761">
        <v>1</v>
      </c>
      <c r="R1033" s="743">
        <v>1</v>
      </c>
      <c r="S1033" s="761">
        <v>1</v>
      </c>
      <c r="T1033" s="828">
        <v>0.5</v>
      </c>
      <c r="U1033" s="784">
        <v>1</v>
      </c>
    </row>
    <row r="1034" spans="1:21" ht="14.4" customHeight="1" x14ac:dyDescent="0.3">
      <c r="A1034" s="742">
        <v>30</v>
      </c>
      <c r="B1034" s="743" t="s">
        <v>2303</v>
      </c>
      <c r="C1034" s="743" t="s">
        <v>2309</v>
      </c>
      <c r="D1034" s="826" t="s">
        <v>3545</v>
      </c>
      <c r="E1034" s="827" t="s">
        <v>2324</v>
      </c>
      <c r="F1034" s="743" t="s">
        <v>2304</v>
      </c>
      <c r="G1034" s="743" t="s">
        <v>2546</v>
      </c>
      <c r="H1034" s="743" t="s">
        <v>526</v>
      </c>
      <c r="I1034" s="743" t="s">
        <v>3530</v>
      </c>
      <c r="J1034" s="743" t="s">
        <v>2723</v>
      </c>
      <c r="K1034" s="743" t="s">
        <v>2548</v>
      </c>
      <c r="L1034" s="744">
        <v>105.46</v>
      </c>
      <c r="M1034" s="744">
        <v>316.38</v>
      </c>
      <c r="N1034" s="743">
        <v>3</v>
      </c>
      <c r="O1034" s="828">
        <v>0.5</v>
      </c>
      <c r="P1034" s="744"/>
      <c r="Q1034" s="761">
        <v>0</v>
      </c>
      <c r="R1034" s="743"/>
      <c r="S1034" s="761">
        <v>0</v>
      </c>
      <c r="T1034" s="828"/>
      <c r="U1034" s="784">
        <v>0</v>
      </c>
    </row>
    <row r="1035" spans="1:21" ht="14.4" customHeight="1" x14ac:dyDescent="0.3">
      <c r="A1035" s="742">
        <v>30</v>
      </c>
      <c r="B1035" s="743" t="s">
        <v>2303</v>
      </c>
      <c r="C1035" s="743" t="s">
        <v>2309</v>
      </c>
      <c r="D1035" s="826" t="s">
        <v>3545</v>
      </c>
      <c r="E1035" s="827" t="s">
        <v>2324</v>
      </c>
      <c r="F1035" s="743" t="s">
        <v>2304</v>
      </c>
      <c r="G1035" s="743" t="s">
        <v>2830</v>
      </c>
      <c r="H1035" s="743" t="s">
        <v>526</v>
      </c>
      <c r="I1035" s="743" t="s">
        <v>2016</v>
      </c>
      <c r="J1035" s="743" t="s">
        <v>2017</v>
      </c>
      <c r="K1035" s="743" t="s">
        <v>1931</v>
      </c>
      <c r="L1035" s="744">
        <v>117.73</v>
      </c>
      <c r="M1035" s="744">
        <v>117.73</v>
      </c>
      <c r="N1035" s="743">
        <v>1</v>
      </c>
      <c r="O1035" s="828">
        <v>0.5</v>
      </c>
      <c r="P1035" s="744">
        <v>117.73</v>
      </c>
      <c r="Q1035" s="761">
        <v>1</v>
      </c>
      <c r="R1035" s="743">
        <v>1</v>
      </c>
      <c r="S1035" s="761">
        <v>1</v>
      </c>
      <c r="T1035" s="828">
        <v>0.5</v>
      </c>
      <c r="U1035" s="784">
        <v>1</v>
      </c>
    </row>
    <row r="1036" spans="1:21" ht="14.4" customHeight="1" x14ac:dyDescent="0.3">
      <c r="A1036" s="742">
        <v>30</v>
      </c>
      <c r="B1036" s="743" t="s">
        <v>2303</v>
      </c>
      <c r="C1036" s="743" t="s">
        <v>2309</v>
      </c>
      <c r="D1036" s="826" t="s">
        <v>3545</v>
      </c>
      <c r="E1036" s="827" t="s">
        <v>2324</v>
      </c>
      <c r="F1036" s="743" t="s">
        <v>2304</v>
      </c>
      <c r="G1036" s="743" t="s">
        <v>2830</v>
      </c>
      <c r="H1036" s="743" t="s">
        <v>526</v>
      </c>
      <c r="I1036" s="743" t="s">
        <v>3234</v>
      </c>
      <c r="J1036" s="743" t="s">
        <v>2017</v>
      </c>
      <c r="K1036" s="743" t="s">
        <v>1953</v>
      </c>
      <c r="L1036" s="744">
        <v>353.18</v>
      </c>
      <c r="M1036" s="744">
        <v>353.18</v>
      </c>
      <c r="N1036" s="743">
        <v>1</v>
      </c>
      <c r="O1036" s="828">
        <v>0.5</v>
      </c>
      <c r="P1036" s="744"/>
      <c r="Q1036" s="761">
        <v>0</v>
      </c>
      <c r="R1036" s="743"/>
      <c r="S1036" s="761">
        <v>0</v>
      </c>
      <c r="T1036" s="828"/>
      <c r="U1036" s="784">
        <v>0</v>
      </c>
    </row>
    <row r="1037" spans="1:21" ht="14.4" customHeight="1" x14ac:dyDescent="0.3">
      <c r="A1037" s="742">
        <v>30</v>
      </c>
      <c r="B1037" s="743" t="s">
        <v>2303</v>
      </c>
      <c r="C1037" s="743" t="s">
        <v>2309</v>
      </c>
      <c r="D1037" s="826" t="s">
        <v>3545</v>
      </c>
      <c r="E1037" s="827" t="s">
        <v>2324</v>
      </c>
      <c r="F1037" s="743" t="s">
        <v>2304</v>
      </c>
      <c r="G1037" s="743" t="s">
        <v>2830</v>
      </c>
      <c r="H1037" s="743" t="s">
        <v>526</v>
      </c>
      <c r="I1037" s="743" t="s">
        <v>3234</v>
      </c>
      <c r="J1037" s="743" t="s">
        <v>2017</v>
      </c>
      <c r="K1037" s="743" t="s">
        <v>1953</v>
      </c>
      <c r="L1037" s="744">
        <v>279.52999999999997</v>
      </c>
      <c r="M1037" s="744">
        <v>279.52999999999997</v>
      </c>
      <c r="N1037" s="743">
        <v>1</v>
      </c>
      <c r="O1037" s="828">
        <v>0.5</v>
      </c>
      <c r="P1037" s="744">
        <v>279.52999999999997</v>
      </c>
      <c r="Q1037" s="761">
        <v>1</v>
      </c>
      <c r="R1037" s="743">
        <v>1</v>
      </c>
      <c r="S1037" s="761">
        <v>1</v>
      </c>
      <c r="T1037" s="828">
        <v>0.5</v>
      </c>
      <c r="U1037" s="784">
        <v>1</v>
      </c>
    </row>
    <row r="1038" spans="1:21" ht="14.4" customHeight="1" x14ac:dyDescent="0.3">
      <c r="A1038" s="742">
        <v>30</v>
      </c>
      <c r="B1038" s="743" t="s">
        <v>2303</v>
      </c>
      <c r="C1038" s="743" t="s">
        <v>2309</v>
      </c>
      <c r="D1038" s="826" t="s">
        <v>3545</v>
      </c>
      <c r="E1038" s="827" t="s">
        <v>2324</v>
      </c>
      <c r="F1038" s="743" t="s">
        <v>2304</v>
      </c>
      <c r="G1038" s="743" t="s">
        <v>2830</v>
      </c>
      <c r="H1038" s="743" t="s">
        <v>526</v>
      </c>
      <c r="I1038" s="743" t="s">
        <v>3235</v>
      </c>
      <c r="J1038" s="743" t="s">
        <v>2017</v>
      </c>
      <c r="K1038" s="743" t="s">
        <v>3075</v>
      </c>
      <c r="L1038" s="744">
        <v>430.05</v>
      </c>
      <c r="M1038" s="744">
        <v>860.1</v>
      </c>
      <c r="N1038" s="743">
        <v>2</v>
      </c>
      <c r="O1038" s="828">
        <v>1.5</v>
      </c>
      <c r="P1038" s="744">
        <v>430.05</v>
      </c>
      <c r="Q1038" s="761">
        <v>0.5</v>
      </c>
      <c r="R1038" s="743">
        <v>1</v>
      </c>
      <c r="S1038" s="761">
        <v>0.5</v>
      </c>
      <c r="T1038" s="828">
        <v>0.5</v>
      </c>
      <c r="U1038" s="784">
        <v>0.33333333333333331</v>
      </c>
    </row>
    <row r="1039" spans="1:21" ht="14.4" customHeight="1" x14ac:dyDescent="0.3">
      <c r="A1039" s="742">
        <v>30</v>
      </c>
      <c r="B1039" s="743" t="s">
        <v>2303</v>
      </c>
      <c r="C1039" s="743" t="s">
        <v>2309</v>
      </c>
      <c r="D1039" s="826" t="s">
        <v>3545</v>
      </c>
      <c r="E1039" s="827" t="s">
        <v>2324</v>
      </c>
      <c r="F1039" s="743" t="s">
        <v>2304</v>
      </c>
      <c r="G1039" s="743" t="s">
        <v>2735</v>
      </c>
      <c r="H1039" s="743" t="s">
        <v>526</v>
      </c>
      <c r="I1039" s="743" t="s">
        <v>2940</v>
      </c>
      <c r="J1039" s="743" t="s">
        <v>1109</v>
      </c>
      <c r="K1039" s="743" t="s">
        <v>2941</v>
      </c>
      <c r="L1039" s="744">
        <v>0</v>
      </c>
      <c r="M1039" s="744">
        <v>0</v>
      </c>
      <c r="N1039" s="743">
        <v>18</v>
      </c>
      <c r="O1039" s="828">
        <v>4.5</v>
      </c>
      <c r="P1039" s="744">
        <v>0</v>
      </c>
      <c r="Q1039" s="761"/>
      <c r="R1039" s="743">
        <v>15</v>
      </c>
      <c r="S1039" s="761">
        <v>0.83333333333333337</v>
      </c>
      <c r="T1039" s="828">
        <v>4</v>
      </c>
      <c r="U1039" s="784">
        <v>0.88888888888888884</v>
      </c>
    </row>
    <row r="1040" spans="1:21" ht="14.4" customHeight="1" x14ac:dyDescent="0.3">
      <c r="A1040" s="742">
        <v>30</v>
      </c>
      <c r="B1040" s="743" t="s">
        <v>2303</v>
      </c>
      <c r="C1040" s="743" t="s">
        <v>2309</v>
      </c>
      <c r="D1040" s="826" t="s">
        <v>3545</v>
      </c>
      <c r="E1040" s="827" t="s">
        <v>2324</v>
      </c>
      <c r="F1040" s="743" t="s">
        <v>2304</v>
      </c>
      <c r="G1040" s="743" t="s">
        <v>2735</v>
      </c>
      <c r="H1040" s="743" t="s">
        <v>526</v>
      </c>
      <c r="I1040" s="743" t="s">
        <v>3435</v>
      </c>
      <c r="J1040" s="743" t="s">
        <v>1109</v>
      </c>
      <c r="K1040" s="743" t="s">
        <v>2941</v>
      </c>
      <c r="L1040" s="744">
        <v>0</v>
      </c>
      <c r="M1040" s="744">
        <v>0</v>
      </c>
      <c r="N1040" s="743">
        <v>3</v>
      </c>
      <c r="O1040" s="828">
        <v>0.5</v>
      </c>
      <c r="P1040" s="744">
        <v>0</v>
      </c>
      <c r="Q1040" s="761"/>
      <c r="R1040" s="743">
        <v>3</v>
      </c>
      <c r="S1040" s="761">
        <v>1</v>
      </c>
      <c r="T1040" s="828">
        <v>0.5</v>
      </c>
      <c r="U1040" s="784">
        <v>1</v>
      </c>
    </row>
    <row r="1041" spans="1:21" ht="14.4" customHeight="1" x14ac:dyDescent="0.3">
      <c r="A1041" s="742">
        <v>30</v>
      </c>
      <c r="B1041" s="743" t="s">
        <v>2303</v>
      </c>
      <c r="C1041" s="743" t="s">
        <v>2309</v>
      </c>
      <c r="D1041" s="826" t="s">
        <v>3545</v>
      </c>
      <c r="E1041" s="827" t="s">
        <v>2324</v>
      </c>
      <c r="F1041" s="743" t="s">
        <v>2304</v>
      </c>
      <c r="G1041" s="743" t="s">
        <v>3531</v>
      </c>
      <c r="H1041" s="743" t="s">
        <v>526</v>
      </c>
      <c r="I1041" s="743" t="s">
        <v>3532</v>
      </c>
      <c r="J1041" s="743" t="s">
        <v>3533</v>
      </c>
      <c r="K1041" s="743" t="s">
        <v>3534</v>
      </c>
      <c r="L1041" s="744">
        <v>96.81</v>
      </c>
      <c r="M1041" s="744">
        <v>484.05</v>
      </c>
      <c r="N1041" s="743">
        <v>5</v>
      </c>
      <c r="O1041" s="828">
        <v>1</v>
      </c>
      <c r="P1041" s="744">
        <v>484.05</v>
      </c>
      <c r="Q1041" s="761">
        <v>1</v>
      </c>
      <c r="R1041" s="743">
        <v>5</v>
      </c>
      <c r="S1041" s="761">
        <v>1</v>
      </c>
      <c r="T1041" s="828">
        <v>1</v>
      </c>
      <c r="U1041" s="784">
        <v>1</v>
      </c>
    </row>
    <row r="1042" spans="1:21" ht="14.4" customHeight="1" x14ac:dyDescent="0.3">
      <c r="A1042" s="742">
        <v>30</v>
      </c>
      <c r="B1042" s="743" t="s">
        <v>2303</v>
      </c>
      <c r="C1042" s="743" t="s">
        <v>2309</v>
      </c>
      <c r="D1042" s="826" t="s">
        <v>3545</v>
      </c>
      <c r="E1042" s="827" t="s">
        <v>2324</v>
      </c>
      <c r="F1042" s="743" t="s">
        <v>2304</v>
      </c>
      <c r="G1042" s="743" t="s">
        <v>3535</v>
      </c>
      <c r="H1042" s="743" t="s">
        <v>554</v>
      </c>
      <c r="I1042" s="743" t="s">
        <v>3536</v>
      </c>
      <c r="J1042" s="743" t="s">
        <v>3537</v>
      </c>
      <c r="K1042" s="743" t="s">
        <v>3538</v>
      </c>
      <c r="L1042" s="744">
        <v>145.15</v>
      </c>
      <c r="M1042" s="744">
        <v>145.15</v>
      </c>
      <c r="N1042" s="743">
        <v>1</v>
      </c>
      <c r="O1042" s="828">
        <v>0.5</v>
      </c>
      <c r="P1042" s="744">
        <v>145.15</v>
      </c>
      <c r="Q1042" s="761">
        <v>1</v>
      </c>
      <c r="R1042" s="743">
        <v>1</v>
      </c>
      <c r="S1042" s="761">
        <v>1</v>
      </c>
      <c r="T1042" s="828">
        <v>0.5</v>
      </c>
      <c r="U1042" s="784">
        <v>1</v>
      </c>
    </row>
    <row r="1043" spans="1:21" ht="14.4" customHeight="1" x14ac:dyDescent="0.3">
      <c r="A1043" s="742">
        <v>30</v>
      </c>
      <c r="B1043" s="743" t="s">
        <v>2303</v>
      </c>
      <c r="C1043" s="743" t="s">
        <v>2309</v>
      </c>
      <c r="D1043" s="826" t="s">
        <v>3545</v>
      </c>
      <c r="E1043" s="827" t="s">
        <v>2324</v>
      </c>
      <c r="F1043" s="743" t="s">
        <v>2304</v>
      </c>
      <c r="G1043" s="743" t="s">
        <v>2585</v>
      </c>
      <c r="H1043" s="743" t="s">
        <v>526</v>
      </c>
      <c r="I1043" s="743" t="s">
        <v>2586</v>
      </c>
      <c r="J1043" s="743" t="s">
        <v>1421</v>
      </c>
      <c r="K1043" s="743" t="s">
        <v>2131</v>
      </c>
      <c r="L1043" s="744">
        <v>122.73</v>
      </c>
      <c r="M1043" s="744">
        <v>245.46</v>
      </c>
      <c r="N1043" s="743">
        <v>2</v>
      </c>
      <c r="O1043" s="828">
        <v>0.5</v>
      </c>
      <c r="P1043" s="744">
        <v>245.46</v>
      </c>
      <c r="Q1043" s="761">
        <v>1</v>
      </c>
      <c r="R1043" s="743">
        <v>2</v>
      </c>
      <c r="S1043" s="761">
        <v>1</v>
      </c>
      <c r="T1043" s="828">
        <v>0.5</v>
      </c>
      <c r="U1043" s="784">
        <v>1</v>
      </c>
    </row>
    <row r="1044" spans="1:21" ht="14.4" customHeight="1" x14ac:dyDescent="0.3">
      <c r="A1044" s="742">
        <v>30</v>
      </c>
      <c r="B1044" s="743" t="s">
        <v>2303</v>
      </c>
      <c r="C1044" s="743" t="s">
        <v>2309</v>
      </c>
      <c r="D1044" s="826" t="s">
        <v>3545</v>
      </c>
      <c r="E1044" s="827" t="s">
        <v>2324</v>
      </c>
      <c r="F1044" s="743" t="s">
        <v>2304</v>
      </c>
      <c r="G1044" s="743" t="s">
        <v>2740</v>
      </c>
      <c r="H1044" s="743" t="s">
        <v>526</v>
      </c>
      <c r="I1044" s="743" t="s">
        <v>3268</v>
      </c>
      <c r="J1044" s="743" t="s">
        <v>3269</v>
      </c>
      <c r="K1044" s="743" t="s">
        <v>3270</v>
      </c>
      <c r="L1044" s="744">
        <v>170.32</v>
      </c>
      <c r="M1044" s="744">
        <v>170.32</v>
      </c>
      <c r="N1044" s="743">
        <v>1</v>
      </c>
      <c r="O1044" s="828">
        <v>0.5</v>
      </c>
      <c r="P1044" s="744">
        <v>170.32</v>
      </c>
      <c r="Q1044" s="761">
        <v>1</v>
      </c>
      <c r="R1044" s="743">
        <v>1</v>
      </c>
      <c r="S1044" s="761">
        <v>1</v>
      </c>
      <c r="T1044" s="828">
        <v>0.5</v>
      </c>
      <c r="U1044" s="784">
        <v>1</v>
      </c>
    </row>
    <row r="1045" spans="1:21" ht="14.4" customHeight="1" x14ac:dyDescent="0.3">
      <c r="A1045" s="742">
        <v>30</v>
      </c>
      <c r="B1045" s="743" t="s">
        <v>2303</v>
      </c>
      <c r="C1045" s="743" t="s">
        <v>2309</v>
      </c>
      <c r="D1045" s="826" t="s">
        <v>3545</v>
      </c>
      <c r="E1045" s="827" t="s">
        <v>2324</v>
      </c>
      <c r="F1045" s="743" t="s">
        <v>2304</v>
      </c>
      <c r="G1045" s="743" t="s">
        <v>2744</v>
      </c>
      <c r="H1045" s="743" t="s">
        <v>526</v>
      </c>
      <c r="I1045" s="743" t="s">
        <v>3279</v>
      </c>
      <c r="J1045" s="743" t="s">
        <v>2207</v>
      </c>
      <c r="K1045" s="743" t="s">
        <v>2203</v>
      </c>
      <c r="L1045" s="744">
        <v>0</v>
      </c>
      <c r="M1045" s="744">
        <v>0</v>
      </c>
      <c r="N1045" s="743">
        <v>4</v>
      </c>
      <c r="O1045" s="828">
        <v>1</v>
      </c>
      <c r="P1045" s="744">
        <v>0</v>
      </c>
      <c r="Q1045" s="761"/>
      <c r="R1045" s="743">
        <v>4</v>
      </c>
      <c r="S1045" s="761">
        <v>1</v>
      </c>
      <c r="T1045" s="828">
        <v>1</v>
      </c>
      <c r="U1045" s="784">
        <v>1</v>
      </c>
    </row>
    <row r="1046" spans="1:21" ht="14.4" customHeight="1" x14ac:dyDescent="0.3">
      <c r="A1046" s="742">
        <v>30</v>
      </c>
      <c r="B1046" s="743" t="s">
        <v>2303</v>
      </c>
      <c r="C1046" s="743" t="s">
        <v>2309</v>
      </c>
      <c r="D1046" s="826" t="s">
        <v>3545</v>
      </c>
      <c r="E1046" s="827" t="s">
        <v>2324</v>
      </c>
      <c r="F1046" s="743" t="s">
        <v>2304</v>
      </c>
      <c r="G1046" s="743" t="s">
        <v>2744</v>
      </c>
      <c r="H1046" s="743" t="s">
        <v>526</v>
      </c>
      <c r="I1046" s="743" t="s">
        <v>3539</v>
      </c>
      <c r="J1046" s="743" t="s">
        <v>3540</v>
      </c>
      <c r="K1046" s="743" t="s">
        <v>2203</v>
      </c>
      <c r="L1046" s="744">
        <v>0</v>
      </c>
      <c r="M1046" s="744">
        <v>0</v>
      </c>
      <c r="N1046" s="743">
        <v>2</v>
      </c>
      <c r="O1046" s="828">
        <v>0.5</v>
      </c>
      <c r="P1046" s="744">
        <v>0</v>
      </c>
      <c r="Q1046" s="761"/>
      <c r="R1046" s="743">
        <v>2</v>
      </c>
      <c r="S1046" s="761">
        <v>1</v>
      </c>
      <c r="T1046" s="828">
        <v>0.5</v>
      </c>
      <c r="U1046" s="784">
        <v>1</v>
      </c>
    </row>
    <row r="1047" spans="1:21" ht="14.4" customHeight="1" x14ac:dyDescent="0.3">
      <c r="A1047" s="742">
        <v>30</v>
      </c>
      <c r="B1047" s="743" t="s">
        <v>2303</v>
      </c>
      <c r="C1047" s="743" t="s">
        <v>2309</v>
      </c>
      <c r="D1047" s="826" t="s">
        <v>3545</v>
      </c>
      <c r="E1047" s="827" t="s">
        <v>2324</v>
      </c>
      <c r="F1047" s="743" t="s">
        <v>2305</v>
      </c>
      <c r="G1047" s="743" t="s">
        <v>2620</v>
      </c>
      <c r="H1047" s="743" t="s">
        <v>526</v>
      </c>
      <c r="I1047" s="743" t="s">
        <v>3322</v>
      </c>
      <c r="J1047" s="743" t="s">
        <v>2622</v>
      </c>
      <c r="K1047" s="743"/>
      <c r="L1047" s="744">
        <v>0</v>
      </c>
      <c r="M1047" s="744">
        <v>0</v>
      </c>
      <c r="N1047" s="743">
        <v>10</v>
      </c>
      <c r="O1047" s="828">
        <v>10</v>
      </c>
      <c r="P1047" s="744">
        <v>0</v>
      </c>
      <c r="Q1047" s="761"/>
      <c r="R1047" s="743">
        <v>9</v>
      </c>
      <c r="S1047" s="761">
        <v>0.9</v>
      </c>
      <c r="T1047" s="828">
        <v>9</v>
      </c>
      <c r="U1047" s="784">
        <v>0.9</v>
      </c>
    </row>
    <row r="1048" spans="1:21" ht="14.4" customHeight="1" x14ac:dyDescent="0.3">
      <c r="A1048" s="742">
        <v>30</v>
      </c>
      <c r="B1048" s="743" t="s">
        <v>2303</v>
      </c>
      <c r="C1048" s="743" t="s">
        <v>2309</v>
      </c>
      <c r="D1048" s="826" t="s">
        <v>3545</v>
      </c>
      <c r="E1048" s="827" t="s">
        <v>2316</v>
      </c>
      <c r="F1048" s="743" t="s">
        <v>2304</v>
      </c>
      <c r="G1048" s="743" t="s">
        <v>2327</v>
      </c>
      <c r="H1048" s="743" t="s">
        <v>526</v>
      </c>
      <c r="I1048" s="743" t="s">
        <v>3541</v>
      </c>
      <c r="J1048" s="743" t="s">
        <v>3542</v>
      </c>
      <c r="K1048" s="743" t="s">
        <v>2947</v>
      </c>
      <c r="L1048" s="744">
        <v>103.64</v>
      </c>
      <c r="M1048" s="744">
        <v>103.64</v>
      </c>
      <c r="N1048" s="743">
        <v>1</v>
      </c>
      <c r="O1048" s="828">
        <v>0.5</v>
      </c>
      <c r="P1048" s="744">
        <v>103.64</v>
      </c>
      <c r="Q1048" s="761">
        <v>1</v>
      </c>
      <c r="R1048" s="743">
        <v>1</v>
      </c>
      <c r="S1048" s="761">
        <v>1</v>
      </c>
      <c r="T1048" s="828">
        <v>0.5</v>
      </c>
      <c r="U1048" s="784">
        <v>1</v>
      </c>
    </row>
    <row r="1049" spans="1:21" ht="14.4" customHeight="1" x14ac:dyDescent="0.3">
      <c r="A1049" s="742">
        <v>30</v>
      </c>
      <c r="B1049" s="743" t="s">
        <v>2303</v>
      </c>
      <c r="C1049" s="743" t="s">
        <v>2309</v>
      </c>
      <c r="D1049" s="826" t="s">
        <v>3545</v>
      </c>
      <c r="E1049" s="827" t="s">
        <v>2316</v>
      </c>
      <c r="F1049" s="743" t="s">
        <v>2304</v>
      </c>
      <c r="G1049" s="743" t="s">
        <v>3146</v>
      </c>
      <c r="H1049" s="743" t="s">
        <v>526</v>
      </c>
      <c r="I1049" s="743" t="s">
        <v>3147</v>
      </c>
      <c r="J1049" s="743" t="s">
        <v>1651</v>
      </c>
      <c r="K1049" s="743" t="s">
        <v>3148</v>
      </c>
      <c r="L1049" s="744">
        <v>48.09</v>
      </c>
      <c r="M1049" s="744">
        <v>48.09</v>
      </c>
      <c r="N1049" s="743">
        <v>1</v>
      </c>
      <c r="O1049" s="828">
        <v>1</v>
      </c>
      <c r="P1049" s="744"/>
      <c r="Q1049" s="761">
        <v>0</v>
      </c>
      <c r="R1049" s="743"/>
      <c r="S1049" s="761">
        <v>0</v>
      </c>
      <c r="T1049" s="828"/>
      <c r="U1049" s="784">
        <v>0</v>
      </c>
    </row>
    <row r="1050" spans="1:21" ht="14.4" customHeight="1" thickBot="1" x14ac:dyDescent="0.35">
      <c r="A1050" s="749">
        <v>30</v>
      </c>
      <c r="B1050" s="750" t="s">
        <v>2303</v>
      </c>
      <c r="C1050" s="750" t="s">
        <v>2309</v>
      </c>
      <c r="D1050" s="829" t="s">
        <v>3545</v>
      </c>
      <c r="E1050" s="830" t="s">
        <v>2316</v>
      </c>
      <c r="F1050" s="750" t="s">
        <v>2304</v>
      </c>
      <c r="G1050" s="750" t="s">
        <v>3543</v>
      </c>
      <c r="H1050" s="750" t="s">
        <v>554</v>
      </c>
      <c r="I1050" s="750" t="s">
        <v>1974</v>
      </c>
      <c r="J1050" s="750" t="s">
        <v>1167</v>
      </c>
      <c r="K1050" s="750" t="s">
        <v>1975</v>
      </c>
      <c r="L1050" s="751">
        <v>341.53</v>
      </c>
      <c r="M1050" s="751">
        <v>341.53</v>
      </c>
      <c r="N1050" s="750">
        <v>1</v>
      </c>
      <c r="O1050" s="831">
        <v>0.5</v>
      </c>
      <c r="P1050" s="751">
        <v>341.53</v>
      </c>
      <c r="Q1050" s="762">
        <v>1</v>
      </c>
      <c r="R1050" s="750">
        <v>1</v>
      </c>
      <c r="S1050" s="762">
        <v>1</v>
      </c>
      <c r="T1050" s="831">
        <v>0.5</v>
      </c>
      <c r="U1050" s="78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80" t="s">
        <v>3547</v>
      </c>
      <c r="B1" s="581"/>
      <c r="C1" s="581"/>
      <c r="D1" s="581"/>
      <c r="E1" s="581"/>
      <c r="F1" s="581"/>
    </row>
    <row r="2" spans="1:6" ht="14.4" customHeight="1" thickBot="1" x14ac:dyDescent="0.35">
      <c r="A2" s="374" t="s">
        <v>322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82" t="s">
        <v>161</v>
      </c>
      <c r="C3" s="583"/>
      <c r="D3" s="584" t="s">
        <v>160</v>
      </c>
      <c r="E3" s="583"/>
      <c r="F3" s="105" t="s">
        <v>3</v>
      </c>
    </row>
    <row r="4" spans="1:6" ht="14.4" customHeight="1" thickBot="1" x14ac:dyDescent="0.35">
      <c r="A4" s="832" t="s">
        <v>210</v>
      </c>
      <c r="B4" s="757" t="s">
        <v>14</v>
      </c>
      <c r="C4" s="758" t="s">
        <v>2</v>
      </c>
      <c r="D4" s="757" t="s">
        <v>14</v>
      </c>
      <c r="E4" s="758" t="s">
        <v>2</v>
      </c>
      <c r="F4" s="759" t="s">
        <v>14</v>
      </c>
    </row>
    <row r="5" spans="1:6" ht="14.4" customHeight="1" x14ac:dyDescent="0.3">
      <c r="A5" s="834" t="s">
        <v>2320</v>
      </c>
      <c r="B5" s="225">
        <v>24967.32</v>
      </c>
      <c r="C5" s="825">
        <v>0.50389750145362899</v>
      </c>
      <c r="D5" s="225">
        <v>24581.089999999989</v>
      </c>
      <c r="E5" s="825">
        <v>0.49610249854637101</v>
      </c>
      <c r="F5" s="833">
        <v>49548.409999999989</v>
      </c>
    </row>
    <row r="6" spans="1:6" ht="14.4" customHeight="1" x14ac:dyDescent="0.3">
      <c r="A6" s="773" t="s">
        <v>2315</v>
      </c>
      <c r="B6" s="747">
        <v>8756.7099999999955</v>
      </c>
      <c r="C6" s="761">
        <v>0.13671161839006235</v>
      </c>
      <c r="D6" s="747">
        <v>55295.709999999992</v>
      </c>
      <c r="E6" s="761">
        <v>0.86328838160993771</v>
      </c>
      <c r="F6" s="748">
        <v>64052.419999999984</v>
      </c>
    </row>
    <row r="7" spans="1:6" ht="14.4" customHeight="1" x14ac:dyDescent="0.3">
      <c r="A7" s="773" t="s">
        <v>2321</v>
      </c>
      <c r="B7" s="747">
        <v>2345.8999999999996</v>
      </c>
      <c r="C7" s="761">
        <v>9.9259457341577942E-2</v>
      </c>
      <c r="D7" s="747">
        <v>21288.12</v>
      </c>
      <c r="E7" s="761">
        <v>0.90074054265842218</v>
      </c>
      <c r="F7" s="748">
        <v>23634.019999999997</v>
      </c>
    </row>
    <row r="8" spans="1:6" ht="14.4" customHeight="1" x14ac:dyDescent="0.3">
      <c r="A8" s="773" t="s">
        <v>2317</v>
      </c>
      <c r="B8" s="747">
        <v>1959.0399999999997</v>
      </c>
      <c r="C8" s="761">
        <v>8.4862619797234903E-2</v>
      </c>
      <c r="D8" s="747">
        <v>21125.799999999992</v>
      </c>
      <c r="E8" s="761">
        <v>0.91513738020276503</v>
      </c>
      <c r="F8" s="748">
        <v>23084.839999999993</v>
      </c>
    </row>
    <row r="9" spans="1:6" ht="14.4" customHeight="1" x14ac:dyDescent="0.3">
      <c r="A9" s="773" t="s">
        <v>2324</v>
      </c>
      <c r="B9" s="747">
        <v>955.74999999999989</v>
      </c>
      <c r="C9" s="761">
        <v>7.799589516764116E-2</v>
      </c>
      <c r="D9" s="747">
        <v>11298.100000000002</v>
      </c>
      <c r="E9" s="761">
        <v>0.92200410483235884</v>
      </c>
      <c r="F9" s="748">
        <v>12253.850000000002</v>
      </c>
    </row>
    <row r="10" spans="1:6" ht="14.4" customHeight="1" x14ac:dyDescent="0.3">
      <c r="A10" s="773" t="s">
        <v>2319</v>
      </c>
      <c r="B10" s="747">
        <v>400.89</v>
      </c>
      <c r="C10" s="761">
        <v>1.7352607371124783E-2</v>
      </c>
      <c r="D10" s="747">
        <v>22701.690000000002</v>
      </c>
      <c r="E10" s="761">
        <v>0.98264739262887524</v>
      </c>
      <c r="F10" s="748">
        <v>23102.58</v>
      </c>
    </row>
    <row r="11" spans="1:6" ht="14.4" customHeight="1" x14ac:dyDescent="0.3">
      <c r="A11" s="773" t="s">
        <v>2316</v>
      </c>
      <c r="B11" s="747">
        <v>348.81</v>
      </c>
      <c r="C11" s="761">
        <v>5.99690535545431E-2</v>
      </c>
      <c r="D11" s="747">
        <v>5467.6900000000005</v>
      </c>
      <c r="E11" s="761">
        <v>0.94003094644545682</v>
      </c>
      <c r="F11" s="748">
        <v>5816.5000000000009</v>
      </c>
    </row>
    <row r="12" spans="1:6" ht="14.4" customHeight="1" x14ac:dyDescent="0.3">
      <c r="A12" s="773" t="s">
        <v>2318</v>
      </c>
      <c r="B12" s="747"/>
      <c r="C12" s="761">
        <v>0</v>
      </c>
      <c r="D12" s="747">
        <v>2401.4999999999995</v>
      </c>
      <c r="E12" s="761">
        <v>1</v>
      </c>
      <c r="F12" s="748">
        <v>2401.4999999999995</v>
      </c>
    </row>
    <row r="13" spans="1:6" ht="14.4" customHeight="1" x14ac:dyDescent="0.3">
      <c r="A13" s="773" t="s">
        <v>2323</v>
      </c>
      <c r="B13" s="747"/>
      <c r="C13" s="761">
        <v>0</v>
      </c>
      <c r="D13" s="747">
        <v>32.18</v>
      </c>
      <c r="E13" s="761">
        <v>1</v>
      </c>
      <c r="F13" s="748">
        <v>32.18</v>
      </c>
    </row>
    <row r="14" spans="1:6" ht="14.4" customHeight="1" thickBot="1" x14ac:dyDescent="0.35">
      <c r="A14" s="771" t="s">
        <v>2322</v>
      </c>
      <c r="B14" s="763">
        <v>0</v>
      </c>
      <c r="C14" s="764">
        <v>0</v>
      </c>
      <c r="D14" s="763">
        <v>4857.97</v>
      </c>
      <c r="E14" s="764">
        <v>1</v>
      </c>
      <c r="F14" s="765">
        <v>4857.97</v>
      </c>
    </row>
    <row r="15" spans="1:6" ht="14.4" customHeight="1" thickBot="1" x14ac:dyDescent="0.35">
      <c r="A15" s="766" t="s">
        <v>3</v>
      </c>
      <c r="B15" s="767">
        <v>39734.419999999991</v>
      </c>
      <c r="C15" s="768">
        <v>0.1903132836587737</v>
      </c>
      <c r="D15" s="767">
        <v>169049.84999999998</v>
      </c>
      <c r="E15" s="768">
        <v>0.80968671634122635</v>
      </c>
      <c r="F15" s="769">
        <v>208784.26999999996</v>
      </c>
    </row>
    <row r="16" spans="1:6" ht="14.4" customHeight="1" thickBot="1" x14ac:dyDescent="0.35"/>
    <row r="17" spans="1:6" ht="14.4" customHeight="1" x14ac:dyDescent="0.3">
      <c r="A17" s="834" t="s">
        <v>1789</v>
      </c>
      <c r="B17" s="225">
        <v>24704.400000000001</v>
      </c>
      <c r="C17" s="825">
        <v>0.69587114874342981</v>
      </c>
      <c r="D17" s="225">
        <v>10797</v>
      </c>
      <c r="E17" s="825">
        <v>0.30412885125657013</v>
      </c>
      <c r="F17" s="833">
        <v>35501.4</v>
      </c>
    </row>
    <row r="18" spans="1:6" ht="14.4" customHeight="1" x14ac:dyDescent="0.3">
      <c r="A18" s="773" t="s">
        <v>3548</v>
      </c>
      <c r="B18" s="747">
        <v>3699.12</v>
      </c>
      <c r="C18" s="761">
        <v>0.82352548304581008</v>
      </c>
      <c r="D18" s="747">
        <v>792.69</v>
      </c>
      <c r="E18" s="761">
        <v>0.17647451695419</v>
      </c>
      <c r="F18" s="748">
        <v>4491.8099999999995</v>
      </c>
    </row>
    <row r="19" spans="1:6" ht="14.4" customHeight="1" x14ac:dyDescent="0.3">
      <c r="A19" s="773" t="s">
        <v>1729</v>
      </c>
      <c r="B19" s="747">
        <v>2099.0099999999998</v>
      </c>
      <c r="C19" s="761">
        <v>0.8789382443093311</v>
      </c>
      <c r="D19" s="747">
        <v>289.11</v>
      </c>
      <c r="E19" s="761">
        <v>0.12106175569066882</v>
      </c>
      <c r="F19" s="748">
        <v>2388.12</v>
      </c>
    </row>
    <row r="20" spans="1:6" ht="14.4" customHeight="1" x14ac:dyDescent="0.3">
      <c r="A20" s="773" t="s">
        <v>3549</v>
      </c>
      <c r="B20" s="747">
        <v>1866.69</v>
      </c>
      <c r="C20" s="761">
        <v>0.52381112729293122</v>
      </c>
      <c r="D20" s="747">
        <v>1696.98</v>
      </c>
      <c r="E20" s="761">
        <v>0.47618887270706883</v>
      </c>
      <c r="F20" s="748">
        <v>3563.67</v>
      </c>
    </row>
    <row r="21" spans="1:6" ht="14.4" customHeight="1" x14ac:dyDescent="0.3">
      <c r="A21" s="773" t="s">
        <v>1724</v>
      </c>
      <c r="B21" s="747">
        <v>1454.23</v>
      </c>
      <c r="C21" s="761">
        <v>1</v>
      </c>
      <c r="D21" s="747"/>
      <c r="E21" s="761">
        <v>0</v>
      </c>
      <c r="F21" s="748">
        <v>1454.23</v>
      </c>
    </row>
    <row r="22" spans="1:6" ht="14.4" customHeight="1" x14ac:dyDescent="0.3">
      <c r="A22" s="773" t="s">
        <v>1791</v>
      </c>
      <c r="B22" s="747">
        <v>1191.77</v>
      </c>
      <c r="C22" s="761">
        <v>0.15745034468727123</v>
      </c>
      <c r="D22" s="747">
        <v>6377.4100000000017</v>
      </c>
      <c r="E22" s="761">
        <v>0.84254965531272874</v>
      </c>
      <c r="F22" s="748">
        <v>7569.1800000000021</v>
      </c>
    </row>
    <row r="23" spans="1:6" ht="14.4" customHeight="1" x14ac:dyDescent="0.3">
      <c r="A23" s="773" t="s">
        <v>1790</v>
      </c>
      <c r="B23" s="747">
        <v>972.99999999999989</v>
      </c>
      <c r="C23" s="761">
        <v>0.74911269026153504</v>
      </c>
      <c r="D23" s="747">
        <v>325.87</v>
      </c>
      <c r="E23" s="761">
        <v>0.25088730973846501</v>
      </c>
      <c r="F23" s="748">
        <v>1298.8699999999999</v>
      </c>
    </row>
    <row r="24" spans="1:6" ht="14.4" customHeight="1" x14ac:dyDescent="0.3">
      <c r="A24" s="773" t="s">
        <v>1745</v>
      </c>
      <c r="B24" s="747">
        <v>919.24</v>
      </c>
      <c r="C24" s="761">
        <v>0.63636363636363635</v>
      </c>
      <c r="D24" s="747">
        <v>525.28</v>
      </c>
      <c r="E24" s="761">
        <v>0.36363636363636365</v>
      </c>
      <c r="F24" s="748">
        <v>1444.52</v>
      </c>
    </row>
    <row r="25" spans="1:6" ht="14.4" customHeight="1" x14ac:dyDescent="0.3">
      <c r="A25" s="773" t="s">
        <v>1759</v>
      </c>
      <c r="B25" s="747">
        <v>434.43</v>
      </c>
      <c r="C25" s="761">
        <v>0.23098518160115275</v>
      </c>
      <c r="D25" s="747">
        <v>1446.3399999999997</v>
      </c>
      <c r="E25" s="761">
        <v>0.76901481839884722</v>
      </c>
      <c r="F25" s="748">
        <v>1880.7699999999998</v>
      </c>
    </row>
    <row r="26" spans="1:6" ht="14.4" customHeight="1" x14ac:dyDescent="0.3">
      <c r="A26" s="773" t="s">
        <v>1749</v>
      </c>
      <c r="B26" s="747">
        <v>426</v>
      </c>
      <c r="C26" s="761">
        <v>0.18571316470926738</v>
      </c>
      <c r="D26" s="747">
        <v>1867.8599999999997</v>
      </c>
      <c r="E26" s="761">
        <v>0.81428683529073265</v>
      </c>
      <c r="F26" s="748">
        <v>2293.8599999999997</v>
      </c>
    </row>
    <row r="27" spans="1:6" ht="14.4" customHeight="1" x14ac:dyDescent="0.3">
      <c r="A27" s="773" t="s">
        <v>1775</v>
      </c>
      <c r="B27" s="747">
        <v>330.24</v>
      </c>
      <c r="C27" s="761">
        <v>0.53654811613511189</v>
      </c>
      <c r="D27" s="747">
        <v>285.25</v>
      </c>
      <c r="E27" s="761">
        <v>0.46345188386488811</v>
      </c>
      <c r="F27" s="748">
        <v>615.49</v>
      </c>
    </row>
    <row r="28" spans="1:6" ht="14.4" customHeight="1" x14ac:dyDescent="0.3">
      <c r="A28" s="773" t="s">
        <v>1757</v>
      </c>
      <c r="B28" s="747">
        <v>293.45999999999998</v>
      </c>
      <c r="C28" s="761">
        <v>3.564015899985061E-2</v>
      </c>
      <c r="D28" s="747">
        <v>7940.5100000000011</v>
      </c>
      <c r="E28" s="761">
        <v>0.96435984100014938</v>
      </c>
      <c r="F28" s="748">
        <v>8233.9700000000012</v>
      </c>
    </row>
    <row r="29" spans="1:6" ht="14.4" customHeight="1" x14ac:dyDescent="0.3">
      <c r="A29" s="773" t="s">
        <v>1773</v>
      </c>
      <c r="B29" s="747">
        <v>280.38</v>
      </c>
      <c r="C29" s="761">
        <v>0.75</v>
      </c>
      <c r="D29" s="747">
        <v>93.46</v>
      </c>
      <c r="E29" s="761">
        <v>0.25</v>
      </c>
      <c r="F29" s="748">
        <v>373.84</v>
      </c>
    </row>
    <row r="30" spans="1:6" ht="14.4" customHeight="1" x14ac:dyDescent="0.3">
      <c r="A30" s="773" t="s">
        <v>1801</v>
      </c>
      <c r="B30" s="747">
        <v>237.09</v>
      </c>
      <c r="C30" s="761">
        <v>9.1309974042379477E-2</v>
      </c>
      <c r="D30" s="747">
        <v>2359.4499999999998</v>
      </c>
      <c r="E30" s="761">
        <v>0.9086900259576205</v>
      </c>
      <c r="F30" s="748">
        <v>2596.54</v>
      </c>
    </row>
    <row r="31" spans="1:6" ht="14.4" customHeight="1" x14ac:dyDescent="0.3">
      <c r="A31" s="773" t="s">
        <v>1751</v>
      </c>
      <c r="B31" s="747">
        <v>215.31</v>
      </c>
      <c r="C31" s="761">
        <v>0.14554561862464763</v>
      </c>
      <c r="D31" s="747">
        <v>1264.0200000000002</v>
      </c>
      <c r="E31" s="761">
        <v>0.85445438137535246</v>
      </c>
      <c r="F31" s="748">
        <v>1479.3300000000002</v>
      </c>
    </row>
    <row r="32" spans="1:6" ht="14.4" customHeight="1" x14ac:dyDescent="0.3">
      <c r="A32" s="773" t="s">
        <v>1781</v>
      </c>
      <c r="B32" s="747">
        <v>161.06</v>
      </c>
      <c r="C32" s="761">
        <v>0.33333333333333331</v>
      </c>
      <c r="D32" s="747">
        <v>322.12</v>
      </c>
      <c r="E32" s="761">
        <v>0.66666666666666663</v>
      </c>
      <c r="F32" s="748">
        <v>483.18</v>
      </c>
    </row>
    <row r="33" spans="1:6" ht="14.4" customHeight="1" x14ac:dyDescent="0.3">
      <c r="A33" s="773" t="s">
        <v>1733</v>
      </c>
      <c r="B33" s="747">
        <v>160.1</v>
      </c>
      <c r="C33" s="761">
        <v>1</v>
      </c>
      <c r="D33" s="747"/>
      <c r="E33" s="761">
        <v>0</v>
      </c>
      <c r="F33" s="748">
        <v>160.1</v>
      </c>
    </row>
    <row r="34" spans="1:6" ht="14.4" customHeight="1" x14ac:dyDescent="0.3">
      <c r="A34" s="773" t="s">
        <v>1744</v>
      </c>
      <c r="B34" s="747">
        <v>92.31</v>
      </c>
      <c r="C34" s="761">
        <v>3.9758631383088688E-2</v>
      </c>
      <c r="D34" s="747">
        <v>2229.4500000000003</v>
      </c>
      <c r="E34" s="761">
        <v>0.96024136861691134</v>
      </c>
      <c r="F34" s="748">
        <v>2321.7600000000002</v>
      </c>
    </row>
    <row r="35" spans="1:6" ht="14.4" customHeight="1" x14ac:dyDescent="0.3">
      <c r="A35" s="773" t="s">
        <v>1737</v>
      </c>
      <c r="B35" s="747">
        <v>61.67</v>
      </c>
      <c r="C35" s="761">
        <v>0.15385574932016069</v>
      </c>
      <c r="D35" s="747">
        <v>339.15999999999997</v>
      </c>
      <c r="E35" s="761">
        <v>0.84614425067983934</v>
      </c>
      <c r="F35" s="748">
        <v>400.83</v>
      </c>
    </row>
    <row r="36" spans="1:6" ht="14.4" customHeight="1" x14ac:dyDescent="0.3">
      <c r="A36" s="773" t="s">
        <v>1784</v>
      </c>
      <c r="B36" s="747">
        <v>51.72</v>
      </c>
      <c r="C36" s="761">
        <v>0.73340896199659678</v>
      </c>
      <c r="D36" s="747">
        <v>18.8</v>
      </c>
      <c r="E36" s="761">
        <v>0.26659103800340334</v>
      </c>
      <c r="F36" s="748">
        <v>70.52</v>
      </c>
    </row>
    <row r="37" spans="1:6" ht="14.4" customHeight="1" x14ac:dyDescent="0.3">
      <c r="A37" s="773" t="s">
        <v>1762</v>
      </c>
      <c r="B37" s="747">
        <v>50.32</v>
      </c>
      <c r="C37" s="761">
        <v>0.1</v>
      </c>
      <c r="D37" s="747">
        <v>452.88</v>
      </c>
      <c r="E37" s="761">
        <v>0.9</v>
      </c>
      <c r="F37" s="748">
        <v>503.2</v>
      </c>
    </row>
    <row r="38" spans="1:6" ht="14.4" customHeight="1" x14ac:dyDescent="0.3">
      <c r="A38" s="773" t="s">
        <v>1799</v>
      </c>
      <c r="B38" s="747">
        <v>32.869999999999997</v>
      </c>
      <c r="C38" s="761">
        <v>0.1034265756269469</v>
      </c>
      <c r="D38" s="747">
        <v>284.94</v>
      </c>
      <c r="E38" s="761">
        <v>0.8965734243730531</v>
      </c>
      <c r="F38" s="748">
        <v>317.81</v>
      </c>
    </row>
    <row r="39" spans="1:6" ht="14.4" customHeight="1" x14ac:dyDescent="0.3">
      <c r="A39" s="773" t="s">
        <v>1800</v>
      </c>
      <c r="B39" s="747"/>
      <c r="C39" s="761">
        <v>0</v>
      </c>
      <c r="D39" s="747">
        <v>58419.240000000013</v>
      </c>
      <c r="E39" s="761">
        <v>1</v>
      </c>
      <c r="F39" s="748">
        <v>58419.240000000013</v>
      </c>
    </row>
    <row r="40" spans="1:6" ht="14.4" customHeight="1" x14ac:dyDescent="0.3">
      <c r="A40" s="773" t="s">
        <v>1788</v>
      </c>
      <c r="B40" s="747"/>
      <c r="C40" s="761">
        <v>0</v>
      </c>
      <c r="D40" s="747">
        <v>2055.4899999999998</v>
      </c>
      <c r="E40" s="761">
        <v>1</v>
      </c>
      <c r="F40" s="748">
        <v>2055.4899999999998</v>
      </c>
    </row>
    <row r="41" spans="1:6" ht="14.4" customHeight="1" x14ac:dyDescent="0.3">
      <c r="A41" s="773" t="s">
        <v>1769</v>
      </c>
      <c r="B41" s="747"/>
      <c r="C41" s="761">
        <v>0</v>
      </c>
      <c r="D41" s="747">
        <v>1368.04</v>
      </c>
      <c r="E41" s="761">
        <v>1</v>
      </c>
      <c r="F41" s="748">
        <v>1368.04</v>
      </c>
    </row>
    <row r="42" spans="1:6" ht="14.4" customHeight="1" x14ac:dyDescent="0.3">
      <c r="A42" s="773" t="s">
        <v>1771</v>
      </c>
      <c r="B42" s="747"/>
      <c r="C42" s="761">
        <v>0</v>
      </c>
      <c r="D42" s="747">
        <v>140.19</v>
      </c>
      <c r="E42" s="761">
        <v>1</v>
      </c>
      <c r="F42" s="748">
        <v>140.19</v>
      </c>
    </row>
    <row r="43" spans="1:6" ht="14.4" customHeight="1" x14ac:dyDescent="0.3">
      <c r="A43" s="773" t="s">
        <v>3550</v>
      </c>
      <c r="B43" s="747">
        <v>0</v>
      </c>
      <c r="C43" s="761"/>
      <c r="D43" s="747"/>
      <c r="E43" s="761"/>
      <c r="F43" s="748">
        <v>0</v>
      </c>
    </row>
    <row r="44" spans="1:6" ht="14.4" customHeight="1" x14ac:dyDescent="0.3">
      <c r="A44" s="773" t="s">
        <v>1741</v>
      </c>
      <c r="B44" s="747">
        <v>0</v>
      </c>
      <c r="C44" s="761"/>
      <c r="D44" s="747">
        <v>0</v>
      </c>
      <c r="E44" s="761"/>
      <c r="F44" s="748">
        <v>0</v>
      </c>
    </row>
    <row r="45" spans="1:6" ht="14.4" customHeight="1" x14ac:dyDescent="0.3">
      <c r="A45" s="773" t="s">
        <v>3551</v>
      </c>
      <c r="B45" s="747"/>
      <c r="C45" s="761">
        <v>0</v>
      </c>
      <c r="D45" s="747">
        <v>145.15</v>
      </c>
      <c r="E45" s="761">
        <v>1</v>
      </c>
      <c r="F45" s="748">
        <v>145.15</v>
      </c>
    </row>
    <row r="46" spans="1:6" ht="14.4" customHeight="1" x14ac:dyDescent="0.3">
      <c r="A46" s="773" t="s">
        <v>1743</v>
      </c>
      <c r="B46" s="747"/>
      <c r="C46" s="761">
        <v>0</v>
      </c>
      <c r="D46" s="747">
        <v>576.03</v>
      </c>
      <c r="E46" s="761">
        <v>1</v>
      </c>
      <c r="F46" s="748">
        <v>576.03</v>
      </c>
    </row>
    <row r="47" spans="1:6" ht="14.4" customHeight="1" x14ac:dyDescent="0.3">
      <c r="A47" s="773" t="s">
        <v>1779</v>
      </c>
      <c r="B47" s="747"/>
      <c r="C47" s="761">
        <v>0</v>
      </c>
      <c r="D47" s="747">
        <v>986.54</v>
      </c>
      <c r="E47" s="761">
        <v>1</v>
      </c>
      <c r="F47" s="748">
        <v>986.54</v>
      </c>
    </row>
    <row r="48" spans="1:6" ht="14.4" customHeight="1" x14ac:dyDescent="0.3">
      <c r="A48" s="773" t="s">
        <v>1748</v>
      </c>
      <c r="B48" s="747"/>
      <c r="C48" s="761">
        <v>0</v>
      </c>
      <c r="D48" s="747">
        <v>564.73</v>
      </c>
      <c r="E48" s="761">
        <v>1</v>
      </c>
      <c r="F48" s="748">
        <v>564.73</v>
      </c>
    </row>
    <row r="49" spans="1:6" ht="14.4" customHeight="1" x14ac:dyDescent="0.3">
      <c r="A49" s="773" t="s">
        <v>1761</v>
      </c>
      <c r="B49" s="747"/>
      <c r="C49" s="761">
        <v>0</v>
      </c>
      <c r="D49" s="747">
        <v>1479.57</v>
      </c>
      <c r="E49" s="761">
        <v>1</v>
      </c>
      <c r="F49" s="748">
        <v>1479.57</v>
      </c>
    </row>
    <row r="50" spans="1:6" ht="14.4" customHeight="1" x14ac:dyDescent="0.3">
      <c r="A50" s="773" t="s">
        <v>1802</v>
      </c>
      <c r="B50" s="747"/>
      <c r="C50" s="761">
        <v>0</v>
      </c>
      <c r="D50" s="747">
        <v>723.24</v>
      </c>
      <c r="E50" s="761">
        <v>1</v>
      </c>
      <c r="F50" s="748">
        <v>723.24</v>
      </c>
    </row>
    <row r="51" spans="1:6" ht="14.4" customHeight="1" x14ac:dyDescent="0.3">
      <c r="A51" s="773" t="s">
        <v>1798</v>
      </c>
      <c r="B51" s="747"/>
      <c r="C51" s="761">
        <v>0</v>
      </c>
      <c r="D51" s="747">
        <v>69.16</v>
      </c>
      <c r="E51" s="761">
        <v>1</v>
      </c>
      <c r="F51" s="748">
        <v>69.16</v>
      </c>
    </row>
    <row r="52" spans="1:6" ht="14.4" customHeight="1" x14ac:dyDescent="0.3">
      <c r="A52" s="773" t="s">
        <v>1804</v>
      </c>
      <c r="B52" s="747"/>
      <c r="C52" s="761">
        <v>0</v>
      </c>
      <c r="D52" s="747">
        <v>2431.5899999999997</v>
      </c>
      <c r="E52" s="761">
        <v>1</v>
      </c>
      <c r="F52" s="748">
        <v>2431.5899999999997</v>
      </c>
    </row>
    <row r="53" spans="1:6" ht="14.4" customHeight="1" x14ac:dyDescent="0.3">
      <c r="A53" s="773" t="s">
        <v>1732</v>
      </c>
      <c r="B53" s="747"/>
      <c r="C53" s="761">
        <v>0</v>
      </c>
      <c r="D53" s="747">
        <v>229.15</v>
      </c>
      <c r="E53" s="761">
        <v>1</v>
      </c>
      <c r="F53" s="748">
        <v>229.15</v>
      </c>
    </row>
    <row r="54" spans="1:6" ht="14.4" customHeight="1" x14ac:dyDescent="0.3">
      <c r="A54" s="773" t="s">
        <v>1797</v>
      </c>
      <c r="B54" s="747"/>
      <c r="C54" s="761">
        <v>0</v>
      </c>
      <c r="D54" s="747">
        <v>300.31</v>
      </c>
      <c r="E54" s="761">
        <v>1</v>
      </c>
      <c r="F54" s="748">
        <v>300.31</v>
      </c>
    </row>
    <row r="55" spans="1:6" ht="14.4" customHeight="1" x14ac:dyDescent="0.3">
      <c r="A55" s="773" t="s">
        <v>1786</v>
      </c>
      <c r="B55" s="747"/>
      <c r="C55" s="761">
        <v>0</v>
      </c>
      <c r="D55" s="747">
        <v>36452.629999999997</v>
      </c>
      <c r="E55" s="761">
        <v>1</v>
      </c>
      <c r="F55" s="748">
        <v>36452.629999999997</v>
      </c>
    </row>
    <row r="56" spans="1:6" ht="14.4" customHeight="1" x14ac:dyDescent="0.3">
      <c r="A56" s="773" t="s">
        <v>1734</v>
      </c>
      <c r="B56" s="747">
        <v>0</v>
      </c>
      <c r="C56" s="761"/>
      <c r="D56" s="747">
        <v>0</v>
      </c>
      <c r="E56" s="761"/>
      <c r="F56" s="748">
        <v>0</v>
      </c>
    </row>
    <row r="57" spans="1:6" ht="14.4" customHeight="1" x14ac:dyDescent="0.3">
      <c r="A57" s="773" t="s">
        <v>1760</v>
      </c>
      <c r="B57" s="747"/>
      <c r="C57" s="761">
        <v>0</v>
      </c>
      <c r="D57" s="747">
        <v>832.38999999999987</v>
      </c>
      <c r="E57" s="761">
        <v>1</v>
      </c>
      <c r="F57" s="748">
        <v>832.38999999999987</v>
      </c>
    </row>
    <row r="58" spans="1:6" ht="14.4" customHeight="1" x14ac:dyDescent="0.3">
      <c r="A58" s="773" t="s">
        <v>1777</v>
      </c>
      <c r="B58" s="747"/>
      <c r="C58" s="761">
        <v>0</v>
      </c>
      <c r="D58" s="747">
        <v>283.86</v>
      </c>
      <c r="E58" s="761">
        <v>1</v>
      </c>
      <c r="F58" s="748">
        <v>283.86</v>
      </c>
    </row>
    <row r="59" spans="1:6" ht="14.4" customHeight="1" x14ac:dyDescent="0.3">
      <c r="A59" s="773" t="s">
        <v>1747</v>
      </c>
      <c r="B59" s="747"/>
      <c r="C59" s="761">
        <v>0</v>
      </c>
      <c r="D59" s="747">
        <v>1160.02</v>
      </c>
      <c r="E59" s="761">
        <v>1</v>
      </c>
      <c r="F59" s="748">
        <v>1160.02</v>
      </c>
    </row>
    <row r="60" spans="1:6" ht="14.4" customHeight="1" x14ac:dyDescent="0.3">
      <c r="A60" s="773" t="s">
        <v>3552</v>
      </c>
      <c r="B60" s="747"/>
      <c r="C60" s="761">
        <v>0</v>
      </c>
      <c r="D60" s="747">
        <v>1119.1000000000001</v>
      </c>
      <c r="E60" s="761">
        <v>1</v>
      </c>
      <c r="F60" s="748">
        <v>1119.1000000000001</v>
      </c>
    </row>
    <row r="61" spans="1:6" ht="14.4" customHeight="1" x14ac:dyDescent="0.3">
      <c r="A61" s="773" t="s">
        <v>1803</v>
      </c>
      <c r="B61" s="747"/>
      <c r="C61" s="761">
        <v>0</v>
      </c>
      <c r="D61" s="747">
        <v>1363.32</v>
      </c>
      <c r="E61" s="761">
        <v>1</v>
      </c>
      <c r="F61" s="748">
        <v>1363.32</v>
      </c>
    </row>
    <row r="62" spans="1:6" ht="14.4" customHeight="1" x14ac:dyDescent="0.3">
      <c r="A62" s="773" t="s">
        <v>1783</v>
      </c>
      <c r="B62" s="747"/>
      <c r="C62" s="761"/>
      <c r="D62" s="747">
        <v>0</v>
      </c>
      <c r="E62" s="761"/>
      <c r="F62" s="748">
        <v>0</v>
      </c>
    </row>
    <row r="63" spans="1:6" ht="14.4" customHeight="1" x14ac:dyDescent="0.3">
      <c r="A63" s="773" t="s">
        <v>1774</v>
      </c>
      <c r="B63" s="747"/>
      <c r="C63" s="761">
        <v>0</v>
      </c>
      <c r="D63" s="747">
        <v>968.40000000000009</v>
      </c>
      <c r="E63" s="761">
        <v>1</v>
      </c>
      <c r="F63" s="748">
        <v>968.40000000000009</v>
      </c>
    </row>
    <row r="64" spans="1:6" ht="14.4" customHeight="1" x14ac:dyDescent="0.3">
      <c r="A64" s="773" t="s">
        <v>1794</v>
      </c>
      <c r="B64" s="747"/>
      <c r="C64" s="761">
        <v>0</v>
      </c>
      <c r="D64" s="747">
        <v>207.6</v>
      </c>
      <c r="E64" s="761">
        <v>1</v>
      </c>
      <c r="F64" s="748">
        <v>207.6</v>
      </c>
    </row>
    <row r="65" spans="1:6" ht="14.4" customHeight="1" x14ac:dyDescent="0.3">
      <c r="A65" s="773" t="s">
        <v>1754</v>
      </c>
      <c r="B65" s="747"/>
      <c r="C65" s="761">
        <v>0</v>
      </c>
      <c r="D65" s="747">
        <v>668.54</v>
      </c>
      <c r="E65" s="761">
        <v>1</v>
      </c>
      <c r="F65" s="748">
        <v>668.54</v>
      </c>
    </row>
    <row r="66" spans="1:6" ht="14.4" customHeight="1" x14ac:dyDescent="0.3">
      <c r="A66" s="773" t="s">
        <v>3553</v>
      </c>
      <c r="B66" s="747"/>
      <c r="C66" s="761"/>
      <c r="D66" s="747">
        <v>0</v>
      </c>
      <c r="E66" s="761"/>
      <c r="F66" s="748">
        <v>0</v>
      </c>
    </row>
    <row r="67" spans="1:6" ht="14.4" customHeight="1" x14ac:dyDescent="0.3">
      <c r="A67" s="773" t="s">
        <v>1782</v>
      </c>
      <c r="B67" s="747"/>
      <c r="C67" s="761">
        <v>0</v>
      </c>
      <c r="D67" s="747">
        <v>2038.81</v>
      </c>
      <c r="E67" s="761">
        <v>1</v>
      </c>
      <c r="F67" s="748">
        <v>2038.81</v>
      </c>
    </row>
    <row r="68" spans="1:6" ht="14.4" customHeight="1" x14ac:dyDescent="0.3">
      <c r="A68" s="773" t="s">
        <v>1763</v>
      </c>
      <c r="B68" s="747"/>
      <c r="C68" s="761">
        <v>0</v>
      </c>
      <c r="D68" s="747">
        <v>5858.630000000001</v>
      </c>
      <c r="E68" s="761">
        <v>1</v>
      </c>
      <c r="F68" s="748">
        <v>5858.630000000001</v>
      </c>
    </row>
    <row r="69" spans="1:6" ht="14.4" customHeight="1" x14ac:dyDescent="0.3">
      <c r="A69" s="773" t="s">
        <v>1778</v>
      </c>
      <c r="B69" s="747"/>
      <c r="C69" s="761"/>
      <c r="D69" s="747">
        <v>0</v>
      </c>
      <c r="E69" s="761"/>
      <c r="F69" s="748">
        <v>0</v>
      </c>
    </row>
    <row r="70" spans="1:6" ht="14.4" customHeight="1" x14ac:dyDescent="0.3">
      <c r="A70" s="773" t="s">
        <v>1765</v>
      </c>
      <c r="B70" s="747"/>
      <c r="C70" s="761">
        <v>0</v>
      </c>
      <c r="D70" s="747">
        <v>341.53</v>
      </c>
      <c r="E70" s="761">
        <v>1</v>
      </c>
      <c r="F70" s="748">
        <v>341.53</v>
      </c>
    </row>
    <row r="71" spans="1:6" ht="14.4" customHeight="1" x14ac:dyDescent="0.3">
      <c r="A71" s="773" t="s">
        <v>1753</v>
      </c>
      <c r="B71" s="747"/>
      <c r="C71" s="761">
        <v>0</v>
      </c>
      <c r="D71" s="747">
        <v>125.85999999999999</v>
      </c>
      <c r="E71" s="761">
        <v>1</v>
      </c>
      <c r="F71" s="748">
        <v>125.85999999999999</v>
      </c>
    </row>
    <row r="72" spans="1:6" ht="14.4" customHeight="1" x14ac:dyDescent="0.3">
      <c r="A72" s="773" t="s">
        <v>1793</v>
      </c>
      <c r="B72" s="747"/>
      <c r="C72" s="761">
        <v>0</v>
      </c>
      <c r="D72" s="747">
        <v>7134.75</v>
      </c>
      <c r="E72" s="761">
        <v>1</v>
      </c>
      <c r="F72" s="748">
        <v>7134.75</v>
      </c>
    </row>
    <row r="73" spans="1:6" ht="14.4" customHeight="1" thickBot="1" x14ac:dyDescent="0.35">
      <c r="A73" s="771" t="s">
        <v>1795</v>
      </c>
      <c r="B73" s="763"/>
      <c r="C73" s="764">
        <v>0</v>
      </c>
      <c r="D73" s="763">
        <v>1297.4000000000001</v>
      </c>
      <c r="E73" s="764">
        <v>1</v>
      </c>
      <c r="F73" s="765">
        <v>1297.4000000000001</v>
      </c>
    </row>
    <row r="74" spans="1:6" ht="14.4" customHeight="1" thickBot="1" x14ac:dyDescent="0.35">
      <c r="A74" s="766" t="s">
        <v>3</v>
      </c>
      <c r="B74" s="767">
        <v>39734.42</v>
      </c>
      <c r="C74" s="768">
        <v>0.19031328365877373</v>
      </c>
      <c r="D74" s="767">
        <v>169049.84999999998</v>
      </c>
      <c r="E74" s="768">
        <v>0.80968671634122624</v>
      </c>
      <c r="F74" s="769">
        <v>208784.27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{6619EAC3-B812-4D41-A4F4-1617D4AD750E}</x14:id>
        </ext>
      </extLst>
    </cfRule>
  </conditionalFormatting>
  <conditionalFormatting sqref="F17:F7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{392267D0-3D18-4FFD-821D-2E5EE090962C}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19EAC3-B812-4D41-A4F4-1617D4AD75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392267D0-3D18-4FFD-821D-2E5EE090962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F17:F73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81" t="s">
        <v>3560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42"/>
      <c r="M1" s="542"/>
    </row>
    <row r="2" spans="1:13" ht="14.4" customHeight="1" thickBot="1" x14ac:dyDescent="0.35">
      <c r="A2" s="374" t="s">
        <v>322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278</v>
      </c>
      <c r="G3" s="47">
        <f>SUBTOTAL(9,G6:G1048576)</f>
        <v>39734.42</v>
      </c>
      <c r="H3" s="48">
        <f>IF(M3=0,0,G3/M3)</f>
        <v>0.19031328365877348</v>
      </c>
      <c r="I3" s="47">
        <f>SUBTOTAL(9,I6:I1048576)</f>
        <v>1114</v>
      </c>
      <c r="J3" s="47">
        <f>SUBTOTAL(9,J6:J1048576)</f>
        <v>169049.85000000024</v>
      </c>
      <c r="K3" s="48">
        <f>IF(M3=0,0,J3/M3)</f>
        <v>0.80968671634122646</v>
      </c>
      <c r="L3" s="47">
        <f>SUBTOTAL(9,L6:L1048576)</f>
        <v>1392</v>
      </c>
      <c r="M3" s="49">
        <f>SUBTOTAL(9,M6:M1048576)</f>
        <v>208784.27000000025</v>
      </c>
    </row>
    <row r="4" spans="1:13" ht="14.4" customHeight="1" thickBot="1" x14ac:dyDescent="0.35">
      <c r="A4" s="45"/>
      <c r="B4" s="45"/>
      <c r="C4" s="45"/>
      <c r="D4" s="45"/>
      <c r="E4" s="46"/>
      <c r="F4" s="585" t="s">
        <v>161</v>
      </c>
      <c r="G4" s="586"/>
      <c r="H4" s="587"/>
      <c r="I4" s="588" t="s">
        <v>160</v>
      </c>
      <c r="J4" s="586"/>
      <c r="K4" s="587"/>
      <c r="L4" s="589" t="s">
        <v>3</v>
      </c>
      <c r="M4" s="590"/>
    </row>
    <row r="5" spans="1:13" ht="14.4" customHeight="1" thickBot="1" x14ac:dyDescent="0.35">
      <c r="A5" s="832" t="s">
        <v>167</v>
      </c>
      <c r="B5" s="835" t="s">
        <v>163</v>
      </c>
      <c r="C5" s="835" t="s">
        <v>90</v>
      </c>
      <c r="D5" s="835" t="s">
        <v>164</v>
      </c>
      <c r="E5" s="835" t="s">
        <v>165</v>
      </c>
      <c r="F5" s="775" t="s">
        <v>28</v>
      </c>
      <c r="G5" s="775" t="s">
        <v>14</v>
      </c>
      <c r="H5" s="758" t="s">
        <v>166</v>
      </c>
      <c r="I5" s="757" t="s">
        <v>28</v>
      </c>
      <c r="J5" s="775" t="s">
        <v>14</v>
      </c>
      <c r="K5" s="758" t="s">
        <v>166</v>
      </c>
      <c r="L5" s="757" t="s">
        <v>28</v>
      </c>
      <c r="M5" s="776" t="s">
        <v>14</v>
      </c>
    </row>
    <row r="6" spans="1:13" ht="14.4" customHeight="1" x14ac:dyDescent="0.3">
      <c r="A6" s="819" t="s">
        <v>2315</v>
      </c>
      <c r="B6" s="820" t="s">
        <v>1806</v>
      </c>
      <c r="C6" s="820" t="s">
        <v>2530</v>
      </c>
      <c r="D6" s="820" t="s">
        <v>1810</v>
      </c>
      <c r="E6" s="820" t="s">
        <v>1811</v>
      </c>
      <c r="F6" s="225"/>
      <c r="G6" s="225"/>
      <c r="H6" s="825">
        <v>0</v>
      </c>
      <c r="I6" s="225">
        <v>3</v>
      </c>
      <c r="J6" s="225">
        <v>86.429999999999993</v>
      </c>
      <c r="K6" s="825">
        <v>1</v>
      </c>
      <c r="L6" s="225">
        <v>3</v>
      </c>
      <c r="M6" s="833">
        <v>86.429999999999993</v>
      </c>
    </row>
    <row r="7" spans="1:13" ht="14.4" customHeight="1" x14ac:dyDescent="0.3">
      <c r="A7" s="742" t="s">
        <v>2315</v>
      </c>
      <c r="B7" s="743" t="s">
        <v>1806</v>
      </c>
      <c r="C7" s="743" t="s">
        <v>3216</v>
      </c>
      <c r="D7" s="743" t="s">
        <v>1810</v>
      </c>
      <c r="E7" s="743" t="s">
        <v>3217</v>
      </c>
      <c r="F7" s="747"/>
      <c r="G7" s="747"/>
      <c r="H7" s="761"/>
      <c r="I7" s="747">
        <v>3</v>
      </c>
      <c r="J7" s="747">
        <v>0</v>
      </c>
      <c r="K7" s="761"/>
      <c r="L7" s="747">
        <v>3</v>
      </c>
      <c r="M7" s="748">
        <v>0</v>
      </c>
    </row>
    <row r="8" spans="1:13" ht="14.4" customHeight="1" x14ac:dyDescent="0.3">
      <c r="A8" s="742" t="s">
        <v>2315</v>
      </c>
      <c r="B8" s="743" t="s">
        <v>1806</v>
      </c>
      <c r="C8" s="743" t="s">
        <v>3218</v>
      </c>
      <c r="D8" s="743" t="s">
        <v>1810</v>
      </c>
      <c r="E8" s="743" t="s">
        <v>3219</v>
      </c>
      <c r="F8" s="747"/>
      <c r="G8" s="747"/>
      <c r="H8" s="761">
        <v>0</v>
      </c>
      <c r="I8" s="747">
        <v>1</v>
      </c>
      <c r="J8" s="747">
        <v>301.2</v>
      </c>
      <c r="K8" s="761">
        <v>1</v>
      </c>
      <c r="L8" s="747">
        <v>1</v>
      </c>
      <c r="M8" s="748">
        <v>301.2</v>
      </c>
    </row>
    <row r="9" spans="1:13" ht="14.4" customHeight="1" x14ac:dyDescent="0.3">
      <c r="A9" s="742" t="s">
        <v>2315</v>
      </c>
      <c r="B9" s="743" t="s">
        <v>1806</v>
      </c>
      <c r="C9" s="743" t="s">
        <v>3220</v>
      </c>
      <c r="D9" s="743" t="s">
        <v>1810</v>
      </c>
      <c r="E9" s="743" t="s">
        <v>3221</v>
      </c>
      <c r="F9" s="747"/>
      <c r="G9" s="747"/>
      <c r="H9" s="761">
        <v>0</v>
      </c>
      <c r="I9" s="747">
        <v>2</v>
      </c>
      <c r="J9" s="747">
        <v>202.43</v>
      </c>
      <c r="K9" s="761">
        <v>1</v>
      </c>
      <c r="L9" s="747">
        <v>2</v>
      </c>
      <c r="M9" s="748">
        <v>202.43</v>
      </c>
    </row>
    <row r="10" spans="1:13" ht="14.4" customHeight="1" x14ac:dyDescent="0.3">
      <c r="A10" s="742" t="s">
        <v>2315</v>
      </c>
      <c r="B10" s="743" t="s">
        <v>1806</v>
      </c>
      <c r="C10" s="743" t="s">
        <v>1809</v>
      </c>
      <c r="D10" s="743" t="s">
        <v>1810</v>
      </c>
      <c r="E10" s="743" t="s">
        <v>1811</v>
      </c>
      <c r="F10" s="747"/>
      <c r="G10" s="747"/>
      <c r="H10" s="761">
        <v>0</v>
      </c>
      <c r="I10" s="747">
        <v>3</v>
      </c>
      <c r="J10" s="747">
        <v>86.429999999999993</v>
      </c>
      <c r="K10" s="761">
        <v>1</v>
      </c>
      <c r="L10" s="747">
        <v>3</v>
      </c>
      <c r="M10" s="748">
        <v>86.429999999999993</v>
      </c>
    </row>
    <row r="11" spans="1:13" ht="14.4" customHeight="1" x14ac:dyDescent="0.3">
      <c r="A11" s="742" t="s">
        <v>2315</v>
      </c>
      <c r="B11" s="743" t="s">
        <v>1816</v>
      </c>
      <c r="C11" s="743" t="s">
        <v>2792</v>
      </c>
      <c r="D11" s="743" t="s">
        <v>1112</v>
      </c>
      <c r="E11" s="743" t="s">
        <v>2793</v>
      </c>
      <c r="F11" s="747"/>
      <c r="G11" s="747"/>
      <c r="H11" s="761">
        <v>0</v>
      </c>
      <c r="I11" s="747">
        <v>3</v>
      </c>
      <c r="J11" s="747">
        <v>96.75</v>
      </c>
      <c r="K11" s="761">
        <v>1</v>
      </c>
      <c r="L11" s="747">
        <v>3</v>
      </c>
      <c r="M11" s="748">
        <v>96.75</v>
      </c>
    </row>
    <row r="12" spans="1:13" ht="14.4" customHeight="1" x14ac:dyDescent="0.3">
      <c r="A12" s="742" t="s">
        <v>2315</v>
      </c>
      <c r="B12" s="743" t="s">
        <v>1816</v>
      </c>
      <c r="C12" s="743" t="s">
        <v>1819</v>
      </c>
      <c r="D12" s="743" t="s">
        <v>1112</v>
      </c>
      <c r="E12" s="743" t="s">
        <v>1820</v>
      </c>
      <c r="F12" s="747"/>
      <c r="G12" s="747"/>
      <c r="H12" s="761">
        <v>0</v>
      </c>
      <c r="I12" s="747">
        <v>1</v>
      </c>
      <c r="J12" s="747">
        <v>64.5</v>
      </c>
      <c r="K12" s="761">
        <v>1</v>
      </c>
      <c r="L12" s="747">
        <v>1</v>
      </c>
      <c r="M12" s="748">
        <v>64.5</v>
      </c>
    </row>
    <row r="13" spans="1:13" ht="14.4" customHeight="1" x14ac:dyDescent="0.3">
      <c r="A13" s="742" t="s">
        <v>2315</v>
      </c>
      <c r="B13" s="743" t="s">
        <v>1853</v>
      </c>
      <c r="C13" s="743" t="s">
        <v>3197</v>
      </c>
      <c r="D13" s="743" t="s">
        <v>2917</v>
      </c>
      <c r="E13" s="743" t="s">
        <v>3198</v>
      </c>
      <c r="F13" s="747"/>
      <c r="G13" s="747"/>
      <c r="H13" s="761">
        <v>0</v>
      </c>
      <c r="I13" s="747">
        <v>1</v>
      </c>
      <c r="J13" s="747">
        <v>146.9</v>
      </c>
      <c r="K13" s="761">
        <v>1</v>
      </c>
      <c r="L13" s="747">
        <v>1</v>
      </c>
      <c r="M13" s="748">
        <v>146.9</v>
      </c>
    </row>
    <row r="14" spans="1:13" ht="14.4" customHeight="1" x14ac:dyDescent="0.3">
      <c r="A14" s="742" t="s">
        <v>2315</v>
      </c>
      <c r="B14" s="743" t="s">
        <v>1853</v>
      </c>
      <c r="C14" s="743" t="s">
        <v>1854</v>
      </c>
      <c r="D14" s="743" t="s">
        <v>1351</v>
      </c>
      <c r="E14" s="743" t="s">
        <v>1855</v>
      </c>
      <c r="F14" s="747"/>
      <c r="G14" s="747"/>
      <c r="H14" s="761">
        <v>0</v>
      </c>
      <c r="I14" s="747">
        <v>7</v>
      </c>
      <c r="J14" s="747">
        <v>604.87</v>
      </c>
      <c r="K14" s="761">
        <v>1</v>
      </c>
      <c r="L14" s="747">
        <v>7</v>
      </c>
      <c r="M14" s="748">
        <v>604.87</v>
      </c>
    </row>
    <row r="15" spans="1:13" ht="14.4" customHeight="1" x14ac:dyDescent="0.3">
      <c r="A15" s="742" t="s">
        <v>2315</v>
      </c>
      <c r="B15" s="743" t="s">
        <v>1853</v>
      </c>
      <c r="C15" s="743" t="s">
        <v>3195</v>
      </c>
      <c r="D15" s="743" t="s">
        <v>2917</v>
      </c>
      <c r="E15" s="743" t="s">
        <v>3196</v>
      </c>
      <c r="F15" s="747"/>
      <c r="G15" s="747"/>
      <c r="H15" s="761">
        <v>0</v>
      </c>
      <c r="I15" s="747">
        <v>3</v>
      </c>
      <c r="J15" s="747">
        <v>220.35000000000002</v>
      </c>
      <c r="K15" s="761">
        <v>1</v>
      </c>
      <c r="L15" s="747">
        <v>3</v>
      </c>
      <c r="M15" s="748">
        <v>220.35000000000002</v>
      </c>
    </row>
    <row r="16" spans="1:13" ht="14.4" customHeight="1" x14ac:dyDescent="0.3">
      <c r="A16" s="742" t="s">
        <v>2315</v>
      </c>
      <c r="B16" s="743" t="s">
        <v>1853</v>
      </c>
      <c r="C16" s="743" t="s">
        <v>3199</v>
      </c>
      <c r="D16" s="743" t="s">
        <v>1351</v>
      </c>
      <c r="E16" s="743" t="s">
        <v>3200</v>
      </c>
      <c r="F16" s="747"/>
      <c r="G16" s="747"/>
      <c r="H16" s="761"/>
      <c r="I16" s="747">
        <v>5</v>
      </c>
      <c r="J16" s="747">
        <v>0</v>
      </c>
      <c r="K16" s="761"/>
      <c r="L16" s="747">
        <v>5</v>
      </c>
      <c r="M16" s="748">
        <v>0</v>
      </c>
    </row>
    <row r="17" spans="1:13" ht="14.4" customHeight="1" x14ac:dyDescent="0.3">
      <c r="A17" s="742" t="s">
        <v>2315</v>
      </c>
      <c r="B17" s="743" t="s">
        <v>1858</v>
      </c>
      <c r="C17" s="743" t="s">
        <v>2766</v>
      </c>
      <c r="D17" s="743" t="s">
        <v>1860</v>
      </c>
      <c r="E17" s="743" t="s">
        <v>2767</v>
      </c>
      <c r="F17" s="747"/>
      <c r="G17" s="747"/>
      <c r="H17" s="761">
        <v>0</v>
      </c>
      <c r="I17" s="747">
        <v>5</v>
      </c>
      <c r="J17" s="747">
        <v>231.25</v>
      </c>
      <c r="K17" s="761">
        <v>1</v>
      </c>
      <c r="L17" s="747">
        <v>5</v>
      </c>
      <c r="M17" s="748">
        <v>231.25</v>
      </c>
    </row>
    <row r="18" spans="1:13" ht="14.4" customHeight="1" x14ac:dyDescent="0.3">
      <c r="A18" s="742" t="s">
        <v>2315</v>
      </c>
      <c r="B18" s="743" t="s">
        <v>1862</v>
      </c>
      <c r="C18" s="743" t="s">
        <v>2946</v>
      </c>
      <c r="D18" s="743" t="s">
        <v>1869</v>
      </c>
      <c r="E18" s="743" t="s">
        <v>2947</v>
      </c>
      <c r="F18" s="747"/>
      <c r="G18" s="747"/>
      <c r="H18" s="761">
        <v>0</v>
      </c>
      <c r="I18" s="747">
        <v>2</v>
      </c>
      <c r="J18" s="747">
        <v>369.48</v>
      </c>
      <c r="K18" s="761">
        <v>1</v>
      </c>
      <c r="L18" s="747">
        <v>2</v>
      </c>
      <c r="M18" s="748">
        <v>369.48</v>
      </c>
    </row>
    <row r="19" spans="1:13" ht="14.4" customHeight="1" x14ac:dyDescent="0.3">
      <c r="A19" s="742" t="s">
        <v>2315</v>
      </c>
      <c r="B19" s="743" t="s">
        <v>1908</v>
      </c>
      <c r="C19" s="743" t="s">
        <v>1913</v>
      </c>
      <c r="D19" s="743" t="s">
        <v>748</v>
      </c>
      <c r="E19" s="743" t="s">
        <v>1914</v>
      </c>
      <c r="F19" s="747"/>
      <c r="G19" s="747"/>
      <c r="H19" s="761">
        <v>0</v>
      </c>
      <c r="I19" s="747">
        <v>3</v>
      </c>
      <c r="J19" s="747">
        <v>432.03</v>
      </c>
      <c r="K19" s="761">
        <v>1</v>
      </c>
      <c r="L19" s="747">
        <v>3</v>
      </c>
      <c r="M19" s="748">
        <v>432.03</v>
      </c>
    </row>
    <row r="20" spans="1:13" ht="14.4" customHeight="1" x14ac:dyDescent="0.3">
      <c r="A20" s="742" t="s">
        <v>2315</v>
      </c>
      <c r="B20" s="743" t="s">
        <v>1908</v>
      </c>
      <c r="C20" s="743" t="s">
        <v>3069</v>
      </c>
      <c r="D20" s="743" t="s">
        <v>748</v>
      </c>
      <c r="E20" s="743" t="s">
        <v>1914</v>
      </c>
      <c r="F20" s="747"/>
      <c r="G20" s="747"/>
      <c r="H20" s="761"/>
      <c r="I20" s="747">
        <v>1</v>
      </c>
      <c r="J20" s="747">
        <v>0</v>
      </c>
      <c r="K20" s="761"/>
      <c r="L20" s="747">
        <v>1</v>
      </c>
      <c r="M20" s="748">
        <v>0</v>
      </c>
    </row>
    <row r="21" spans="1:13" ht="14.4" customHeight="1" x14ac:dyDescent="0.3">
      <c r="A21" s="742" t="s">
        <v>2315</v>
      </c>
      <c r="B21" s="743" t="s">
        <v>1915</v>
      </c>
      <c r="C21" s="743" t="s">
        <v>2944</v>
      </c>
      <c r="D21" s="743" t="s">
        <v>2855</v>
      </c>
      <c r="E21" s="743" t="s">
        <v>2945</v>
      </c>
      <c r="F21" s="747">
        <v>4</v>
      </c>
      <c r="G21" s="747">
        <v>525.28</v>
      </c>
      <c r="H21" s="761">
        <v>1</v>
      </c>
      <c r="I21" s="747"/>
      <c r="J21" s="747"/>
      <c r="K21" s="761">
        <v>0</v>
      </c>
      <c r="L21" s="747">
        <v>4</v>
      </c>
      <c r="M21" s="748">
        <v>525.28</v>
      </c>
    </row>
    <row r="22" spans="1:13" ht="14.4" customHeight="1" x14ac:dyDescent="0.3">
      <c r="A22" s="742" t="s">
        <v>2315</v>
      </c>
      <c r="B22" s="743" t="s">
        <v>1915</v>
      </c>
      <c r="C22" s="743" t="s">
        <v>3271</v>
      </c>
      <c r="D22" s="743" t="s">
        <v>2855</v>
      </c>
      <c r="E22" s="743" t="s">
        <v>3272</v>
      </c>
      <c r="F22" s="747">
        <v>2</v>
      </c>
      <c r="G22" s="747">
        <v>0</v>
      </c>
      <c r="H22" s="761"/>
      <c r="I22" s="747"/>
      <c r="J22" s="747"/>
      <c r="K22" s="761"/>
      <c r="L22" s="747">
        <v>2</v>
      </c>
      <c r="M22" s="748">
        <v>0</v>
      </c>
    </row>
    <row r="23" spans="1:13" ht="14.4" customHeight="1" x14ac:dyDescent="0.3">
      <c r="A23" s="742" t="s">
        <v>2315</v>
      </c>
      <c r="B23" s="743" t="s">
        <v>1923</v>
      </c>
      <c r="C23" s="743" t="s">
        <v>1924</v>
      </c>
      <c r="D23" s="743" t="s">
        <v>1925</v>
      </c>
      <c r="E23" s="743" t="s">
        <v>1926</v>
      </c>
      <c r="F23" s="747"/>
      <c r="G23" s="747"/>
      <c r="H23" s="761">
        <v>0</v>
      </c>
      <c r="I23" s="747">
        <v>9</v>
      </c>
      <c r="J23" s="747">
        <v>589.86</v>
      </c>
      <c r="K23" s="761">
        <v>1</v>
      </c>
      <c r="L23" s="747">
        <v>9</v>
      </c>
      <c r="M23" s="748">
        <v>589.86</v>
      </c>
    </row>
    <row r="24" spans="1:13" ht="14.4" customHeight="1" x14ac:dyDescent="0.3">
      <c r="A24" s="742" t="s">
        <v>2315</v>
      </c>
      <c r="B24" s="743" t="s">
        <v>1923</v>
      </c>
      <c r="C24" s="743" t="s">
        <v>3079</v>
      </c>
      <c r="D24" s="743" t="s">
        <v>1925</v>
      </c>
      <c r="E24" s="743" t="s">
        <v>3080</v>
      </c>
      <c r="F24" s="747"/>
      <c r="G24" s="747"/>
      <c r="H24" s="761">
        <v>0</v>
      </c>
      <c r="I24" s="747">
        <v>3</v>
      </c>
      <c r="J24" s="747">
        <v>688.14</v>
      </c>
      <c r="K24" s="761">
        <v>1</v>
      </c>
      <c r="L24" s="747">
        <v>3</v>
      </c>
      <c r="M24" s="748">
        <v>688.14</v>
      </c>
    </row>
    <row r="25" spans="1:13" ht="14.4" customHeight="1" x14ac:dyDescent="0.3">
      <c r="A25" s="742" t="s">
        <v>2315</v>
      </c>
      <c r="B25" s="743" t="s">
        <v>1923</v>
      </c>
      <c r="C25" s="743" t="s">
        <v>3081</v>
      </c>
      <c r="D25" s="743" t="s">
        <v>1925</v>
      </c>
      <c r="E25" s="743" t="s">
        <v>1926</v>
      </c>
      <c r="F25" s="747">
        <v>3</v>
      </c>
      <c r="G25" s="747">
        <v>196.62</v>
      </c>
      <c r="H25" s="761">
        <v>1</v>
      </c>
      <c r="I25" s="747"/>
      <c r="J25" s="747"/>
      <c r="K25" s="761">
        <v>0</v>
      </c>
      <c r="L25" s="747">
        <v>3</v>
      </c>
      <c r="M25" s="748">
        <v>196.62</v>
      </c>
    </row>
    <row r="26" spans="1:13" ht="14.4" customHeight="1" x14ac:dyDescent="0.3">
      <c r="A26" s="742" t="s">
        <v>2315</v>
      </c>
      <c r="B26" s="743" t="s">
        <v>1923</v>
      </c>
      <c r="C26" s="743" t="s">
        <v>3082</v>
      </c>
      <c r="D26" s="743" t="s">
        <v>1925</v>
      </c>
      <c r="E26" s="743" t="s">
        <v>3080</v>
      </c>
      <c r="F26" s="747">
        <v>1</v>
      </c>
      <c r="G26" s="747">
        <v>229.38</v>
      </c>
      <c r="H26" s="761">
        <v>1</v>
      </c>
      <c r="I26" s="747"/>
      <c r="J26" s="747"/>
      <c r="K26" s="761">
        <v>0</v>
      </c>
      <c r="L26" s="747">
        <v>1</v>
      </c>
      <c r="M26" s="748">
        <v>229.38</v>
      </c>
    </row>
    <row r="27" spans="1:13" ht="14.4" customHeight="1" x14ac:dyDescent="0.3">
      <c r="A27" s="742" t="s">
        <v>2315</v>
      </c>
      <c r="B27" s="743" t="s">
        <v>1927</v>
      </c>
      <c r="C27" s="743" t="s">
        <v>3083</v>
      </c>
      <c r="D27" s="743" t="s">
        <v>1324</v>
      </c>
      <c r="E27" s="743" t="s">
        <v>1950</v>
      </c>
      <c r="F27" s="747"/>
      <c r="G27" s="747"/>
      <c r="H27" s="761">
        <v>0</v>
      </c>
      <c r="I27" s="747">
        <v>1</v>
      </c>
      <c r="J27" s="747">
        <v>105.32</v>
      </c>
      <c r="K27" s="761">
        <v>1</v>
      </c>
      <c r="L27" s="747">
        <v>1</v>
      </c>
      <c r="M27" s="748">
        <v>105.32</v>
      </c>
    </row>
    <row r="28" spans="1:13" ht="14.4" customHeight="1" x14ac:dyDescent="0.3">
      <c r="A28" s="742" t="s">
        <v>2315</v>
      </c>
      <c r="B28" s="743" t="s">
        <v>1927</v>
      </c>
      <c r="C28" s="743" t="s">
        <v>2645</v>
      </c>
      <c r="D28" s="743" t="s">
        <v>2646</v>
      </c>
      <c r="E28" s="743" t="s">
        <v>2647</v>
      </c>
      <c r="F28" s="747">
        <v>3</v>
      </c>
      <c r="G28" s="747">
        <v>49.14</v>
      </c>
      <c r="H28" s="761">
        <v>1</v>
      </c>
      <c r="I28" s="747"/>
      <c r="J28" s="747"/>
      <c r="K28" s="761">
        <v>0</v>
      </c>
      <c r="L28" s="747">
        <v>3</v>
      </c>
      <c r="M28" s="748">
        <v>49.14</v>
      </c>
    </row>
    <row r="29" spans="1:13" ht="14.4" customHeight="1" x14ac:dyDescent="0.3">
      <c r="A29" s="742" t="s">
        <v>2315</v>
      </c>
      <c r="B29" s="743" t="s">
        <v>1927</v>
      </c>
      <c r="C29" s="743" t="s">
        <v>1928</v>
      </c>
      <c r="D29" s="743" t="s">
        <v>1324</v>
      </c>
      <c r="E29" s="743" t="s">
        <v>1929</v>
      </c>
      <c r="F29" s="747"/>
      <c r="G29" s="747"/>
      <c r="H29" s="761">
        <v>0</v>
      </c>
      <c r="I29" s="747">
        <v>1</v>
      </c>
      <c r="J29" s="747">
        <v>35.11</v>
      </c>
      <c r="K29" s="761">
        <v>1</v>
      </c>
      <c r="L29" s="747">
        <v>1</v>
      </c>
      <c r="M29" s="748">
        <v>35.11</v>
      </c>
    </row>
    <row r="30" spans="1:13" ht="14.4" customHeight="1" x14ac:dyDescent="0.3">
      <c r="A30" s="742" t="s">
        <v>2315</v>
      </c>
      <c r="B30" s="743" t="s">
        <v>1927</v>
      </c>
      <c r="C30" s="743" t="s">
        <v>3084</v>
      </c>
      <c r="D30" s="743" t="s">
        <v>3085</v>
      </c>
      <c r="E30" s="743" t="s">
        <v>1929</v>
      </c>
      <c r="F30" s="747">
        <v>1</v>
      </c>
      <c r="G30" s="747">
        <v>35.11</v>
      </c>
      <c r="H30" s="761">
        <v>1</v>
      </c>
      <c r="I30" s="747"/>
      <c r="J30" s="747"/>
      <c r="K30" s="761">
        <v>0</v>
      </c>
      <c r="L30" s="747">
        <v>1</v>
      </c>
      <c r="M30" s="748">
        <v>35.11</v>
      </c>
    </row>
    <row r="31" spans="1:13" ht="14.4" customHeight="1" x14ac:dyDescent="0.3">
      <c r="A31" s="742" t="s">
        <v>2315</v>
      </c>
      <c r="B31" s="743" t="s">
        <v>1927</v>
      </c>
      <c r="C31" s="743" t="s">
        <v>3086</v>
      </c>
      <c r="D31" s="743" t="s">
        <v>2646</v>
      </c>
      <c r="E31" s="743" t="s">
        <v>2222</v>
      </c>
      <c r="F31" s="747">
        <v>1</v>
      </c>
      <c r="G31" s="747">
        <v>65.540000000000006</v>
      </c>
      <c r="H31" s="761">
        <v>1</v>
      </c>
      <c r="I31" s="747"/>
      <c r="J31" s="747"/>
      <c r="K31" s="761">
        <v>0</v>
      </c>
      <c r="L31" s="747">
        <v>1</v>
      </c>
      <c r="M31" s="748">
        <v>65.540000000000006</v>
      </c>
    </row>
    <row r="32" spans="1:13" ht="14.4" customHeight="1" x14ac:dyDescent="0.3">
      <c r="A32" s="742" t="s">
        <v>2315</v>
      </c>
      <c r="B32" s="743" t="s">
        <v>1932</v>
      </c>
      <c r="C32" s="743" t="s">
        <v>1935</v>
      </c>
      <c r="D32" s="743" t="s">
        <v>712</v>
      </c>
      <c r="E32" s="743" t="s">
        <v>1936</v>
      </c>
      <c r="F32" s="747"/>
      <c r="G32" s="747"/>
      <c r="H32" s="761">
        <v>0</v>
      </c>
      <c r="I32" s="747">
        <v>1</v>
      </c>
      <c r="J32" s="747">
        <v>29.27</v>
      </c>
      <c r="K32" s="761">
        <v>1</v>
      </c>
      <c r="L32" s="747">
        <v>1</v>
      </c>
      <c r="M32" s="748">
        <v>29.27</v>
      </c>
    </row>
    <row r="33" spans="1:13" ht="14.4" customHeight="1" x14ac:dyDescent="0.3">
      <c r="A33" s="742" t="s">
        <v>2315</v>
      </c>
      <c r="B33" s="743" t="s">
        <v>1943</v>
      </c>
      <c r="C33" s="743" t="s">
        <v>3210</v>
      </c>
      <c r="D33" s="743" t="s">
        <v>1945</v>
      </c>
      <c r="E33" s="743" t="s">
        <v>3211</v>
      </c>
      <c r="F33" s="747"/>
      <c r="G33" s="747"/>
      <c r="H33" s="761">
        <v>0</v>
      </c>
      <c r="I33" s="747">
        <v>1</v>
      </c>
      <c r="J33" s="747">
        <v>61.44</v>
      </c>
      <c r="K33" s="761">
        <v>1</v>
      </c>
      <c r="L33" s="747">
        <v>1</v>
      </c>
      <c r="M33" s="748">
        <v>61.44</v>
      </c>
    </row>
    <row r="34" spans="1:13" ht="14.4" customHeight="1" x14ac:dyDescent="0.3">
      <c r="A34" s="742" t="s">
        <v>2315</v>
      </c>
      <c r="B34" s="743" t="s">
        <v>1943</v>
      </c>
      <c r="C34" s="743" t="s">
        <v>1944</v>
      </c>
      <c r="D34" s="743" t="s">
        <v>1945</v>
      </c>
      <c r="E34" s="743" t="s">
        <v>1946</v>
      </c>
      <c r="F34" s="747"/>
      <c r="G34" s="747"/>
      <c r="H34" s="761">
        <v>0</v>
      </c>
      <c r="I34" s="747">
        <v>241</v>
      </c>
      <c r="J34" s="747">
        <v>7492.6900000000005</v>
      </c>
      <c r="K34" s="761">
        <v>1</v>
      </c>
      <c r="L34" s="747">
        <v>241</v>
      </c>
      <c r="M34" s="748">
        <v>7492.6900000000005</v>
      </c>
    </row>
    <row r="35" spans="1:13" ht="14.4" customHeight="1" x14ac:dyDescent="0.3">
      <c r="A35" s="742" t="s">
        <v>2315</v>
      </c>
      <c r="B35" s="743" t="s">
        <v>1947</v>
      </c>
      <c r="C35" s="743" t="s">
        <v>3222</v>
      </c>
      <c r="D35" s="743" t="s">
        <v>3223</v>
      </c>
      <c r="E35" s="743" t="s">
        <v>3224</v>
      </c>
      <c r="F35" s="747">
        <v>2</v>
      </c>
      <c r="G35" s="747">
        <v>289.62</v>
      </c>
      <c r="H35" s="761">
        <v>1</v>
      </c>
      <c r="I35" s="747"/>
      <c r="J35" s="747"/>
      <c r="K35" s="761">
        <v>0</v>
      </c>
      <c r="L35" s="747">
        <v>2</v>
      </c>
      <c r="M35" s="748">
        <v>289.62</v>
      </c>
    </row>
    <row r="36" spans="1:13" ht="14.4" customHeight="1" x14ac:dyDescent="0.3">
      <c r="A36" s="742" t="s">
        <v>2315</v>
      </c>
      <c r="B36" s="743" t="s">
        <v>1947</v>
      </c>
      <c r="C36" s="743" t="s">
        <v>3225</v>
      </c>
      <c r="D36" s="743" t="s">
        <v>3223</v>
      </c>
      <c r="E36" s="743" t="s">
        <v>3224</v>
      </c>
      <c r="F36" s="747">
        <v>1</v>
      </c>
      <c r="G36" s="747">
        <v>144.81</v>
      </c>
      <c r="H36" s="761">
        <v>1</v>
      </c>
      <c r="I36" s="747"/>
      <c r="J36" s="747"/>
      <c r="K36" s="761">
        <v>0</v>
      </c>
      <c r="L36" s="747">
        <v>1</v>
      </c>
      <c r="M36" s="748">
        <v>144.81</v>
      </c>
    </row>
    <row r="37" spans="1:13" ht="14.4" customHeight="1" x14ac:dyDescent="0.3">
      <c r="A37" s="742" t="s">
        <v>2315</v>
      </c>
      <c r="B37" s="743" t="s">
        <v>1954</v>
      </c>
      <c r="C37" s="743" t="s">
        <v>2721</v>
      </c>
      <c r="D37" s="743" t="s">
        <v>1956</v>
      </c>
      <c r="E37" s="743" t="s">
        <v>2238</v>
      </c>
      <c r="F37" s="747"/>
      <c r="G37" s="747"/>
      <c r="H37" s="761">
        <v>0</v>
      </c>
      <c r="I37" s="747">
        <v>8</v>
      </c>
      <c r="J37" s="747">
        <v>772.24</v>
      </c>
      <c r="K37" s="761">
        <v>1</v>
      </c>
      <c r="L37" s="747">
        <v>8</v>
      </c>
      <c r="M37" s="748">
        <v>772.24</v>
      </c>
    </row>
    <row r="38" spans="1:13" ht="14.4" customHeight="1" x14ac:dyDescent="0.3">
      <c r="A38" s="742" t="s">
        <v>2315</v>
      </c>
      <c r="B38" s="743" t="s">
        <v>1954</v>
      </c>
      <c r="C38" s="743" t="s">
        <v>1955</v>
      </c>
      <c r="D38" s="743" t="s">
        <v>1956</v>
      </c>
      <c r="E38" s="743" t="s">
        <v>1957</v>
      </c>
      <c r="F38" s="747"/>
      <c r="G38" s="747"/>
      <c r="H38" s="761">
        <v>0</v>
      </c>
      <c r="I38" s="747">
        <v>11</v>
      </c>
      <c r="J38" s="747">
        <v>114.09</v>
      </c>
      <c r="K38" s="761">
        <v>1</v>
      </c>
      <c r="L38" s="747">
        <v>11</v>
      </c>
      <c r="M38" s="748">
        <v>114.09</v>
      </c>
    </row>
    <row r="39" spans="1:13" ht="14.4" customHeight="1" x14ac:dyDescent="0.3">
      <c r="A39" s="742" t="s">
        <v>2315</v>
      </c>
      <c r="B39" s="743" t="s">
        <v>1954</v>
      </c>
      <c r="C39" s="743" t="s">
        <v>2826</v>
      </c>
      <c r="D39" s="743" t="s">
        <v>1956</v>
      </c>
      <c r="E39" s="743" t="s">
        <v>2827</v>
      </c>
      <c r="F39" s="747"/>
      <c r="G39" s="747"/>
      <c r="H39" s="761"/>
      <c r="I39" s="747">
        <v>3</v>
      </c>
      <c r="J39" s="747">
        <v>0</v>
      </c>
      <c r="K39" s="761"/>
      <c r="L39" s="747">
        <v>3</v>
      </c>
      <c r="M39" s="748">
        <v>0</v>
      </c>
    </row>
    <row r="40" spans="1:13" ht="14.4" customHeight="1" x14ac:dyDescent="0.3">
      <c r="A40" s="742" t="s">
        <v>2315</v>
      </c>
      <c r="B40" s="743" t="s">
        <v>1954</v>
      </c>
      <c r="C40" s="743" t="s">
        <v>3226</v>
      </c>
      <c r="D40" s="743" t="s">
        <v>1956</v>
      </c>
      <c r="E40" s="743" t="s">
        <v>3227</v>
      </c>
      <c r="F40" s="747"/>
      <c r="G40" s="747"/>
      <c r="H40" s="761"/>
      <c r="I40" s="747">
        <v>3</v>
      </c>
      <c r="J40" s="747">
        <v>0</v>
      </c>
      <c r="K40" s="761"/>
      <c r="L40" s="747">
        <v>3</v>
      </c>
      <c r="M40" s="748">
        <v>0</v>
      </c>
    </row>
    <row r="41" spans="1:13" ht="14.4" customHeight="1" x14ac:dyDescent="0.3">
      <c r="A41" s="742" t="s">
        <v>2315</v>
      </c>
      <c r="B41" s="743" t="s">
        <v>1962</v>
      </c>
      <c r="C41" s="743" t="s">
        <v>1963</v>
      </c>
      <c r="D41" s="743" t="s">
        <v>1964</v>
      </c>
      <c r="E41" s="743" t="s">
        <v>1965</v>
      </c>
      <c r="F41" s="747"/>
      <c r="G41" s="747"/>
      <c r="H41" s="761">
        <v>0</v>
      </c>
      <c r="I41" s="747">
        <v>2</v>
      </c>
      <c r="J41" s="747">
        <v>145.76</v>
      </c>
      <c r="K41" s="761">
        <v>1</v>
      </c>
      <c r="L41" s="747">
        <v>2</v>
      </c>
      <c r="M41" s="748">
        <v>145.76</v>
      </c>
    </row>
    <row r="42" spans="1:13" ht="14.4" customHeight="1" x14ac:dyDescent="0.3">
      <c r="A42" s="742" t="s">
        <v>2315</v>
      </c>
      <c r="B42" s="743" t="s">
        <v>1962</v>
      </c>
      <c r="C42" s="743" t="s">
        <v>1966</v>
      </c>
      <c r="D42" s="743" t="s">
        <v>1964</v>
      </c>
      <c r="E42" s="743" t="s">
        <v>1967</v>
      </c>
      <c r="F42" s="747"/>
      <c r="G42" s="747"/>
      <c r="H42" s="761">
        <v>0</v>
      </c>
      <c r="I42" s="747">
        <v>4</v>
      </c>
      <c r="J42" s="747">
        <v>874.48</v>
      </c>
      <c r="K42" s="761">
        <v>1</v>
      </c>
      <c r="L42" s="747">
        <v>4</v>
      </c>
      <c r="M42" s="748">
        <v>874.48</v>
      </c>
    </row>
    <row r="43" spans="1:13" ht="14.4" customHeight="1" x14ac:dyDescent="0.3">
      <c r="A43" s="742" t="s">
        <v>2315</v>
      </c>
      <c r="B43" s="743" t="s">
        <v>1997</v>
      </c>
      <c r="C43" s="743" t="s">
        <v>3174</v>
      </c>
      <c r="D43" s="743" t="s">
        <v>3175</v>
      </c>
      <c r="E43" s="743" t="s">
        <v>3176</v>
      </c>
      <c r="F43" s="747">
        <v>3</v>
      </c>
      <c r="G43" s="747">
        <v>183.72</v>
      </c>
      <c r="H43" s="761">
        <v>1</v>
      </c>
      <c r="I43" s="747"/>
      <c r="J43" s="747"/>
      <c r="K43" s="761">
        <v>0</v>
      </c>
      <c r="L43" s="747">
        <v>3</v>
      </c>
      <c r="M43" s="748">
        <v>183.72</v>
      </c>
    </row>
    <row r="44" spans="1:13" ht="14.4" customHeight="1" x14ac:dyDescent="0.3">
      <c r="A44" s="742" t="s">
        <v>2315</v>
      </c>
      <c r="B44" s="743" t="s">
        <v>1997</v>
      </c>
      <c r="C44" s="743" t="s">
        <v>1998</v>
      </c>
      <c r="D44" s="743" t="s">
        <v>1146</v>
      </c>
      <c r="E44" s="743" t="s">
        <v>1999</v>
      </c>
      <c r="F44" s="747"/>
      <c r="G44" s="747"/>
      <c r="H44" s="761">
        <v>0</v>
      </c>
      <c r="I44" s="747">
        <v>1</v>
      </c>
      <c r="J44" s="747">
        <v>77.790000000000006</v>
      </c>
      <c r="K44" s="761">
        <v>1</v>
      </c>
      <c r="L44" s="747">
        <v>1</v>
      </c>
      <c r="M44" s="748">
        <v>77.790000000000006</v>
      </c>
    </row>
    <row r="45" spans="1:13" ht="14.4" customHeight="1" x14ac:dyDescent="0.3">
      <c r="A45" s="742" t="s">
        <v>2315</v>
      </c>
      <c r="B45" s="743" t="s">
        <v>1997</v>
      </c>
      <c r="C45" s="743" t="s">
        <v>3177</v>
      </c>
      <c r="D45" s="743" t="s">
        <v>3175</v>
      </c>
      <c r="E45" s="743" t="s">
        <v>3178</v>
      </c>
      <c r="F45" s="747">
        <v>3</v>
      </c>
      <c r="G45" s="747">
        <v>146.52000000000001</v>
      </c>
      <c r="H45" s="761">
        <v>1</v>
      </c>
      <c r="I45" s="747"/>
      <c r="J45" s="747"/>
      <c r="K45" s="761">
        <v>0</v>
      </c>
      <c r="L45" s="747">
        <v>3</v>
      </c>
      <c r="M45" s="748">
        <v>146.52000000000001</v>
      </c>
    </row>
    <row r="46" spans="1:13" ht="14.4" customHeight="1" x14ac:dyDescent="0.3">
      <c r="A46" s="742" t="s">
        <v>2315</v>
      </c>
      <c r="B46" s="743" t="s">
        <v>2002</v>
      </c>
      <c r="C46" s="743" t="s">
        <v>3078</v>
      </c>
      <c r="D46" s="743" t="s">
        <v>3074</v>
      </c>
      <c r="E46" s="743" t="s">
        <v>3075</v>
      </c>
      <c r="F46" s="747">
        <v>1</v>
      </c>
      <c r="G46" s="747">
        <v>279.52999999999997</v>
      </c>
      <c r="H46" s="761">
        <v>1</v>
      </c>
      <c r="I46" s="747"/>
      <c r="J46" s="747"/>
      <c r="K46" s="761">
        <v>0</v>
      </c>
      <c r="L46" s="747">
        <v>1</v>
      </c>
      <c r="M46" s="748">
        <v>279.52999999999997</v>
      </c>
    </row>
    <row r="47" spans="1:13" ht="14.4" customHeight="1" x14ac:dyDescent="0.3">
      <c r="A47" s="742" t="s">
        <v>2315</v>
      </c>
      <c r="B47" s="743" t="s">
        <v>2002</v>
      </c>
      <c r="C47" s="743" t="s">
        <v>3070</v>
      </c>
      <c r="D47" s="743" t="s">
        <v>3071</v>
      </c>
      <c r="E47" s="743" t="s">
        <v>3072</v>
      </c>
      <c r="F47" s="747"/>
      <c r="G47" s="747"/>
      <c r="H47" s="761">
        <v>0</v>
      </c>
      <c r="I47" s="747">
        <v>2</v>
      </c>
      <c r="J47" s="747">
        <v>706.36</v>
      </c>
      <c r="K47" s="761">
        <v>1</v>
      </c>
      <c r="L47" s="747">
        <v>2</v>
      </c>
      <c r="M47" s="748">
        <v>706.36</v>
      </c>
    </row>
    <row r="48" spans="1:13" ht="14.4" customHeight="1" x14ac:dyDescent="0.3">
      <c r="A48" s="742" t="s">
        <v>2315</v>
      </c>
      <c r="B48" s="743" t="s">
        <v>2002</v>
      </c>
      <c r="C48" s="743" t="s">
        <v>3073</v>
      </c>
      <c r="D48" s="743" t="s">
        <v>3074</v>
      </c>
      <c r="E48" s="743" t="s">
        <v>3075</v>
      </c>
      <c r="F48" s="747">
        <v>2</v>
      </c>
      <c r="G48" s="747">
        <v>632.71</v>
      </c>
      <c r="H48" s="761">
        <v>1</v>
      </c>
      <c r="I48" s="747"/>
      <c r="J48" s="747"/>
      <c r="K48" s="761">
        <v>0</v>
      </c>
      <c r="L48" s="747">
        <v>2</v>
      </c>
      <c r="M48" s="748">
        <v>632.71</v>
      </c>
    </row>
    <row r="49" spans="1:13" ht="14.4" customHeight="1" x14ac:dyDescent="0.3">
      <c r="A49" s="742" t="s">
        <v>2315</v>
      </c>
      <c r="B49" s="743" t="s">
        <v>2002</v>
      </c>
      <c r="C49" s="743" t="s">
        <v>2006</v>
      </c>
      <c r="D49" s="743" t="s">
        <v>2004</v>
      </c>
      <c r="E49" s="743" t="s">
        <v>1931</v>
      </c>
      <c r="F49" s="747"/>
      <c r="G49" s="747"/>
      <c r="H49" s="761">
        <v>0</v>
      </c>
      <c r="I49" s="747">
        <v>9</v>
      </c>
      <c r="J49" s="747">
        <v>492.96</v>
      </c>
      <c r="K49" s="761">
        <v>1</v>
      </c>
      <c r="L49" s="747">
        <v>9</v>
      </c>
      <c r="M49" s="748">
        <v>492.96</v>
      </c>
    </row>
    <row r="50" spans="1:13" ht="14.4" customHeight="1" x14ac:dyDescent="0.3">
      <c r="A50" s="742" t="s">
        <v>2315</v>
      </c>
      <c r="B50" s="743" t="s">
        <v>2002</v>
      </c>
      <c r="C50" s="743" t="s">
        <v>2009</v>
      </c>
      <c r="D50" s="743" t="s">
        <v>2004</v>
      </c>
      <c r="E50" s="743" t="s">
        <v>2010</v>
      </c>
      <c r="F50" s="747"/>
      <c r="G50" s="747"/>
      <c r="H50" s="761">
        <v>0</v>
      </c>
      <c r="I50" s="747">
        <v>3</v>
      </c>
      <c r="J50" s="747">
        <v>353.19</v>
      </c>
      <c r="K50" s="761">
        <v>1</v>
      </c>
      <c r="L50" s="747">
        <v>3</v>
      </c>
      <c r="M50" s="748">
        <v>353.19</v>
      </c>
    </row>
    <row r="51" spans="1:13" ht="14.4" customHeight="1" x14ac:dyDescent="0.3">
      <c r="A51" s="742" t="s">
        <v>2315</v>
      </c>
      <c r="B51" s="743" t="s">
        <v>2002</v>
      </c>
      <c r="C51" s="743" t="s">
        <v>3077</v>
      </c>
      <c r="D51" s="743" t="s">
        <v>2004</v>
      </c>
      <c r="E51" s="743" t="s">
        <v>1953</v>
      </c>
      <c r="F51" s="747">
        <v>1</v>
      </c>
      <c r="G51" s="747">
        <v>0</v>
      </c>
      <c r="H51" s="761"/>
      <c r="I51" s="747"/>
      <c r="J51" s="747"/>
      <c r="K51" s="761"/>
      <c r="L51" s="747">
        <v>1</v>
      </c>
      <c r="M51" s="748">
        <v>0</v>
      </c>
    </row>
    <row r="52" spans="1:13" ht="14.4" customHeight="1" x14ac:dyDescent="0.3">
      <c r="A52" s="742" t="s">
        <v>2315</v>
      </c>
      <c r="B52" s="743" t="s">
        <v>2002</v>
      </c>
      <c r="C52" s="743" t="s">
        <v>3076</v>
      </c>
      <c r="D52" s="743" t="s">
        <v>3074</v>
      </c>
      <c r="E52" s="743" t="s">
        <v>3075</v>
      </c>
      <c r="F52" s="747">
        <v>1</v>
      </c>
      <c r="G52" s="747">
        <v>279.52999999999997</v>
      </c>
      <c r="H52" s="761">
        <v>1</v>
      </c>
      <c r="I52" s="747"/>
      <c r="J52" s="747"/>
      <c r="K52" s="761">
        <v>0</v>
      </c>
      <c r="L52" s="747">
        <v>1</v>
      </c>
      <c r="M52" s="748">
        <v>279.52999999999997</v>
      </c>
    </row>
    <row r="53" spans="1:13" ht="14.4" customHeight="1" x14ac:dyDescent="0.3">
      <c r="A53" s="742" t="s">
        <v>2315</v>
      </c>
      <c r="B53" s="743" t="s">
        <v>2015</v>
      </c>
      <c r="C53" s="743" t="s">
        <v>3234</v>
      </c>
      <c r="D53" s="743" t="s">
        <v>2017</v>
      </c>
      <c r="E53" s="743" t="s">
        <v>1953</v>
      </c>
      <c r="F53" s="747"/>
      <c r="G53" s="747"/>
      <c r="H53" s="761">
        <v>0</v>
      </c>
      <c r="I53" s="747">
        <v>3</v>
      </c>
      <c r="J53" s="747">
        <v>985.8900000000001</v>
      </c>
      <c r="K53" s="761">
        <v>1</v>
      </c>
      <c r="L53" s="747">
        <v>3</v>
      </c>
      <c r="M53" s="748">
        <v>985.8900000000001</v>
      </c>
    </row>
    <row r="54" spans="1:13" ht="14.4" customHeight="1" x14ac:dyDescent="0.3">
      <c r="A54" s="742" t="s">
        <v>2315</v>
      </c>
      <c r="B54" s="743" t="s">
        <v>2015</v>
      </c>
      <c r="C54" s="743" t="s">
        <v>3235</v>
      </c>
      <c r="D54" s="743" t="s">
        <v>2017</v>
      </c>
      <c r="E54" s="743" t="s">
        <v>3075</v>
      </c>
      <c r="F54" s="747"/>
      <c r="G54" s="747"/>
      <c r="H54" s="761">
        <v>0</v>
      </c>
      <c r="I54" s="747">
        <v>5</v>
      </c>
      <c r="J54" s="747">
        <v>2716.8</v>
      </c>
      <c r="K54" s="761">
        <v>1</v>
      </c>
      <c r="L54" s="747">
        <v>5</v>
      </c>
      <c r="M54" s="748">
        <v>2716.8</v>
      </c>
    </row>
    <row r="55" spans="1:13" ht="14.4" customHeight="1" x14ac:dyDescent="0.3">
      <c r="A55" s="742" t="s">
        <v>2315</v>
      </c>
      <c r="B55" s="743" t="s">
        <v>2019</v>
      </c>
      <c r="C55" s="743" t="s">
        <v>3114</v>
      </c>
      <c r="D55" s="743" t="s">
        <v>3019</v>
      </c>
      <c r="E55" s="743" t="s">
        <v>3115</v>
      </c>
      <c r="F55" s="747"/>
      <c r="G55" s="747"/>
      <c r="H55" s="761">
        <v>0</v>
      </c>
      <c r="I55" s="747">
        <v>1</v>
      </c>
      <c r="J55" s="747">
        <v>556.04</v>
      </c>
      <c r="K55" s="761">
        <v>1</v>
      </c>
      <c r="L55" s="747">
        <v>1</v>
      </c>
      <c r="M55" s="748">
        <v>556.04</v>
      </c>
    </row>
    <row r="56" spans="1:13" ht="14.4" customHeight="1" x14ac:dyDescent="0.3">
      <c r="A56" s="742" t="s">
        <v>2315</v>
      </c>
      <c r="B56" s="743" t="s">
        <v>2031</v>
      </c>
      <c r="C56" s="743" t="s">
        <v>2032</v>
      </c>
      <c r="D56" s="743" t="s">
        <v>2033</v>
      </c>
      <c r="E56" s="743" t="s">
        <v>2034</v>
      </c>
      <c r="F56" s="747"/>
      <c r="G56" s="747"/>
      <c r="H56" s="761">
        <v>0</v>
      </c>
      <c r="I56" s="747">
        <v>1</v>
      </c>
      <c r="J56" s="747">
        <v>69.55</v>
      </c>
      <c r="K56" s="761">
        <v>1</v>
      </c>
      <c r="L56" s="747">
        <v>1</v>
      </c>
      <c r="M56" s="748">
        <v>69.55</v>
      </c>
    </row>
    <row r="57" spans="1:13" ht="14.4" customHeight="1" x14ac:dyDescent="0.3">
      <c r="A57" s="742" t="s">
        <v>2315</v>
      </c>
      <c r="B57" s="743" t="s">
        <v>2031</v>
      </c>
      <c r="C57" s="743" t="s">
        <v>3172</v>
      </c>
      <c r="D57" s="743" t="s">
        <v>2033</v>
      </c>
      <c r="E57" s="743" t="s">
        <v>3173</v>
      </c>
      <c r="F57" s="747"/>
      <c r="G57" s="747"/>
      <c r="H57" s="761"/>
      <c r="I57" s="747">
        <v>1</v>
      </c>
      <c r="J57" s="747">
        <v>0</v>
      </c>
      <c r="K57" s="761"/>
      <c r="L57" s="747">
        <v>1</v>
      </c>
      <c r="M57" s="748">
        <v>0</v>
      </c>
    </row>
    <row r="58" spans="1:13" ht="14.4" customHeight="1" x14ac:dyDescent="0.3">
      <c r="A58" s="742" t="s">
        <v>2315</v>
      </c>
      <c r="B58" s="743" t="s">
        <v>2031</v>
      </c>
      <c r="C58" s="743" t="s">
        <v>2037</v>
      </c>
      <c r="D58" s="743" t="s">
        <v>2033</v>
      </c>
      <c r="E58" s="743" t="s">
        <v>2038</v>
      </c>
      <c r="F58" s="747"/>
      <c r="G58" s="747"/>
      <c r="H58" s="761">
        <v>0</v>
      </c>
      <c r="I58" s="747">
        <v>1</v>
      </c>
      <c r="J58" s="747">
        <v>115.33</v>
      </c>
      <c r="K58" s="761">
        <v>1</v>
      </c>
      <c r="L58" s="747">
        <v>1</v>
      </c>
      <c r="M58" s="748">
        <v>115.33</v>
      </c>
    </row>
    <row r="59" spans="1:13" ht="14.4" customHeight="1" x14ac:dyDescent="0.3">
      <c r="A59" s="742" t="s">
        <v>2315</v>
      </c>
      <c r="B59" s="743" t="s">
        <v>2031</v>
      </c>
      <c r="C59" s="743" t="s">
        <v>2045</v>
      </c>
      <c r="D59" s="743" t="s">
        <v>1117</v>
      </c>
      <c r="E59" s="743" t="s">
        <v>2046</v>
      </c>
      <c r="F59" s="747"/>
      <c r="G59" s="747"/>
      <c r="H59" s="761">
        <v>0</v>
      </c>
      <c r="I59" s="747">
        <v>1</v>
      </c>
      <c r="J59" s="747">
        <v>79.03</v>
      </c>
      <c r="K59" s="761">
        <v>1</v>
      </c>
      <c r="L59" s="747">
        <v>1</v>
      </c>
      <c r="M59" s="748">
        <v>79.03</v>
      </c>
    </row>
    <row r="60" spans="1:13" ht="14.4" customHeight="1" x14ac:dyDescent="0.3">
      <c r="A60" s="742" t="s">
        <v>2315</v>
      </c>
      <c r="B60" s="743" t="s">
        <v>2031</v>
      </c>
      <c r="C60" s="743" t="s">
        <v>2047</v>
      </c>
      <c r="D60" s="743" t="s">
        <v>2033</v>
      </c>
      <c r="E60" s="743" t="s">
        <v>2048</v>
      </c>
      <c r="F60" s="747"/>
      <c r="G60" s="747"/>
      <c r="H60" s="761">
        <v>0</v>
      </c>
      <c r="I60" s="747">
        <v>2</v>
      </c>
      <c r="J60" s="747">
        <v>118.54</v>
      </c>
      <c r="K60" s="761">
        <v>1</v>
      </c>
      <c r="L60" s="747">
        <v>2</v>
      </c>
      <c r="M60" s="748">
        <v>118.54</v>
      </c>
    </row>
    <row r="61" spans="1:13" ht="14.4" customHeight="1" x14ac:dyDescent="0.3">
      <c r="A61" s="742" t="s">
        <v>2315</v>
      </c>
      <c r="B61" s="743" t="s">
        <v>2031</v>
      </c>
      <c r="C61" s="743" t="s">
        <v>2049</v>
      </c>
      <c r="D61" s="743" t="s">
        <v>2033</v>
      </c>
      <c r="E61" s="743" t="s">
        <v>2050</v>
      </c>
      <c r="F61" s="747"/>
      <c r="G61" s="747"/>
      <c r="H61" s="761">
        <v>0</v>
      </c>
      <c r="I61" s="747">
        <v>1</v>
      </c>
      <c r="J61" s="747">
        <v>46.07</v>
      </c>
      <c r="K61" s="761">
        <v>1</v>
      </c>
      <c r="L61" s="747">
        <v>1</v>
      </c>
      <c r="M61" s="748">
        <v>46.07</v>
      </c>
    </row>
    <row r="62" spans="1:13" ht="14.4" customHeight="1" x14ac:dyDescent="0.3">
      <c r="A62" s="742" t="s">
        <v>2315</v>
      </c>
      <c r="B62" s="743" t="s">
        <v>2031</v>
      </c>
      <c r="C62" s="743" t="s">
        <v>2905</v>
      </c>
      <c r="D62" s="743" t="s">
        <v>2033</v>
      </c>
      <c r="E62" s="743" t="s">
        <v>2906</v>
      </c>
      <c r="F62" s="747">
        <v>1</v>
      </c>
      <c r="G62" s="747">
        <v>79.03</v>
      </c>
      <c r="H62" s="761">
        <v>1</v>
      </c>
      <c r="I62" s="747"/>
      <c r="J62" s="747"/>
      <c r="K62" s="761">
        <v>0</v>
      </c>
      <c r="L62" s="747">
        <v>1</v>
      </c>
      <c r="M62" s="748">
        <v>79.03</v>
      </c>
    </row>
    <row r="63" spans="1:13" ht="14.4" customHeight="1" x14ac:dyDescent="0.3">
      <c r="A63" s="742" t="s">
        <v>2315</v>
      </c>
      <c r="B63" s="743" t="s">
        <v>2031</v>
      </c>
      <c r="C63" s="743" t="s">
        <v>2798</v>
      </c>
      <c r="D63" s="743" t="s">
        <v>2799</v>
      </c>
      <c r="E63" s="743" t="s">
        <v>2800</v>
      </c>
      <c r="F63" s="747"/>
      <c r="G63" s="747"/>
      <c r="H63" s="761">
        <v>0</v>
      </c>
      <c r="I63" s="747">
        <v>1</v>
      </c>
      <c r="J63" s="747">
        <v>63.14</v>
      </c>
      <c r="K63" s="761">
        <v>1</v>
      </c>
      <c r="L63" s="747">
        <v>1</v>
      </c>
      <c r="M63" s="748">
        <v>63.14</v>
      </c>
    </row>
    <row r="64" spans="1:13" ht="14.4" customHeight="1" x14ac:dyDescent="0.3">
      <c r="A64" s="742" t="s">
        <v>2315</v>
      </c>
      <c r="B64" s="743" t="s">
        <v>2031</v>
      </c>
      <c r="C64" s="743" t="s">
        <v>2043</v>
      </c>
      <c r="D64" s="743" t="s">
        <v>1123</v>
      </c>
      <c r="E64" s="743" t="s">
        <v>2044</v>
      </c>
      <c r="F64" s="747"/>
      <c r="G64" s="747"/>
      <c r="H64" s="761">
        <v>0</v>
      </c>
      <c r="I64" s="747">
        <v>2</v>
      </c>
      <c r="J64" s="747">
        <v>92.14</v>
      </c>
      <c r="K64" s="761">
        <v>1</v>
      </c>
      <c r="L64" s="747">
        <v>2</v>
      </c>
      <c r="M64" s="748">
        <v>92.14</v>
      </c>
    </row>
    <row r="65" spans="1:13" ht="14.4" customHeight="1" x14ac:dyDescent="0.3">
      <c r="A65" s="742" t="s">
        <v>2315</v>
      </c>
      <c r="B65" s="743" t="s">
        <v>2053</v>
      </c>
      <c r="C65" s="743" t="s">
        <v>2056</v>
      </c>
      <c r="D65" s="743" t="s">
        <v>1607</v>
      </c>
      <c r="E65" s="743" t="s">
        <v>2057</v>
      </c>
      <c r="F65" s="747"/>
      <c r="G65" s="747"/>
      <c r="H65" s="761">
        <v>0</v>
      </c>
      <c r="I65" s="747">
        <v>2</v>
      </c>
      <c r="J65" s="747">
        <v>308.72000000000003</v>
      </c>
      <c r="K65" s="761">
        <v>1</v>
      </c>
      <c r="L65" s="747">
        <v>2</v>
      </c>
      <c r="M65" s="748">
        <v>308.72000000000003</v>
      </c>
    </row>
    <row r="66" spans="1:13" ht="14.4" customHeight="1" x14ac:dyDescent="0.3">
      <c r="A66" s="742" t="s">
        <v>2315</v>
      </c>
      <c r="B66" s="743" t="s">
        <v>2053</v>
      </c>
      <c r="C66" s="743" t="s">
        <v>2054</v>
      </c>
      <c r="D66" s="743" t="s">
        <v>1607</v>
      </c>
      <c r="E66" s="743" t="s">
        <v>2055</v>
      </c>
      <c r="F66" s="747"/>
      <c r="G66" s="747"/>
      <c r="H66" s="761">
        <v>0</v>
      </c>
      <c r="I66" s="747">
        <v>1</v>
      </c>
      <c r="J66" s="747">
        <v>225.06</v>
      </c>
      <c r="K66" s="761">
        <v>1</v>
      </c>
      <c r="L66" s="747">
        <v>1</v>
      </c>
      <c r="M66" s="748">
        <v>225.06</v>
      </c>
    </row>
    <row r="67" spans="1:13" ht="14.4" customHeight="1" x14ac:dyDescent="0.3">
      <c r="A67" s="742" t="s">
        <v>2315</v>
      </c>
      <c r="B67" s="743" t="s">
        <v>2122</v>
      </c>
      <c r="C67" s="743" t="s">
        <v>2125</v>
      </c>
      <c r="D67" s="743" t="s">
        <v>648</v>
      </c>
      <c r="E67" s="743" t="s">
        <v>582</v>
      </c>
      <c r="F67" s="747"/>
      <c r="G67" s="747"/>
      <c r="H67" s="761">
        <v>0</v>
      </c>
      <c r="I67" s="747">
        <v>14</v>
      </c>
      <c r="J67" s="747">
        <v>677.88</v>
      </c>
      <c r="K67" s="761">
        <v>1</v>
      </c>
      <c r="L67" s="747">
        <v>14</v>
      </c>
      <c r="M67" s="748">
        <v>677.88</v>
      </c>
    </row>
    <row r="68" spans="1:13" ht="14.4" customHeight="1" x14ac:dyDescent="0.3">
      <c r="A68" s="742" t="s">
        <v>2315</v>
      </c>
      <c r="B68" s="743" t="s">
        <v>2126</v>
      </c>
      <c r="C68" s="743" t="s">
        <v>2127</v>
      </c>
      <c r="D68" s="743" t="s">
        <v>608</v>
      </c>
      <c r="E68" s="743" t="s">
        <v>583</v>
      </c>
      <c r="F68" s="747">
        <v>4</v>
      </c>
      <c r="G68" s="747">
        <v>290.2</v>
      </c>
      <c r="H68" s="761">
        <v>1</v>
      </c>
      <c r="I68" s="747"/>
      <c r="J68" s="747"/>
      <c r="K68" s="761">
        <v>0</v>
      </c>
      <c r="L68" s="747">
        <v>4</v>
      </c>
      <c r="M68" s="748">
        <v>290.2</v>
      </c>
    </row>
    <row r="69" spans="1:13" ht="14.4" customHeight="1" x14ac:dyDescent="0.3">
      <c r="A69" s="742" t="s">
        <v>2315</v>
      </c>
      <c r="B69" s="743" t="s">
        <v>2126</v>
      </c>
      <c r="C69" s="743" t="s">
        <v>3060</v>
      </c>
      <c r="D69" s="743" t="s">
        <v>1186</v>
      </c>
      <c r="E69" s="743" t="s">
        <v>3061</v>
      </c>
      <c r="F69" s="747">
        <v>2</v>
      </c>
      <c r="G69" s="747">
        <v>243.5</v>
      </c>
      <c r="H69" s="761">
        <v>1</v>
      </c>
      <c r="I69" s="747"/>
      <c r="J69" s="747"/>
      <c r="K69" s="761">
        <v>0</v>
      </c>
      <c r="L69" s="747">
        <v>2</v>
      </c>
      <c r="M69" s="748">
        <v>243.5</v>
      </c>
    </row>
    <row r="70" spans="1:13" ht="14.4" customHeight="1" x14ac:dyDescent="0.3">
      <c r="A70" s="742" t="s">
        <v>2315</v>
      </c>
      <c r="B70" s="743" t="s">
        <v>2126</v>
      </c>
      <c r="C70" s="743" t="s">
        <v>2129</v>
      </c>
      <c r="D70" s="743" t="s">
        <v>581</v>
      </c>
      <c r="E70" s="743" t="s">
        <v>583</v>
      </c>
      <c r="F70" s="747"/>
      <c r="G70" s="747"/>
      <c r="H70" s="761">
        <v>0</v>
      </c>
      <c r="I70" s="747">
        <v>1</v>
      </c>
      <c r="J70" s="747">
        <v>85.7</v>
      </c>
      <c r="K70" s="761">
        <v>1</v>
      </c>
      <c r="L70" s="747">
        <v>1</v>
      </c>
      <c r="M70" s="748">
        <v>85.7</v>
      </c>
    </row>
    <row r="71" spans="1:13" ht="14.4" customHeight="1" x14ac:dyDescent="0.3">
      <c r="A71" s="742" t="s">
        <v>2315</v>
      </c>
      <c r="B71" s="743" t="s">
        <v>2153</v>
      </c>
      <c r="C71" s="743" t="s">
        <v>2154</v>
      </c>
      <c r="D71" s="743" t="s">
        <v>2155</v>
      </c>
      <c r="E71" s="743" t="s">
        <v>2156</v>
      </c>
      <c r="F71" s="747"/>
      <c r="G71" s="747"/>
      <c r="H71" s="761"/>
      <c r="I71" s="747">
        <v>6</v>
      </c>
      <c r="J71" s="747">
        <v>0</v>
      </c>
      <c r="K71" s="761"/>
      <c r="L71" s="747">
        <v>6</v>
      </c>
      <c r="M71" s="748">
        <v>0</v>
      </c>
    </row>
    <row r="72" spans="1:13" ht="14.4" customHeight="1" x14ac:dyDescent="0.3">
      <c r="A72" s="742" t="s">
        <v>2315</v>
      </c>
      <c r="B72" s="743" t="s">
        <v>3554</v>
      </c>
      <c r="C72" s="743" t="s">
        <v>3118</v>
      </c>
      <c r="D72" s="743" t="s">
        <v>2373</v>
      </c>
      <c r="E72" s="743" t="s">
        <v>2686</v>
      </c>
      <c r="F72" s="747"/>
      <c r="G72" s="747"/>
      <c r="H72" s="761">
        <v>0</v>
      </c>
      <c r="I72" s="747">
        <v>2</v>
      </c>
      <c r="J72" s="747">
        <v>1696.98</v>
      </c>
      <c r="K72" s="761">
        <v>1</v>
      </c>
      <c r="L72" s="747">
        <v>2</v>
      </c>
      <c r="M72" s="748">
        <v>1696.98</v>
      </c>
    </row>
    <row r="73" spans="1:13" ht="14.4" customHeight="1" x14ac:dyDescent="0.3">
      <c r="A73" s="742" t="s">
        <v>2315</v>
      </c>
      <c r="B73" s="743" t="s">
        <v>3554</v>
      </c>
      <c r="C73" s="743" t="s">
        <v>3119</v>
      </c>
      <c r="D73" s="743" t="s">
        <v>2373</v>
      </c>
      <c r="E73" s="743" t="s">
        <v>2686</v>
      </c>
      <c r="F73" s="747">
        <v>1</v>
      </c>
      <c r="G73" s="747">
        <v>848.49</v>
      </c>
      <c r="H73" s="761">
        <v>1</v>
      </c>
      <c r="I73" s="747"/>
      <c r="J73" s="747"/>
      <c r="K73" s="761">
        <v>0</v>
      </c>
      <c r="L73" s="747">
        <v>1</v>
      </c>
      <c r="M73" s="748">
        <v>848.49</v>
      </c>
    </row>
    <row r="74" spans="1:13" ht="14.4" customHeight="1" x14ac:dyDescent="0.3">
      <c r="A74" s="742" t="s">
        <v>2315</v>
      </c>
      <c r="B74" s="743" t="s">
        <v>2189</v>
      </c>
      <c r="C74" s="743" t="s">
        <v>3062</v>
      </c>
      <c r="D74" s="743" t="s">
        <v>3063</v>
      </c>
      <c r="E74" s="743" t="s">
        <v>3064</v>
      </c>
      <c r="F74" s="747">
        <v>2</v>
      </c>
      <c r="G74" s="747">
        <v>28.22</v>
      </c>
      <c r="H74" s="761">
        <v>1</v>
      </c>
      <c r="I74" s="747"/>
      <c r="J74" s="747"/>
      <c r="K74" s="761">
        <v>0</v>
      </c>
      <c r="L74" s="747">
        <v>2</v>
      </c>
      <c r="M74" s="748">
        <v>28.22</v>
      </c>
    </row>
    <row r="75" spans="1:13" ht="14.4" customHeight="1" x14ac:dyDescent="0.3">
      <c r="A75" s="742" t="s">
        <v>2315</v>
      </c>
      <c r="B75" s="743" t="s">
        <v>2189</v>
      </c>
      <c r="C75" s="743" t="s">
        <v>2193</v>
      </c>
      <c r="D75" s="743" t="s">
        <v>1523</v>
      </c>
      <c r="E75" s="743" t="s">
        <v>2194</v>
      </c>
      <c r="F75" s="747">
        <v>2</v>
      </c>
      <c r="G75" s="747">
        <v>9.4</v>
      </c>
      <c r="H75" s="761">
        <v>1</v>
      </c>
      <c r="I75" s="747"/>
      <c r="J75" s="747"/>
      <c r="K75" s="761">
        <v>0</v>
      </c>
      <c r="L75" s="747">
        <v>2</v>
      </c>
      <c r="M75" s="748">
        <v>9.4</v>
      </c>
    </row>
    <row r="76" spans="1:13" ht="14.4" customHeight="1" x14ac:dyDescent="0.3">
      <c r="A76" s="742" t="s">
        <v>2315</v>
      </c>
      <c r="B76" s="743" t="s">
        <v>2189</v>
      </c>
      <c r="C76" s="743" t="s">
        <v>3065</v>
      </c>
      <c r="D76" s="743" t="s">
        <v>1523</v>
      </c>
      <c r="E76" s="743" t="s">
        <v>2192</v>
      </c>
      <c r="F76" s="747">
        <v>1</v>
      </c>
      <c r="G76" s="747">
        <v>9.4</v>
      </c>
      <c r="H76" s="761">
        <v>1</v>
      </c>
      <c r="I76" s="747"/>
      <c r="J76" s="747"/>
      <c r="K76" s="761">
        <v>0</v>
      </c>
      <c r="L76" s="747">
        <v>1</v>
      </c>
      <c r="M76" s="748">
        <v>9.4</v>
      </c>
    </row>
    <row r="77" spans="1:13" ht="14.4" customHeight="1" x14ac:dyDescent="0.3">
      <c r="A77" s="742" t="s">
        <v>2315</v>
      </c>
      <c r="B77" s="743" t="s">
        <v>2189</v>
      </c>
      <c r="C77" s="743" t="s">
        <v>2195</v>
      </c>
      <c r="D77" s="743" t="s">
        <v>2196</v>
      </c>
      <c r="E77" s="743" t="s">
        <v>2194</v>
      </c>
      <c r="F77" s="747"/>
      <c r="G77" s="747"/>
      <c r="H77" s="761">
        <v>0</v>
      </c>
      <c r="I77" s="747">
        <v>3</v>
      </c>
      <c r="J77" s="747">
        <v>14.100000000000001</v>
      </c>
      <c r="K77" s="761">
        <v>1</v>
      </c>
      <c r="L77" s="747">
        <v>3</v>
      </c>
      <c r="M77" s="748">
        <v>14.100000000000001</v>
      </c>
    </row>
    <row r="78" spans="1:13" ht="14.4" customHeight="1" x14ac:dyDescent="0.3">
      <c r="A78" s="742" t="s">
        <v>2315</v>
      </c>
      <c r="B78" s="743" t="s">
        <v>2201</v>
      </c>
      <c r="C78" s="743" t="s">
        <v>2202</v>
      </c>
      <c r="D78" s="743" t="s">
        <v>1536</v>
      </c>
      <c r="E78" s="743" t="s">
        <v>2203</v>
      </c>
      <c r="F78" s="747"/>
      <c r="G78" s="747"/>
      <c r="H78" s="761"/>
      <c r="I78" s="747">
        <v>3</v>
      </c>
      <c r="J78" s="747">
        <v>0</v>
      </c>
      <c r="K78" s="761"/>
      <c r="L78" s="747">
        <v>3</v>
      </c>
      <c r="M78" s="748">
        <v>0</v>
      </c>
    </row>
    <row r="79" spans="1:13" ht="14.4" customHeight="1" x14ac:dyDescent="0.3">
      <c r="A79" s="742" t="s">
        <v>2315</v>
      </c>
      <c r="B79" s="743" t="s">
        <v>2201</v>
      </c>
      <c r="C79" s="743" t="s">
        <v>3277</v>
      </c>
      <c r="D79" s="743" t="s">
        <v>3278</v>
      </c>
      <c r="E79" s="743" t="s">
        <v>2203</v>
      </c>
      <c r="F79" s="747">
        <v>2</v>
      </c>
      <c r="G79" s="747">
        <v>0</v>
      </c>
      <c r="H79" s="761"/>
      <c r="I79" s="747"/>
      <c r="J79" s="747"/>
      <c r="K79" s="761"/>
      <c r="L79" s="747">
        <v>2</v>
      </c>
      <c r="M79" s="748">
        <v>0</v>
      </c>
    </row>
    <row r="80" spans="1:13" ht="14.4" customHeight="1" x14ac:dyDescent="0.3">
      <c r="A80" s="742" t="s">
        <v>2315</v>
      </c>
      <c r="B80" s="743" t="s">
        <v>2201</v>
      </c>
      <c r="C80" s="743" t="s">
        <v>2204</v>
      </c>
      <c r="D80" s="743" t="s">
        <v>1536</v>
      </c>
      <c r="E80" s="743" t="s">
        <v>2205</v>
      </c>
      <c r="F80" s="747"/>
      <c r="G80" s="747"/>
      <c r="H80" s="761"/>
      <c r="I80" s="747">
        <v>2</v>
      </c>
      <c r="J80" s="747">
        <v>0</v>
      </c>
      <c r="K80" s="761"/>
      <c r="L80" s="747">
        <v>2</v>
      </c>
      <c r="M80" s="748">
        <v>0</v>
      </c>
    </row>
    <row r="81" spans="1:13" ht="14.4" customHeight="1" x14ac:dyDescent="0.3">
      <c r="A81" s="742" t="s">
        <v>2315</v>
      </c>
      <c r="B81" s="743" t="s">
        <v>2201</v>
      </c>
      <c r="C81" s="743" t="s">
        <v>3279</v>
      </c>
      <c r="D81" s="743" t="s">
        <v>2207</v>
      </c>
      <c r="E81" s="743" t="s">
        <v>2203</v>
      </c>
      <c r="F81" s="747">
        <v>3</v>
      </c>
      <c r="G81" s="747">
        <v>0</v>
      </c>
      <c r="H81" s="761"/>
      <c r="I81" s="747"/>
      <c r="J81" s="747"/>
      <c r="K81" s="761"/>
      <c r="L81" s="747">
        <v>3</v>
      </c>
      <c r="M81" s="748">
        <v>0</v>
      </c>
    </row>
    <row r="82" spans="1:13" ht="14.4" customHeight="1" x14ac:dyDescent="0.3">
      <c r="A82" s="742" t="s">
        <v>2315</v>
      </c>
      <c r="B82" s="743" t="s">
        <v>2219</v>
      </c>
      <c r="C82" s="743" t="s">
        <v>3111</v>
      </c>
      <c r="D82" s="743" t="s">
        <v>3112</v>
      </c>
      <c r="E82" s="743" t="s">
        <v>3113</v>
      </c>
      <c r="F82" s="747">
        <v>4</v>
      </c>
      <c r="G82" s="747">
        <v>491.84</v>
      </c>
      <c r="H82" s="761">
        <v>1</v>
      </c>
      <c r="I82" s="747"/>
      <c r="J82" s="747"/>
      <c r="K82" s="761">
        <v>0</v>
      </c>
      <c r="L82" s="747">
        <v>4</v>
      </c>
      <c r="M82" s="748">
        <v>491.84</v>
      </c>
    </row>
    <row r="83" spans="1:13" ht="14.4" customHeight="1" x14ac:dyDescent="0.3">
      <c r="A83" s="742" t="s">
        <v>2315</v>
      </c>
      <c r="B83" s="743" t="s">
        <v>2236</v>
      </c>
      <c r="C83" s="743" t="s">
        <v>2237</v>
      </c>
      <c r="D83" s="743" t="s">
        <v>718</v>
      </c>
      <c r="E83" s="743" t="s">
        <v>2238</v>
      </c>
      <c r="F83" s="747"/>
      <c r="G83" s="747"/>
      <c r="H83" s="761"/>
      <c r="I83" s="747">
        <v>3</v>
      </c>
      <c r="J83" s="747">
        <v>0</v>
      </c>
      <c r="K83" s="761"/>
      <c r="L83" s="747">
        <v>3</v>
      </c>
      <c r="M83" s="748">
        <v>0</v>
      </c>
    </row>
    <row r="84" spans="1:13" ht="14.4" customHeight="1" x14ac:dyDescent="0.3">
      <c r="A84" s="742" t="s">
        <v>2315</v>
      </c>
      <c r="B84" s="743" t="s">
        <v>2236</v>
      </c>
      <c r="C84" s="743" t="s">
        <v>3275</v>
      </c>
      <c r="D84" s="743" t="s">
        <v>718</v>
      </c>
      <c r="E84" s="743" t="s">
        <v>3276</v>
      </c>
      <c r="F84" s="747"/>
      <c r="G84" s="747"/>
      <c r="H84" s="761"/>
      <c r="I84" s="747">
        <v>2</v>
      </c>
      <c r="J84" s="747">
        <v>0</v>
      </c>
      <c r="K84" s="761"/>
      <c r="L84" s="747">
        <v>2</v>
      </c>
      <c r="M84" s="748">
        <v>0</v>
      </c>
    </row>
    <row r="85" spans="1:13" ht="14.4" customHeight="1" x14ac:dyDescent="0.3">
      <c r="A85" s="742" t="s">
        <v>2315</v>
      </c>
      <c r="B85" s="743" t="s">
        <v>3555</v>
      </c>
      <c r="C85" s="743" t="s">
        <v>3106</v>
      </c>
      <c r="D85" s="743" t="s">
        <v>3107</v>
      </c>
      <c r="E85" s="743" t="s">
        <v>3108</v>
      </c>
      <c r="F85" s="747">
        <v>2</v>
      </c>
      <c r="G85" s="747">
        <v>3699.12</v>
      </c>
      <c r="H85" s="761">
        <v>1</v>
      </c>
      <c r="I85" s="747"/>
      <c r="J85" s="747"/>
      <c r="K85" s="761">
        <v>0</v>
      </c>
      <c r="L85" s="747">
        <v>2</v>
      </c>
      <c r="M85" s="748">
        <v>3699.12</v>
      </c>
    </row>
    <row r="86" spans="1:13" ht="14.4" customHeight="1" x14ac:dyDescent="0.3">
      <c r="A86" s="742" t="s">
        <v>2315</v>
      </c>
      <c r="B86" s="743" t="s">
        <v>1893</v>
      </c>
      <c r="C86" s="743" t="s">
        <v>1897</v>
      </c>
      <c r="D86" s="743" t="s">
        <v>1895</v>
      </c>
      <c r="E86" s="743" t="s">
        <v>1898</v>
      </c>
      <c r="F86" s="747"/>
      <c r="G86" s="747"/>
      <c r="H86" s="761">
        <v>0</v>
      </c>
      <c r="I86" s="747">
        <v>10</v>
      </c>
      <c r="J86" s="747">
        <v>15449.900000000001</v>
      </c>
      <c r="K86" s="761">
        <v>1</v>
      </c>
      <c r="L86" s="747">
        <v>10</v>
      </c>
      <c r="M86" s="748">
        <v>15449.900000000001</v>
      </c>
    </row>
    <row r="87" spans="1:13" ht="14.4" customHeight="1" x14ac:dyDescent="0.3">
      <c r="A87" s="742" t="s">
        <v>2315</v>
      </c>
      <c r="B87" s="743" t="s">
        <v>1893</v>
      </c>
      <c r="C87" s="743" t="s">
        <v>1899</v>
      </c>
      <c r="D87" s="743" t="s">
        <v>1895</v>
      </c>
      <c r="E87" s="743" t="s">
        <v>1900</v>
      </c>
      <c r="F87" s="747"/>
      <c r="G87" s="747"/>
      <c r="H87" s="761">
        <v>0</v>
      </c>
      <c r="I87" s="747">
        <v>6</v>
      </c>
      <c r="J87" s="747">
        <v>11327.400000000001</v>
      </c>
      <c r="K87" s="761">
        <v>1</v>
      </c>
      <c r="L87" s="747">
        <v>6</v>
      </c>
      <c r="M87" s="748">
        <v>11327.400000000001</v>
      </c>
    </row>
    <row r="88" spans="1:13" ht="14.4" customHeight="1" x14ac:dyDescent="0.3">
      <c r="A88" s="742" t="s">
        <v>2315</v>
      </c>
      <c r="B88" s="743" t="s">
        <v>1893</v>
      </c>
      <c r="C88" s="743" t="s">
        <v>3285</v>
      </c>
      <c r="D88" s="743" t="s">
        <v>1895</v>
      </c>
      <c r="E88" s="743" t="s">
        <v>3286</v>
      </c>
      <c r="F88" s="747"/>
      <c r="G88" s="747"/>
      <c r="H88" s="761">
        <v>0</v>
      </c>
      <c r="I88" s="747">
        <v>1</v>
      </c>
      <c r="J88" s="747">
        <v>5286.12</v>
      </c>
      <c r="K88" s="761">
        <v>1</v>
      </c>
      <c r="L88" s="747">
        <v>1</v>
      </c>
      <c r="M88" s="748">
        <v>5286.12</v>
      </c>
    </row>
    <row r="89" spans="1:13" ht="14.4" customHeight="1" x14ac:dyDescent="0.3">
      <c r="A89" s="742" t="s">
        <v>2316</v>
      </c>
      <c r="B89" s="743" t="s">
        <v>1806</v>
      </c>
      <c r="C89" s="743" t="s">
        <v>2929</v>
      </c>
      <c r="D89" s="743" t="s">
        <v>1810</v>
      </c>
      <c r="E89" s="743" t="s">
        <v>2930</v>
      </c>
      <c r="F89" s="747"/>
      <c r="G89" s="747"/>
      <c r="H89" s="761">
        <v>0</v>
      </c>
      <c r="I89" s="747">
        <v>1</v>
      </c>
      <c r="J89" s="747">
        <v>23.42</v>
      </c>
      <c r="K89" s="761">
        <v>1</v>
      </c>
      <c r="L89" s="747">
        <v>1</v>
      </c>
      <c r="M89" s="748">
        <v>23.42</v>
      </c>
    </row>
    <row r="90" spans="1:13" ht="14.4" customHeight="1" x14ac:dyDescent="0.3">
      <c r="A90" s="742" t="s">
        <v>2316</v>
      </c>
      <c r="B90" s="743" t="s">
        <v>1806</v>
      </c>
      <c r="C90" s="743" t="s">
        <v>1809</v>
      </c>
      <c r="D90" s="743" t="s">
        <v>1810</v>
      </c>
      <c r="E90" s="743" t="s">
        <v>1811</v>
      </c>
      <c r="F90" s="747"/>
      <c r="G90" s="747"/>
      <c r="H90" s="761">
        <v>0</v>
      </c>
      <c r="I90" s="747">
        <v>3</v>
      </c>
      <c r="J90" s="747">
        <v>86.429999999999993</v>
      </c>
      <c r="K90" s="761">
        <v>1</v>
      </c>
      <c r="L90" s="747">
        <v>3</v>
      </c>
      <c r="M90" s="748">
        <v>86.429999999999993</v>
      </c>
    </row>
    <row r="91" spans="1:13" ht="14.4" customHeight="1" x14ac:dyDescent="0.3">
      <c r="A91" s="742" t="s">
        <v>2316</v>
      </c>
      <c r="B91" s="743" t="s">
        <v>1853</v>
      </c>
      <c r="C91" s="743" t="s">
        <v>3044</v>
      </c>
      <c r="D91" s="743" t="s">
        <v>2805</v>
      </c>
      <c r="E91" s="743" t="s">
        <v>3045</v>
      </c>
      <c r="F91" s="747">
        <v>1</v>
      </c>
      <c r="G91" s="747">
        <v>36.14</v>
      </c>
      <c r="H91" s="761">
        <v>1</v>
      </c>
      <c r="I91" s="747"/>
      <c r="J91" s="747"/>
      <c r="K91" s="761">
        <v>0</v>
      </c>
      <c r="L91" s="747">
        <v>1</v>
      </c>
      <c r="M91" s="748">
        <v>36.14</v>
      </c>
    </row>
    <row r="92" spans="1:13" ht="14.4" customHeight="1" x14ac:dyDescent="0.3">
      <c r="A92" s="742" t="s">
        <v>2316</v>
      </c>
      <c r="B92" s="743" t="s">
        <v>1853</v>
      </c>
      <c r="C92" s="743" t="s">
        <v>1856</v>
      </c>
      <c r="D92" s="743" t="s">
        <v>1353</v>
      </c>
      <c r="E92" s="743" t="s">
        <v>1857</v>
      </c>
      <c r="F92" s="747"/>
      <c r="G92" s="747"/>
      <c r="H92" s="761">
        <v>0</v>
      </c>
      <c r="I92" s="747">
        <v>1</v>
      </c>
      <c r="J92" s="747">
        <v>43.21</v>
      </c>
      <c r="K92" s="761">
        <v>1</v>
      </c>
      <c r="L92" s="747">
        <v>1</v>
      </c>
      <c r="M92" s="748">
        <v>43.21</v>
      </c>
    </row>
    <row r="93" spans="1:13" ht="14.4" customHeight="1" x14ac:dyDescent="0.3">
      <c r="A93" s="742" t="s">
        <v>2316</v>
      </c>
      <c r="B93" s="743" t="s">
        <v>1862</v>
      </c>
      <c r="C93" s="743" t="s">
        <v>1863</v>
      </c>
      <c r="D93" s="743" t="s">
        <v>1864</v>
      </c>
      <c r="E93" s="743" t="s">
        <v>1865</v>
      </c>
      <c r="F93" s="747"/>
      <c r="G93" s="747"/>
      <c r="H93" s="761">
        <v>0</v>
      </c>
      <c r="I93" s="747">
        <v>1</v>
      </c>
      <c r="J93" s="747">
        <v>93.75</v>
      </c>
      <c r="K93" s="761">
        <v>1</v>
      </c>
      <c r="L93" s="747">
        <v>1</v>
      </c>
      <c r="M93" s="748">
        <v>93.75</v>
      </c>
    </row>
    <row r="94" spans="1:13" ht="14.4" customHeight="1" x14ac:dyDescent="0.3">
      <c r="A94" s="742" t="s">
        <v>2316</v>
      </c>
      <c r="B94" s="743" t="s">
        <v>1862</v>
      </c>
      <c r="C94" s="743" t="s">
        <v>1868</v>
      </c>
      <c r="D94" s="743" t="s">
        <v>1869</v>
      </c>
      <c r="E94" s="743" t="s">
        <v>1870</v>
      </c>
      <c r="F94" s="747"/>
      <c r="G94" s="747"/>
      <c r="H94" s="761">
        <v>0</v>
      </c>
      <c r="I94" s="747">
        <v>2</v>
      </c>
      <c r="J94" s="747">
        <v>241.22</v>
      </c>
      <c r="K94" s="761">
        <v>1</v>
      </c>
      <c r="L94" s="747">
        <v>2</v>
      </c>
      <c r="M94" s="748">
        <v>241.22</v>
      </c>
    </row>
    <row r="95" spans="1:13" ht="14.4" customHeight="1" x14ac:dyDescent="0.3">
      <c r="A95" s="742" t="s">
        <v>2316</v>
      </c>
      <c r="B95" s="743" t="s">
        <v>1871</v>
      </c>
      <c r="C95" s="743" t="s">
        <v>2511</v>
      </c>
      <c r="D95" s="743" t="s">
        <v>913</v>
      </c>
      <c r="E95" s="743" t="s">
        <v>1875</v>
      </c>
      <c r="F95" s="747"/>
      <c r="G95" s="747"/>
      <c r="H95" s="761">
        <v>0</v>
      </c>
      <c r="I95" s="747">
        <v>1</v>
      </c>
      <c r="J95" s="747">
        <v>368.16</v>
      </c>
      <c r="K95" s="761">
        <v>1</v>
      </c>
      <c r="L95" s="747">
        <v>1</v>
      </c>
      <c r="M95" s="748">
        <v>368.16</v>
      </c>
    </row>
    <row r="96" spans="1:13" ht="14.4" customHeight="1" x14ac:dyDescent="0.3">
      <c r="A96" s="742" t="s">
        <v>2316</v>
      </c>
      <c r="B96" s="743" t="s">
        <v>1871</v>
      </c>
      <c r="C96" s="743" t="s">
        <v>2512</v>
      </c>
      <c r="D96" s="743" t="s">
        <v>913</v>
      </c>
      <c r="E96" s="743" t="s">
        <v>1881</v>
      </c>
      <c r="F96" s="747"/>
      <c r="G96" s="747"/>
      <c r="H96" s="761">
        <v>0</v>
      </c>
      <c r="I96" s="747">
        <v>1</v>
      </c>
      <c r="J96" s="747">
        <v>490.89</v>
      </c>
      <c r="K96" s="761">
        <v>1</v>
      </c>
      <c r="L96" s="747">
        <v>1</v>
      </c>
      <c r="M96" s="748">
        <v>490.89</v>
      </c>
    </row>
    <row r="97" spans="1:13" ht="14.4" customHeight="1" x14ac:dyDescent="0.3">
      <c r="A97" s="742" t="s">
        <v>2316</v>
      </c>
      <c r="B97" s="743" t="s">
        <v>1871</v>
      </c>
      <c r="C97" s="743" t="s">
        <v>2513</v>
      </c>
      <c r="D97" s="743" t="s">
        <v>913</v>
      </c>
      <c r="E97" s="743" t="s">
        <v>1877</v>
      </c>
      <c r="F97" s="747"/>
      <c r="G97" s="747"/>
      <c r="H97" s="761">
        <v>0</v>
      </c>
      <c r="I97" s="747">
        <v>1</v>
      </c>
      <c r="J97" s="747">
        <v>736.33</v>
      </c>
      <c r="K97" s="761">
        <v>1</v>
      </c>
      <c r="L97" s="747">
        <v>1</v>
      </c>
      <c r="M97" s="748">
        <v>736.33</v>
      </c>
    </row>
    <row r="98" spans="1:13" ht="14.4" customHeight="1" x14ac:dyDescent="0.3">
      <c r="A98" s="742" t="s">
        <v>2316</v>
      </c>
      <c r="B98" s="743" t="s">
        <v>1915</v>
      </c>
      <c r="C98" s="743" t="s">
        <v>2944</v>
      </c>
      <c r="D98" s="743" t="s">
        <v>2855</v>
      </c>
      <c r="E98" s="743" t="s">
        <v>2945</v>
      </c>
      <c r="F98" s="747">
        <v>1</v>
      </c>
      <c r="G98" s="747">
        <v>131.32</v>
      </c>
      <c r="H98" s="761">
        <v>1</v>
      </c>
      <c r="I98" s="747"/>
      <c r="J98" s="747"/>
      <c r="K98" s="761">
        <v>0</v>
      </c>
      <c r="L98" s="747">
        <v>1</v>
      </c>
      <c r="M98" s="748">
        <v>131.32</v>
      </c>
    </row>
    <row r="99" spans="1:13" ht="14.4" customHeight="1" x14ac:dyDescent="0.3">
      <c r="A99" s="742" t="s">
        <v>2316</v>
      </c>
      <c r="B99" s="743" t="s">
        <v>1923</v>
      </c>
      <c r="C99" s="743" t="s">
        <v>1924</v>
      </c>
      <c r="D99" s="743" t="s">
        <v>1925</v>
      </c>
      <c r="E99" s="743" t="s">
        <v>1926</v>
      </c>
      <c r="F99" s="747"/>
      <c r="G99" s="747"/>
      <c r="H99" s="761">
        <v>0</v>
      </c>
      <c r="I99" s="747">
        <v>2</v>
      </c>
      <c r="J99" s="747">
        <v>131.08000000000001</v>
      </c>
      <c r="K99" s="761">
        <v>1</v>
      </c>
      <c r="L99" s="747">
        <v>2</v>
      </c>
      <c r="M99" s="748">
        <v>131.08000000000001</v>
      </c>
    </row>
    <row r="100" spans="1:13" ht="14.4" customHeight="1" x14ac:dyDescent="0.3">
      <c r="A100" s="742" t="s">
        <v>2316</v>
      </c>
      <c r="B100" s="743" t="s">
        <v>1927</v>
      </c>
      <c r="C100" s="743" t="s">
        <v>1928</v>
      </c>
      <c r="D100" s="743" t="s">
        <v>1324</v>
      </c>
      <c r="E100" s="743" t="s">
        <v>1929</v>
      </c>
      <c r="F100" s="747"/>
      <c r="G100" s="747"/>
      <c r="H100" s="761">
        <v>0</v>
      </c>
      <c r="I100" s="747">
        <v>3</v>
      </c>
      <c r="J100" s="747">
        <v>105.33</v>
      </c>
      <c r="K100" s="761">
        <v>1</v>
      </c>
      <c r="L100" s="747">
        <v>3</v>
      </c>
      <c r="M100" s="748">
        <v>105.33</v>
      </c>
    </row>
    <row r="101" spans="1:13" ht="14.4" customHeight="1" x14ac:dyDescent="0.3">
      <c r="A101" s="742" t="s">
        <v>2316</v>
      </c>
      <c r="B101" s="743" t="s">
        <v>1932</v>
      </c>
      <c r="C101" s="743" t="s">
        <v>1933</v>
      </c>
      <c r="D101" s="743" t="s">
        <v>712</v>
      </c>
      <c r="E101" s="743" t="s">
        <v>1934</v>
      </c>
      <c r="F101" s="747"/>
      <c r="G101" s="747"/>
      <c r="H101" s="761">
        <v>0</v>
      </c>
      <c r="I101" s="747">
        <v>2</v>
      </c>
      <c r="J101" s="747">
        <v>17.579999999999998</v>
      </c>
      <c r="K101" s="761">
        <v>1</v>
      </c>
      <c r="L101" s="747">
        <v>2</v>
      </c>
      <c r="M101" s="748">
        <v>17.579999999999998</v>
      </c>
    </row>
    <row r="102" spans="1:13" ht="14.4" customHeight="1" x14ac:dyDescent="0.3">
      <c r="A102" s="742" t="s">
        <v>2316</v>
      </c>
      <c r="B102" s="743" t="s">
        <v>1947</v>
      </c>
      <c r="C102" s="743" t="s">
        <v>1948</v>
      </c>
      <c r="D102" s="743" t="s">
        <v>1292</v>
      </c>
      <c r="E102" s="743" t="s">
        <v>1929</v>
      </c>
      <c r="F102" s="747"/>
      <c r="G102" s="747"/>
      <c r="H102" s="761">
        <v>0</v>
      </c>
      <c r="I102" s="747">
        <v>2</v>
      </c>
      <c r="J102" s="747">
        <v>96.54</v>
      </c>
      <c r="K102" s="761">
        <v>1</v>
      </c>
      <c r="L102" s="747">
        <v>2</v>
      </c>
      <c r="M102" s="748">
        <v>96.54</v>
      </c>
    </row>
    <row r="103" spans="1:13" ht="14.4" customHeight="1" x14ac:dyDescent="0.3">
      <c r="A103" s="742" t="s">
        <v>2316</v>
      </c>
      <c r="B103" s="743" t="s">
        <v>1954</v>
      </c>
      <c r="C103" s="743" t="s">
        <v>1958</v>
      </c>
      <c r="D103" s="743" t="s">
        <v>1956</v>
      </c>
      <c r="E103" s="743" t="s">
        <v>1959</v>
      </c>
      <c r="F103" s="747"/>
      <c r="G103" s="747"/>
      <c r="H103" s="761">
        <v>0</v>
      </c>
      <c r="I103" s="747">
        <v>1</v>
      </c>
      <c r="J103" s="747">
        <v>16.09</v>
      </c>
      <c r="K103" s="761">
        <v>1</v>
      </c>
      <c r="L103" s="747">
        <v>1</v>
      </c>
      <c r="M103" s="748">
        <v>16.09</v>
      </c>
    </row>
    <row r="104" spans="1:13" ht="14.4" customHeight="1" x14ac:dyDescent="0.3">
      <c r="A104" s="742" t="s">
        <v>2316</v>
      </c>
      <c r="B104" s="743" t="s">
        <v>1973</v>
      </c>
      <c r="C104" s="743" t="s">
        <v>1974</v>
      </c>
      <c r="D104" s="743" t="s">
        <v>1167</v>
      </c>
      <c r="E104" s="743" t="s">
        <v>1975</v>
      </c>
      <c r="F104" s="747"/>
      <c r="G104" s="747"/>
      <c r="H104" s="761">
        <v>0</v>
      </c>
      <c r="I104" s="747">
        <v>1</v>
      </c>
      <c r="J104" s="747">
        <v>341.53</v>
      </c>
      <c r="K104" s="761">
        <v>1</v>
      </c>
      <c r="L104" s="747">
        <v>1</v>
      </c>
      <c r="M104" s="748">
        <v>341.53</v>
      </c>
    </row>
    <row r="105" spans="1:13" ht="14.4" customHeight="1" x14ac:dyDescent="0.3">
      <c r="A105" s="742" t="s">
        <v>2316</v>
      </c>
      <c r="B105" s="743" t="s">
        <v>1987</v>
      </c>
      <c r="C105" s="743" t="s">
        <v>2802</v>
      </c>
      <c r="D105" s="743" t="s">
        <v>1144</v>
      </c>
      <c r="E105" s="743" t="s">
        <v>2803</v>
      </c>
      <c r="F105" s="747"/>
      <c r="G105" s="747"/>
      <c r="H105" s="761">
        <v>0</v>
      </c>
      <c r="I105" s="747">
        <v>1</v>
      </c>
      <c r="J105" s="747">
        <v>46.73</v>
      </c>
      <c r="K105" s="761">
        <v>1</v>
      </c>
      <c r="L105" s="747">
        <v>1</v>
      </c>
      <c r="M105" s="748">
        <v>46.73</v>
      </c>
    </row>
    <row r="106" spans="1:13" ht="14.4" customHeight="1" x14ac:dyDescent="0.3">
      <c r="A106" s="742" t="s">
        <v>2316</v>
      </c>
      <c r="B106" s="743" t="s">
        <v>2002</v>
      </c>
      <c r="C106" s="743" t="s">
        <v>2006</v>
      </c>
      <c r="D106" s="743" t="s">
        <v>2004</v>
      </c>
      <c r="E106" s="743" t="s">
        <v>1931</v>
      </c>
      <c r="F106" s="747"/>
      <c r="G106" s="747"/>
      <c r="H106" s="761">
        <v>0</v>
      </c>
      <c r="I106" s="747">
        <v>1</v>
      </c>
      <c r="J106" s="747">
        <v>46.6</v>
      </c>
      <c r="K106" s="761">
        <v>1</v>
      </c>
      <c r="L106" s="747">
        <v>1</v>
      </c>
      <c r="M106" s="748">
        <v>46.6</v>
      </c>
    </row>
    <row r="107" spans="1:13" ht="14.4" customHeight="1" x14ac:dyDescent="0.3">
      <c r="A107" s="742" t="s">
        <v>2316</v>
      </c>
      <c r="B107" s="743" t="s">
        <v>2002</v>
      </c>
      <c r="C107" s="743" t="s">
        <v>2009</v>
      </c>
      <c r="D107" s="743" t="s">
        <v>2004</v>
      </c>
      <c r="E107" s="743" t="s">
        <v>2010</v>
      </c>
      <c r="F107" s="747"/>
      <c r="G107" s="747"/>
      <c r="H107" s="761">
        <v>0</v>
      </c>
      <c r="I107" s="747">
        <v>1</v>
      </c>
      <c r="J107" s="747">
        <v>117.73</v>
      </c>
      <c r="K107" s="761">
        <v>1</v>
      </c>
      <c r="L107" s="747">
        <v>1</v>
      </c>
      <c r="M107" s="748">
        <v>117.73</v>
      </c>
    </row>
    <row r="108" spans="1:13" ht="14.4" customHeight="1" x14ac:dyDescent="0.3">
      <c r="A108" s="742" t="s">
        <v>2316</v>
      </c>
      <c r="B108" s="743" t="s">
        <v>2019</v>
      </c>
      <c r="C108" s="743" t="s">
        <v>3018</v>
      </c>
      <c r="D108" s="743" t="s">
        <v>3019</v>
      </c>
      <c r="E108" s="743" t="s">
        <v>3020</v>
      </c>
      <c r="F108" s="747"/>
      <c r="G108" s="747"/>
      <c r="H108" s="761">
        <v>0</v>
      </c>
      <c r="I108" s="747">
        <v>1</v>
      </c>
      <c r="J108" s="747">
        <v>185.34</v>
      </c>
      <c r="K108" s="761">
        <v>1</v>
      </c>
      <c r="L108" s="747">
        <v>1</v>
      </c>
      <c r="M108" s="748">
        <v>185.34</v>
      </c>
    </row>
    <row r="109" spans="1:13" ht="14.4" customHeight="1" x14ac:dyDescent="0.3">
      <c r="A109" s="742" t="s">
        <v>2316</v>
      </c>
      <c r="B109" s="743" t="s">
        <v>2031</v>
      </c>
      <c r="C109" s="743" t="s">
        <v>3038</v>
      </c>
      <c r="D109" s="743" t="s">
        <v>2033</v>
      </c>
      <c r="E109" s="743" t="s">
        <v>3039</v>
      </c>
      <c r="F109" s="747"/>
      <c r="G109" s="747"/>
      <c r="H109" s="761"/>
      <c r="I109" s="747">
        <v>1</v>
      </c>
      <c r="J109" s="747">
        <v>0</v>
      </c>
      <c r="K109" s="761"/>
      <c r="L109" s="747">
        <v>1</v>
      </c>
      <c r="M109" s="748">
        <v>0</v>
      </c>
    </row>
    <row r="110" spans="1:13" ht="14.4" customHeight="1" x14ac:dyDescent="0.3">
      <c r="A110" s="742" t="s">
        <v>2316</v>
      </c>
      <c r="B110" s="743" t="s">
        <v>2031</v>
      </c>
      <c r="C110" s="743" t="s">
        <v>2045</v>
      </c>
      <c r="D110" s="743" t="s">
        <v>1117</v>
      </c>
      <c r="E110" s="743" t="s">
        <v>2046</v>
      </c>
      <c r="F110" s="747"/>
      <c r="G110" s="747"/>
      <c r="H110" s="761">
        <v>0</v>
      </c>
      <c r="I110" s="747">
        <v>1</v>
      </c>
      <c r="J110" s="747">
        <v>79.03</v>
      </c>
      <c r="K110" s="761">
        <v>1</v>
      </c>
      <c r="L110" s="747">
        <v>1</v>
      </c>
      <c r="M110" s="748">
        <v>79.03</v>
      </c>
    </row>
    <row r="111" spans="1:13" ht="14.4" customHeight="1" x14ac:dyDescent="0.3">
      <c r="A111" s="742" t="s">
        <v>2316</v>
      </c>
      <c r="B111" s="743" t="s">
        <v>2031</v>
      </c>
      <c r="C111" s="743" t="s">
        <v>2457</v>
      </c>
      <c r="D111" s="743" t="s">
        <v>2033</v>
      </c>
      <c r="E111" s="743" t="s">
        <v>2458</v>
      </c>
      <c r="F111" s="747"/>
      <c r="G111" s="747"/>
      <c r="H111" s="761"/>
      <c r="I111" s="747">
        <v>1</v>
      </c>
      <c r="J111" s="747">
        <v>0</v>
      </c>
      <c r="K111" s="761"/>
      <c r="L111" s="747">
        <v>1</v>
      </c>
      <c r="M111" s="748">
        <v>0</v>
      </c>
    </row>
    <row r="112" spans="1:13" ht="14.4" customHeight="1" x14ac:dyDescent="0.3">
      <c r="A112" s="742" t="s">
        <v>2316</v>
      </c>
      <c r="B112" s="743" t="s">
        <v>2031</v>
      </c>
      <c r="C112" s="743" t="s">
        <v>2041</v>
      </c>
      <c r="D112" s="743" t="s">
        <v>1121</v>
      </c>
      <c r="E112" s="743" t="s">
        <v>2042</v>
      </c>
      <c r="F112" s="747"/>
      <c r="G112" s="747"/>
      <c r="H112" s="761">
        <v>0</v>
      </c>
      <c r="I112" s="747">
        <v>1</v>
      </c>
      <c r="J112" s="747">
        <v>118.54</v>
      </c>
      <c r="K112" s="761">
        <v>1</v>
      </c>
      <c r="L112" s="747">
        <v>1</v>
      </c>
      <c r="M112" s="748">
        <v>118.54</v>
      </c>
    </row>
    <row r="113" spans="1:13" ht="14.4" customHeight="1" x14ac:dyDescent="0.3">
      <c r="A113" s="742" t="s">
        <v>2316</v>
      </c>
      <c r="B113" s="743" t="s">
        <v>2126</v>
      </c>
      <c r="C113" s="743" t="s">
        <v>2134</v>
      </c>
      <c r="D113" s="743" t="s">
        <v>1184</v>
      </c>
      <c r="E113" s="743" t="s">
        <v>2131</v>
      </c>
      <c r="F113" s="747">
        <v>5</v>
      </c>
      <c r="G113" s="747">
        <v>181.35000000000002</v>
      </c>
      <c r="H113" s="761">
        <v>1</v>
      </c>
      <c r="I113" s="747"/>
      <c r="J113" s="747"/>
      <c r="K113" s="761">
        <v>0</v>
      </c>
      <c r="L113" s="747">
        <v>5</v>
      </c>
      <c r="M113" s="748">
        <v>181.35000000000002</v>
      </c>
    </row>
    <row r="114" spans="1:13" ht="14.4" customHeight="1" x14ac:dyDescent="0.3">
      <c r="A114" s="742" t="s">
        <v>2316</v>
      </c>
      <c r="B114" s="743" t="s">
        <v>2265</v>
      </c>
      <c r="C114" s="743" t="s">
        <v>2294</v>
      </c>
      <c r="D114" s="743" t="s">
        <v>2295</v>
      </c>
      <c r="E114" s="743" t="s">
        <v>1568</v>
      </c>
      <c r="F114" s="747"/>
      <c r="G114" s="747"/>
      <c r="H114" s="761">
        <v>0</v>
      </c>
      <c r="I114" s="747">
        <v>1</v>
      </c>
      <c r="J114" s="747">
        <v>194.26</v>
      </c>
      <c r="K114" s="761">
        <v>1</v>
      </c>
      <c r="L114" s="747">
        <v>1</v>
      </c>
      <c r="M114" s="748">
        <v>194.26</v>
      </c>
    </row>
    <row r="115" spans="1:13" ht="14.4" customHeight="1" x14ac:dyDescent="0.3">
      <c r="A115" s="742" t="s">
        <v>2316</v>
      </c>
      <c r="B115" s="743" t="s">
        <v>1893</v>
      </c>
      <c r="C115" s="743" t="s">
        <v>1899</v>
      </c>
      <c r="D115" s="743" t="s">
        <v>1895</v>
      </c>
      <c r="E115" s="743" t="s">
        <v>1900</v>
      </c>
      <c r="F115" s="747"/>
      <c r="G115" s="747"/>
      <c r="H115" s="761">
        <v>0</v>
      </c>
      <c r="I115" s="747">
        <v>1</v>
      </c>
      <c r="J115" s="747">
        <v>1887.9</v>
      </c>
      <c r="K115" s="761">
        <v>1</v>
      </c>
      <c r="L115" s="747">
        <v>1</v>
      </c>
      <c r="M115" s="748">
        <v>1887.9</v>
      </c>
    </row>
    <row r="116" spans="1:13" ht="14.4" customHeight="1" x14ac:dyDescent="0.3">
      <c r="A116" s="742" t="s">
        <v>2317</v>
      </c>
      <c r="B116" s="743" t="s">
        <v>1806</v>
      </c>
      <c r="C116" s="743" t="s">
        <v>2530</v>
      </c>
      <c r="D116" s="743" t="s">
        <v>1810</v>
      </c>
      <c r="E116" s="743" t="s">
        <v>1811</v>
      </c>
      <c r="F116" s="747"/>
      <c r="G116" s="747"/>
      <c r="H116" s="761">
        <v>0</v>
      </c>
      <c r="I116" s="747">
        <v>11</v>
      </c>
      <c r="J116" s="747">
        <v>228.07999999999998</v>
      </c>
      <c r="K116" s="761">
        <v>1</v>
      </c>
      <c r="L116" s="747">
        <v>11</v>
      </c>
      <c r="M116" s="748">
        <v>228.07999999999998</v>
      </c>
    </row>
    <row r="117" spans="1:13" ht="14.4" customHeight="1" x14ac:dyDescent="0.3">
      <c r="A117" s="742" t="s">
        <v>2317</v>
      </c>
      <c r="B117" s="743" t="s">
        <v>1806</v>
      </c>
      <c r="C117" s="743" t="s">
        <v>1809</v>
      </c>
      <c r="D117" s="743" t="s">
        <v>1810</v>
      </c>
      <c r="E117" s="743" t="s">
        <v>1811</v>
      </c>
      <c r="F117" s="747"/>
      <c r="G117" s="747"/>
      <c r="H117" s="761">
        <v>0</v>
      </c>
      <c r="I117" s="747">
        <v>2</v>
      </c>
      <c r="J117" s="747">
        <v>57.62</v>
      </c>
      <c r="K117" s="761">
        <v>1</v>
      </c>
      <c r="L117" s="747">
        <v>2</v>
      </c>
      <c r="M117" s="748">
        <v>57.62</v>
      </c>
    </row>
    <row r="118" spans="1:13" ht="14.4" customHeight="1" x14ac:dyDescent="0.3">
      <c r="A118" s="742" t="s">
        <v>2317</v>
      </c>
      <c r="B118" s="743" t="s">
        <v>1853</v>
      </c>
      <c r="C118" s="743" t="s">
        <v>1854</v>
      </c>
      <c r="D118" s="743" t="s">
        <v>1351</v>
      </c>
      <c r="E118" s="743" t="s">
        <v>1855</v>
      </c>
      <c r="F118" s="747"/>
      <c r="G118" s="747"/>
      <c r="H118" s="761">
        <v>0</v>
      </c>
      <c r="I118" s="747">
        <v>1</v>
      </c>
      <c r="J118" s="747">
        <v>86.41</v>
      </c>
      <c r="K118" s="761">
        <v>1</v>
      </c>
      <c r="L118" s="747">
        <v>1</v>
      </c>
      <c r="M118" s="748">
        <v>86.41</v>
      </c>
    </row>
    <row r="119" spans="1:13" ht="14.4" customHeight="1" x14ac:dyDescent="0.3">
      <c r="A119" s="742" t="s">
        <v>2317</v>
      </c>
      <c r="B119" s="743" t="s">
        <v>1853</v>
      </c>
      <c r="C119" s="743" t="s">
        <v>1856</v>
      </c>
      <c r="D119" s="743" t="s">
        <v>1353</v>
      </c>
      <c r="E119" s="743" t="s">
        <v>1857</v>
      </c>
      <c r="F119" s="747"/>
      <c r="G119" s="747"/>
      <c r="H119" s="761">
        <v>0</v>
      </c>
      <c r="I119" s="747">
        <v>2</v>
      </c>
      <c r="J119" s="747">
        <v>86.42</v>
      </c>
      <c r="K119" s="761">
        <v>1</v>
      </c>
      <c r="L119" s="747">
        <v>2</v>
      </c>
      <c r="M119" s="748">
        <v>86.42</v>
      </c>
    </row>
    <row r="120" spans="1:13" ht="14.4" customHeight="1" x14ac:dyDescent="0.3">
      <c r="A120" s="742" t="s">
        <v>2317</v>
      </c>
      <c r="B120" s="743" t="s">
        <v>1858</v>
      </c>
      <c r="C120" s="743" t="s">
        <v>1859</v>
      </c>
      <c r="D120" s="743" t="s">
        <v>1860</v>
      </c>
      <c r="E120" s="743" t="s">
        <v>1861</v>
      </c>
      <c r="F120" s="747"/>
      <c r="G120" s="747"/>
      <c r="H120" s="761">
        <v>0</v>
      </c>
      <c r="I120" s="747">
        <v>2</v>
      </c>
      <c r="J120" s="747">
        <v>61.66</v>
      </c>
      <c r="K120" s="761">
        <v>1</v>
      </c>
      <c r="L120" s="747">
        <v>2</v>
      </c>
      <c r="M120" s="748">
        <v>61.66</v>
      </c>
    </row>
    <row r="121" spans="1:13" ht="14.4" customHeight="1" x14ac:dyDescent="0.3">
      <c r="A121" s="742" t="s">
        <v>2317</v>
      </c>
      <c r="B121" s="743" t="s">
        <v>1871</v>
      </c>
      <c r="C121" s="743" t="s">
        <v>2511</v>
      </c>
      <c r="D121" s="743" t="s">
        <v>913</v>
      </c>
      <c r="E121" s="743" t="s">
        <v>1875</v>
      </c>
      <c r="F121" s="747"/>
      <c r="G121" s="747"/>
      <c r="H121" s="761">
        <v>0</v>
      </c>
      <c r="I121" s="747">
        <v>7</v>
      </c>
      <c r="J121" s="747">
        <v>2577.12</v>
      </c>
      <c r="K121" s="761">
        <v>1</v>
      </c>
      <c r="L121" s="747">
        <v>7</v>
      </c>
      <c r="M121" s="748">
        <v>2577.12</v>
      </c>
    </row>
    <row r="122" spans="1:13" ht="14.4" customHeight="1" x14ac:dyDescent="0.3">
      <c r="A122" s="742" t="s">
        <v>2317</v>
      </c>
      <c r="B122" s="743" t="s">
        <v>1871</v>
      </c>
      <c r="C122" s="743" t="s">
        <v>2512</v>
      </c>
      <c r="D122" s="743" t="s">
        <v>913</v>
      </c>
      <c r="E122" s="743" t="s">
        <v>1881</v>
      </c>
      <c r="F122" s="747"/>
      <c r="G122" s="747"/>
      <c r="H122" s="761">
        <v>0</v>
      </c>
      <c r="I122" s="747">
        <v>1</v>
      </c>
      <c r="J122" s="747">
        <v>490.89</v>
      </c>
      <c r="K122" s="761">
        <v>1</v>
      </c>
      <c r="L122" s="747">
        <v>1</v>
      </c>
      <c r="M122" s="748">
        <v>490.89</v>
      </c>
    </row>
    <row r="123" spans="1:13" ht="14.4" customHeight="1" x14ac:dyDescent="0.3">
      <c r="A123" s="742" t="s">
        <v>2317</v>
      </c>
      <c r="B123" s="743" t="s">
        <v>1871</v>
      </c>
      <c r="C123" s="743" t="s">
        <v>2513</v>
      </c>
      <c r="D123" s="743" t="s">
        <v>913</v>
      </c>
      <c r="E123" s="743" t="s">
        <v>1877</v>
      </c>
      <c r="F123" s="747"/>
      <c r="G123" s="747"/>
      <c r="H123" s="761">
        <v>0</v>
      </c>
      <c r="I123" s="747">
        <v>2</v>
      </c>
      <c r="J123" s="747">
        <v>1472.66</v>
      </c>
      <c r="K123" s="761">
        <v>1</v>
      </c>
      <c r="L123" s="747">
        <v>2</v>
      </c>
      <c r="M123" s="748">
        <v>1472.66</v>
      </c>
    </row>
    <row r="124" spans="1:13" ht="14.4" customHeight="1" x14ac:dyDescent="0.3">
      <c r="A124" s="742" t="s">
        <v>2317</v>
      </c>
      <c r="B124" s="743" t="s">
        <v>1871</v>
      </c>
      <c r="C124" s="743" t="s">
        <v>1874</v>
      </c>
      <c r="D124" s="743" t="s">
        <v>913</v>
      </c>
      <c r="E124" s="743" t="s">
        <v>1875</v>
      </c>
      <c r="F124" s="747"/>
      <c r="G124" s="747"/>
      <c r="H124" s="761">
        <v>0</v>
      </c>
      <c r="I124" s="747">
        <v>1</v>
      </c>
      <c r="J124" s="747">
        <v>368.16</v>
      </c>
      <c r="K124" s="761">
        <v>1</v>
      </c>
      <c r="L124" s="747">
        <v>1</v>
      </c>
      <c r="M124" s="748">
        <v>368.16</v>
      </c>
    </row>
    <row r="125" spans="1:13" ht="14.4" customHeight="1" x14ac:dyDescent="0.3">
      <c r="A125" s="742" t="s">
        <v>2317</v>
      </c>
      <c r="B125" s="743" t="s">
        <v>1884</v>
      </c>
      <c r="C125" s="743" t="s">
        <v>1885</v>
      </c>
      <c r="D125" s="743" t="s">
        <v>1886</v>
      </c>
      <c r="E125" s="743" t="s">
        <v>1887</v>
      </c>
      <c r="F125" s="747"/>
      <c r="G125" s="747"/>
      <c r="H125" s="761">
        <v>0</v>
      </c>
      <c r="I125" s="747">
        <v>5</v>
      </c>
      <c r="J125" s="747">
        <v>467.15000000000003</v>
      </c>
      <c r="K125" s="761">
        <v>1</v>
      </c>
      <c r="L125" s="747">
        <v>5</v>
      </c>
      <c r="M125" s="748">
        <v>467.15000000000003</v>
      </c>
    </row>
    <row r="126" spans="1:13" ht="14.4" customHeight="1" x14ac:dyDescent="0.3">
      <c r="A126" s="742" t="s">
        <v>2317</v>
      </c>
      <c r="B126" s="743" t="s">
        <v>1884</v>
      </c>
      <c r="C126" s="743" t="s">
        <v>1888</v>
      </c>
      <c r="D126" s="743" t="s">
        <v>1886</v>
      </c>
      <c r="E126" s="743" t="s">
        <v>1889</v>
      </c>
      <c r="F126" s="747"/>
      <c r="G126" s="747"/>
      <c r="H126" s="761">
        <v>0</v>
      </c>
      <c r="I126" s="747">
        <v>1</v>
      </c>
      <c r="J126" s="747">
        <v>186.87</v>
      </c>
      <c r="K126" s="761">
        <v>1</v>
      </c>
      <c r="L126" s="747">
        <v>1</v>
      </c>
      <c r="M126" s="748">
        <v>186.87</v>
      </c>
    </row>
    <row r="127" spans="1:13" ht="14.4" customHeight="1" x14ac:dyDescent="0.3">
      <c r="A127" s="742" t="s">
        <v>2317</v>
      </c>
      <c r="B127" s="743" t="s">
        <v>1919</v>
      </c>
      <c r="C127" s="743" t="s">
        <v>2508</v>
      </c>
      <c r="D127" s="743" t="s">
        <v>1921</v>
      </c>
      <c r="E127" s="743" t="s">
        <v>2509</v>
      </c>
      <c r="F127" s="747"/>
      <c r="G127" s="747"/>
      <c r="H127" s="761">
        <v>0</v>
      </c>
      <c r="I127" s="747">
        <v>1</v>
      </c>
      <c r="J127" s="747">
        <v>140.6</v>
      </c>
      <c r="K127" s="761">
        <v>1</v>
      </c>
      <c r="L127" s="747">
        <v>1</v>
      </c>
      <c r="M127" s="748">
        <v>140.6</v>
      </c>
    </row>
    <row r="128" spans="1:13" ht="14.4" customHeight="1" x14ac:dyDescent="0.3">
      <c r="A128" s="742" t="s">
        <v>2317</v>
      </c>
      <c r="B128" s="743" t="s">
        <v>1923</v>
      </c>
      <c r="C128" s="743" t="s">
        <v>1924</v>
      </c>
      <c r="D128" s="743" t="s">
        <v>1925</v>
      </c>
      <c r="E128" s="743" t="s">
        <v>1926</v>
      </c>
      <c r="F128" s="747"/>
      <c r="G128" s="747"/>
      <c r="H128" s="761">
        <v>0</v>
      </c>
      <c r="I128" s="747">
        <v>1</v>
      </c>
      <c r="J128" s="747">
        <v>65.540000000000006</v>
      </c>
      <c r="K128" s="761">
        <v>1</v>
      </c>
      <c r="L128" s="747">
        <v>1</v>
      </c>
      <c r="M128" s="748">
        <v>65.540000000000006</v>
      </c>
    </row>
    <row r="129" spans="1:13" ht="14.4" customHeight="1" x14ac:dyDescent="0.3">
      <c r="A129" s="742" t="s">
        <v>2317</v>
      </c>
      <c r="B129" s="743" t="s">
        <v>1927</v>
      </c>
      <c r="C129" s="743" t="s">
        <v>1928</v>
      </c>
      <c r="D129" s="743" t="s">
        <v>1324</v>
      </c>
      <c r="E129" s="743" t="s">
        <v>1929</v>
      </c>
      <c r="F129" s="747"/>
      <c r="G129" s="747"/>
      <c r="H129" s="761">
        <v>0</v>
      </c>
      <c r="I129" s="747">
        <v>5</v>
      </c>
      <c r="J129" s="747">
        <v>175.55</v>
      </c>
      <c r="K129" s="761">
        <v>1</v>
      </c>
      <c r="L129" s="747">
        <v>5</v>
      </c>
      <c r="M129" s="748">
        <v>175.55</v>
      </c>
    </row>
    <row r="130" spans="1:13" ht="14.4" customHeight="1" x14ac:dyDescent="0.3">
      <c r="A130" s="742" t="s">
        <v>2317</v>
      </c>
      <c r="B130" s="743" t="s">
        <v>1927</v>
      </c>
      <c r="C130" s="743" t="s">
        <v>1930</v>
      </c>
      <c r="D130" s="743" t="s">
        <v>1323</v>
      </c>
      <c r="E130" s="743" t="s">
        <v>1931</v>
      </c>
      <c r="F130" s="747"/>
      <c r="G130" s="747"/>
      <c r="H130" s="761">
        <v>0</v>
      </c>
      <c r="I130" s="747">
        <v>1</v>
      </c>
      <c r="J130" s="747">
        <v>70.23</v>
      </c>
      <c r="K130" s="761">
        <v>1</v>
      </c>
      <c r="L130" s="747">
        <v>1</v>
      </c>
      <c r="M130" s="748">
        <v>70.23</v>
      </c>
    </row>
    <row r="131" spans="1:13" ht="14.4" customHeight="1" x14ac:dyDescent="0.3">
      <c r="A131" s="742" t="s">
        <v>2317</v>
      </c>
      <c r="B131" s="743" t="s">
        <v>1932</v>
      </c>
      <c r="C131" s="743" t="s">
        <v>1937</v>
      </c>
      <c r="D131" s="743" t="s">
        <v>711</v>
      </c>
      <c r="E131" s="743" t="s">
        <v>1938</v>
      </c>
      <c r="F131" s="747"/>
      <c r="G131" s="747"/>
      <c r="H131" s="761">
        <v>0</v>
      </c>
      <c r="I131" s="747">
        <v>1</v>
      </c>
      <c r="J131" s="747">
        <v>35.11</v>
      </c>
      <c r="K131" s="761">
        <v>1</v>
      </c>
      <c r="L131" s="747">
        <v>1</v>
      </c>
      <c r="M131" s="748">
        <v>35.11</v>
      </c>
    </row>
    <row r="132" spans="1:13" ht="14.4" customHeight="1" x14ac:dyDescent="0.3">
      <c r="A132" s="742" t="s">
        <v>2317</v>
      </c>
      <c r="B132" s="743" t="s">
        <v>3556</v>
      </c>
      <c r="C132" s="743" t="s">
        <v>2601</v>
      </c>
      <c r="D132" s="743" t="s">
        <v>2602</v>
      </c>
      <c r="E132" s="743" t="s">
        <v>2603</v>
      </c>
      <c r="F132" s="747"/>
      <c r="G132" s="747"/>
      <c r="H132" s="761">
        <v>0</v>
      </c>
      <c r="I132" s="747">
        <v>2</v>
      </c>
      <c r="J132" s="747">
        <v>503.04</v>
      </c>
      <c r="K132" s="761">
        <v>1</v>
      </c>
      <c r="L132" s="747">
        <v>2</v>
      </c>
      <c r="M132" s="748">
        <v>503.04</v>
      </c>
    </row>
    <row r="133" spans="1:13" ht="14.4" customHeight="1" x14ac:dyDescent="0.3">
      <c r="A133" s="742" t="s">
        <v>2317</v>
      </c>
      <c r="B133" s="743" t="s">
        <v>1947</v>
      </c>
      <c r="C133" s="743" t="s">
        <v>1948</v>
      </c>
      <c r="D133" s="743" t="s">
        <v>1292</v>
      </c>
      <c r="E133" s="743" t="s">
        <v>1929</v>
      </c>
      <c r="F133" s="747"/>
      <c r="G133" s="747"/>
      <c r="H133" s="761">
        <v>0</v>
      </c>
      <c r="I133" s="747">
        <v>2</v>
      </c>
      <c r="J133" s="747">
        <v>96.54</v>
      </c>
      <c r="K133" s="761">
        <v>1</v>
      </c>
      <c r="L133" s="747">
        <v>2</v>
      </c>
      <c r="M133" s="748">
        <v>96.54</v>
      </c>
    </row>
    <row r="134" spans="1:13" ht="14.4" customHeight="1" x14ac:dyDescent="0.3">
      <c r="A134" s="742" t="s">
        <v>2317</v>
      </c>
      <c r="B134" s="743" t="s">
        <v>1947</v>
      </c>
      <c r="C134" s="743" t="s">
        <v>1951</v>
      </c>
      <c r="D134" s="743" t="s">
        <v>1296</v>
      </c>
      <c r="E134" s="743" t="s">
        <v>1931</v>
      </c>
      <c r="F134" s="747"/>
      <c r="G134" s="747"/>
      <c r="H134" s="761">
        <v>0</v>
      </c>
      <c r="I134" s="747">
        <v>2</v>
      </c>
      <c r="J134" s="747">
        <v>191.92000000000002</v>
      </c>
      <c r="K134" s="761">
        <v>1</v>
      </c>
      <c r="L134" s="747">
        <v>2</v>
      </c>
      <c r="M134" s="748">
        <v>191.92000000000002</v>
      </c>
    </row>
    <row r="135" spans="1:13" ht="14.4" customHeight="1" x14ac:dyDescent="0.3">
      <c r="A135" s="742" t="s">
        <v>2317</v>
      </c>
      <c r="B135" s="743" t="s">
        <v>1954</v>
      </c>
      <c r="C135" s="743" t="s">
        <v>1960</v>
      </c>
      <c r="D135" s="743" t="s">
        <v>1956</v>
      </c>
      <c r="E135" s="743" t="s">
        <v>1961</v>
      </c>
      <c r="F135" s="747"/>
      <c r="G135" s="747"/>
      <c r="H135" s="761">
        <v>0</v>
      </c>
      <c r="I135" s="747">
        <v>1</v>
      </c>
      <c r="J135" s="747">
        <v>48.27</v>
      </c>
      <c r="K135" s="761">
        <v>1</v>
      </c>
      <c r="L135" s="747">
        <v>1</v>
      </c>
      <c r="M135" s="748">
        <v>48.27</v>
      </c>
    </row>
    <row r="136" spans="1:13" ht="14.4" customHeight="1" x14ac:dyDescent="0.3">
      <c r="A136" s="742" t="s">
        <v>2317</v>
      </c>
      <c r="B136" s="743" t="s">
        <v>1962</v>
      </c>
      <c r="C136" s="743" t="s">
        <v>1963</v>
      </c>
      <c r="D136" s="743" t="s">
        <v>1964</v>
      </c>
      <c r="E136" s="743" t="s">
        <v>1965</v>
      </c>
      <c r="F136" s="747"/>
      <c r="G136" s="747"/>
      <c r="H136" s="761">
        <v>0</v>
      </c>
      <c r="I136" s="747">
        <v>5</v>
      </c>
      <c r="J136" s="747">
        <v>378.92999999999995</v>
      </c>
      <c r="K136" s="761">
        <v>1</v>
      </c>
      <c r="L136" s="747">
        <v>5</v>
      </c>
      <c r="M136" s="748">
        <v>378.92999999999995</v>
      </c>
    </row>
    <row r="137" spans="1:13" ht="14.4" customHeight="1" x14ac:dyDescent="0.3">
      <c r="A137" s="742" t="s">
        <v>2317</v>
      </c>
      <c r="B137" s="743" t="s">
        <v>1962</v>
      </c>
      <c r="C137" s="743" t="s">
        <v>1971</v>
      </c>
      <c r="D137" s="743" t="s">
        <v>1964</v>
      </c>
      <c r="E137" s="743" t="s">
        <v>1972</v>
      </c>
      <c r="F137" s="747"/>
      <c r="G137" s="747"/>
      <c r="H137" s="761">
        <v>0</v>
      </c>
      <c r="I137" s="747">
        <v>3</v>
      </c>
      <c r="J137" s="747">
        <v>466.27</v>
      </c>
      <c r="K137" s="761">
        <v>1</v>
      </c>
      <c r="L137" s="747">
        <v>3</v>
      </c>
      <c r="M137" s="748">
        <v>466.27</v>
      </c>
    </row>
    <row r="138" spans="1:13" ht="14.4" customHeight="1" x14ac:dyDescent="0.3">
      <c r="A138" s="742" t="s">
        <v>2317</v>
      </c>
      <c r="B138" s="743" t="s">
        <v>1997</v>
      </c>
      <c r="C138" s="743" t="s">
        <v>2464</v>
      </c>
      <c r="D138" s="743" t="s">
        <v>1146</v>
      </c>
      <c r="E138" s="743" t="s">
        <v>2465</v>
      </c>
      <c r="F138" s="747"/>
      <c r="G138" s="747"/>
      <c r="H138" s="761">
        <v>0</v>
      </c>
      <c r="I138" s="747">
        <v>2</v>
      </c>
      <c r="J138" s="747">
        <v>51.88</v>
      </c>
      <c r="K138" s="761">
        <v>1</v>
      </c>
      <c r="L138" s="747">
        <v>2</v>
      </c>
      <c r="M138" s="748">
        <v>51.88</v>
      </c>
    </row>
    <row r="139" spans="1:13" ht="14.4" customHeight="1" x14ac:dyDescent="0.3">
      <c r="A139" s="742" t="s">
        <v>2317</v>
      </c>
      <c r="B139" s="743" t="s">
        <v>2002</v>
      </c>
      <c r="C139" s="743" t="s">
        <v>2006</v>
      </c>
      <c r="D139" s="743" t="s">
        <v>2004</v>
      </c>
      <c r="E139" s="743" t="s">
        <v>1931</v>
      </c>
      <c r="F139" s="747"/>
      <c r="G139" s="747"/>
      <c r="H139" s="761">
        <v>0</v>
      </c>
      <c r="I139" s="747">
        <v>2</v>
      </c>
      <c r="J139" s="747">
        <v>105.46000000000001</v>
      </c>
      <c r="K139" s="761">
        <v>1</v>
      </c>
      <c r="L139" s="747">
        <v>2</v>
      </c>
      <c r="M139" s="748">
        <v>105.46000000000001</v>
      </c>
    </row>
    <row r="140" spans="1:13" ht="14.4" customHeight="1" x14ac:dyDescent="0.3">
      <c r="A140" s="742" t="s">
        <v>2317</v>
      </c>
      <c r="B140" s="743" t="s">
        <v>2002</v>
      </c>
      <c r="C140" s="743" t="s">
        <v>2009</v>
      </c>
      <c r="D140" s="743" t="s">
        <v>2004</v>
      </c>
      <c r="E140" s="743" t="s">
        <v>2010</v>
      </c>
      <c r="F140" s="747"/>
      <c r="G140" s="747"/>
      <c r="H140" s="761">
        <v>0</v>
      </c>
      <c r="I140" s="747">
        <v>1</v>
      </c>
      <c r="J140" s="747">
        <v>93.18</v>
      </c>
      <c r="K140" s="761">
        <v>1</v>
      </c>
      <c r="L140" s="747">
        <v>1</v>
      </c>
      <c r="M140" s="748">
        <v>93.18</v>
      </c>
    </row>
    <row r="141" spans="1:13" ht="14.4" customHeight="1" x14ac:dyDescent="0.3">
      <c r="A141" s="742" t="s">
        <v>2317</v>
      </c>
      <c r="B141" s="743" t="s">
        <v>2025</v>
      </c>
      <c r="C141" s="743" t="s">
        <v>2026</v>
      </c>
      <c r="D141" s="743" t="s">
        <v>2027</v>
      </c>
      <c r="E141" s="743" t="s">
        <v>2028</v>
      </c>
      <c r="F141" s="747"/>
      <c r="G141" s="747"/>
      <c r="H141" s="761">
        <v>0</v>
      </c>
      <c r="I141" s="747">
        <v>1</v>
      </c>
      <c r="J141" s="747">
        <v>37.159999999999997</v>
      </c>
      <c r="K141" s="761">
        <v>1</v>
      </c>
      <c r="L141" s="747">
        <v>1</v>
      </c>
      <c r="M141" s="748">
        <v>37.159999999999997</v>
      </c>
    </row>
    <row r="142" spans="1:13" ht="14.4" customHeight="1" x14ac:dyDescent="0.3">
      <c r="A142" s="742" t="s">
        <v>2317</v>
      </c>
      <c r="B142" s="743" t="s">
        <v>2031</v>
      </c>
      <c r="C142" s="743" t="s">
        <v>2035</v>
      </c>
      <c r="D142" s="743" t="s">
        <v>2033</v>
      </c>
      <c r="E142" s="743" t="s">
        <v>2036</v>
      </c>
      <c r="F142" s="747"/>
      <c r="G142" s="747"/>
      <c r="H142" s="761">
        <v>0</v>
      </c>
      <c r="I142" s="747">
        <v>1</v>
      </c>
      <c r="J142" s="747">
        <v>88.51</v>
      </c>
      <c r="K142" s="761">
        <v>1</v>
      </c>
      <c r="L142" s="747">
        <v>1</v>
      </c>
      <c r="M142" s="748">
        <v>88.51</v>
      </c>
    </row>
    <row r="143" spans="1:13" ht="14.4" customHeight="1" x14ac:dyDescent="0.3">
      <c r="A143" s="742" t="s">
        <v>2317</v>
      </c>
      <c r="B143" s="743" t="s">
        <v>2031</v>
      </c>
      <c r="C143" s="743" t="s">
        <v>2045</v>
      </c>
      <c r="D143" s="743" t="s">
        <v>1117</v>
      </c>
      <c r="E143" s="743" t="s">
        <v>2046</v>
      </c>
      <c r="F143" s="747"/>
      <c r="G143" s="747"/>
      <c r="H143" s="761">
        <v>0</v>
      </c>
      <c r="I143" s="747">
        <v>2</v>
      </c>
      <c r="J143" s="747">
        <v>163.21</v>
      </c>
      <c r="K143" s="761">
        <v>1</v>
      </c>
      <c r="L143" s="747">
        <v>2</v>
      </c>
      <c r="M143" s="748">
        <v>163.21</v>
      </c>
    </row>
    <row r="144" spans="1:13" ht="14.4" customHeight="1" x14ac:dyDescent="0.3">
      <c r="A144" s="742" t="s">
        <v>2317</v>
      </c>
      <c r="B144" s="743" t="s">
        <v>2031</v>
      </c>
      <c r="C144" s="743" t="s">
        <v>2047</v>
      </c>
      <c r="D144" s="743" t="s">
        <v>2033</v>
      </c>
      <c r="E144" s="743" t="s">
        <v>2048</v>
      </c>
      <c r="F144" s="747"/>
      <c r="G144" s="747"/>
      <c r="H144" s="761">
        <v>0</v>
      </c>
      <c r="I144" s="747">
        <v>1</v>
      </c>
      <c r="J144" s="747">
        <v>59.27</v>
      </c>
      <c r="K144" s="761">
        <v>1</v>
      </c>
      <c r="L144" s="747">
        <v>1</v>
      </c>
      <c r="M144" s="748">
        <v>59.27</v>
      </c>
    </row>
    <row r="145" spans="1:13" ht="14.4" customHeight="1" x14ac:dyDescent="0.3">
      <c r="A145" s="742" t="s">
        <v>2317</v>
      </c>
      <c r="B145" s="743" t="s">
        <v>2031</v>
      </c>
      <c r="C145" s="743" t="s">
        <v>2457</v>
      </c>
      <c r="D145" s="743" t="s">
        <v>2033</v>
      </c>
      <c r="E145" s="743" t="s">
        <v>2458</v>
      </c>
      <c r="F145" s="747"/>
      <c r="G145" s="747"/>
      <c r="H145" s="761"/>
      <c r="I145" s="747">
        <v>1</v>
      </c>
      <c r="J145" s="747">
        <v>0</v>
      </c>
      <c r="K145" s="761"/>
      <c r="L145" s="747">
        <v>1</v>
      </c>
      <c r="M145" s="748">
        <v>0</v>
      </c>
    </row>
    <row r="146" spans="1:13" ht="14.4" customHeight="1" x14ac:dyDescent="0.3">
      <c r="A146" s="742" t="s">
        <v>2317</v>
      </c>
      <c r="B146" s="743" t="s">
        <v>2031</v>
      </c>
      <c r="C146" s="743" t="s">
        <v>2043</v>
      </c>
      <c r="D146" s="743" t="s">
        <v>1123</v>
      </c>
      <c r="E146" s="743" t="s">
        <v>2044</v>
      </c>
      <c r="F146" s="747"/>
      <c r="G146" s="747"/>
      <c r="H146" s="761">
        <v>0</v>
      </c>
      <c r="I146" s="747">
        <v>4</v>
      </c>
      <c r="J146" s="747">
        <v>184.28</v>
      </c>
      <c r="K146" s="761">
        <v>1</v>
      </c>
      <c r="L146" s="747">
        <v>4</v>
      </c>
      <c r="M146" s="748">
        <v>184.28</v>
      </c>
    </row>
    <row r="147" spans="1:13" ht="14.4" customHeight="1" x14ac:dyDescent="0.3">
      <c r="A147" s="742" t="s">
        <v>2317</v>
      </c>
      <c r="B147" s="743" t="s">
        <v>2053</v>
      </c>
      <c r="C147" s="743" t="s">
        <v>2054</v>
      </c>
      <c r="D147" s="743" t="s">
        <v>1607</v>
      </c>
      <c r="E147" s="743" t="s">
        <v>2055</v>
      </c>
      <c r="F147" s="747"/>
      <c r="G147" s="747"/>
      <c r="H147" s="761">
        <v>0</v>
      </c>
      <c r="I147" s="747">
        <v>1</v>
      </c>
      <c r="J147" s="747">
        <v>225.06</v>
      </c>
      <c r="K147" s="761">
        <v>1</v>
      </c>
      <c r="L147" s="747">
        <v>1</v>
      </c>
      <c r="M147" s="748">
        <v>225.06</v>
      </c>
    </row>
    <row r="148" spans="1:13" ht="14.4" customHeight="1" x14ac:dyDescent="0.3">
      <c r="A148" s="742" t="s">
        <v>2317</v>
      </c>
      <c r="B148" s="743" t="s">
        <v>2126</v>
      </c>
      <c r="C148" s="743" t="s">
        <v>2134</v>
      </c>
      <c r="D148" s="743" t="s">
        <v>1184</v>
      </c>
      <c r="E148" s="743" t="s">
        <v>2131</v>
      </c>
      <c r="F148" s="747">
        <v>7</v>
      </c>
      <c r="G148" s="747">
        <v>253.89000000000004</v>
      </c>
      <c r="H148" s="761">
        <v>1</v>
      </c>
      <c r="I148" s="747"/>
      <c r="J148" s="747"/>
      <c r="K148" s="761">
        <v>0</v>
      </c>
      <c r="L148" s="747">
        <v>7</v>
      </c>
      <c r="M148" s="748">
        <v>253.89000000000004</v>
      </c>
    </row>
    <row r="149" spans="1:13" ht="14.4" customHeight="1" x14ac:dyDescent="0.3">
      <c r="A149" s="742" t="s">
        <v>2317</v>
      </c>
      <c r="B149" s="743" t="s">
        <v>2126</v>
      </c>
      <c r="C149" s="743" t="s">
        <v>2128</v>
      </c>
      <c r="D149" s="743" t="s">
        <v>581</v>
      </c>
      <c r="E149" s="743" t="s">
        <v>582</v>
      </c>
      <c r="F149" s="747"/>
      <c r="G149" s="747"/>
      <c r="H149" s="761">
        <v>0</v>
      </c>
      <c r="I149" s="747">
        <v>1</v>
      </c>
      <c r="J149" s="747">
        <v>25.71</v>
      </c>
      <c r="K149" s="761">
        <v>1</v>
      </c>
      <c r="L149" s="747">
        <v>1</v>
      </c>
      <c r="M149" s="748">
        <v>25.71</v>
      </c>
    </row>
    <row r="150" spans="1:13" ht="14.4" customHeight="1" x14ac:dyDescent="0.3">
      <c r="A150" s="742" t="s">
        <v>2317</v>
      </c>
      <c r="B150" s="743" t="s">
        <v>2135</v>
      </c>
      <c r="C150" s="743" t="s">
        <v>2139</v>
      </c>
      <c r="D150" s="743" t="s">
        <v>2137</v>
      </c>
      <c r="E150" s="743" t="s">
        <v>2140</v>
      </c>
      <c r="F150" s="747">
        <v>1</v>
      </c>
      <c r="G150" s="747">
        <v>1454.23</v>
      </c>
      <c r="H150" s="761">
        <v>1</v>
      </c>
      <c r="I150" s="747"/>
      <c r="J150" s="747"/>
      <c r="K150" s="761">
        <v>0</v>
      </c>
      <c r="L150" s="747">
        <v>1</v>
      </c>
      <c r="M150" s="748">
        <v>1454.23</v>
      </c>
    </row>
    <row r="151" spans="1:13" ht="14.4" customHeight="1" x14ac:dyDescent="0.3">
      <c r="A151" s="742" t="s">
        <v>2317</v>
      </c>
      <c r="B151" s="743" t="s">
        <v>2153</v>
      </c>
      <c r="C151" s="743" t="s">
        <v>2154</v>
      </c>
      <c r="D151" s="743" t="s">
        <v>2155</v>
      </c>
      <c r="E151" s="743" t="s">
        <v>2156</v>
      </c>
      <c r="F151" s="747"/>
      <c r="G151" s="747"/>
      <c r="H151" s="761"/>
      <c r="I151" s="747">
        <v>1</v>
      </c>
      <c r="J151" s="747">
        <v>0</v>
      </c>
      <c r="K151" s="761"/>
      <c r="L151" s="747">
        <v>1</v>
      </c>
      <c r="M151" s="748">
        <v>0</v>
      </c>
    </row>
    <row r="152" spans="1:13" ht="14.4" customHeight="1" x14ac:dyDescent="0.3">
      <c r="A152" s="742" t="s">
        <v>2317</v>
      </c>
      <c r="B152" s="743" t="s">
        <v>2189</v>
      </c>
      <c r="C152" s="743" t="s">
        <v>2193</v>
      </c>
      <c r="D152" s="743" t="s">
        <v>1523</v>
      </c>
      <c r="E152" s="743" t="s">
        <v>2194</v>
      </c>
      <c r="F152" s="747">
        <v>1</v>
      </c>
      <c r="G152" s="747">
        <v>4.7</v>
      </c>
      <c r="H152" s="761">
        <v>0.5</v>
      </c>
      <c r="I152" s="747">
        <v>1</v>
      </c>
      <c r="J152" s="747">
        <v>4.7</v>
      </c>
      <c r="K152" s="761">
        <v>0.5</v>
      </c>
      <c r="L152" s="747">
        <v>2</v>
      </c>
      <c r="M152" s="748">
        <v>9.4</v>
      </c>
    </row>
    <row r="153" spans="1:13" ht="14.4" customHeight="1" x14ac:dyDescent="0.3">
      <c r="A153" s="742" t="s">
        <v>2317</v>
      </c>
      <c r="B153" s="743" t="s">
        <v>2208</v>
      </c>
      <c r="C153" s="743" t="s">
        <v>2343</v>
      </c>
      <c r="D153" s="743" t="s">
        <v>726</v>
      </c>
      <c r="E153" s="743" t="s">
        <v>2010</v>
      </c>
      <c r="F153" s="747"/>
      <c r="G153" s="747"/>
      <c r="H153" s="761">
        <v>0</v>
      </c>
      <c r="I153" s="747">
        <v>1</v>
      </c>
      <c r="J153" s="747">
        <v>85.16</v>
      </c>
      <c r="K153" s="761">
        <v>1</v>
      </c>
      <c r="L153" s="747">
        <v>1</v>
      </c>
      <c r="M153" s="748">
        <v>85.16</v>
      </c>
    </row>
    <row r="154" spans="1:13" ht="14.4" customHeight="1" x14ac:dyDescent="0.3">
      <c r="A154" s="742" t="s">
        <v>2317</v>
      </c>
      <c r="B154" s="743" t="s">
        <v>2208</v>
      </c>
      <c r="C154" s="743" t="s">
        <v>2209</v>
      </c>
      <c r="D154" s="743" t="s">
        <v>724</v>
      </c>
      <c r="E154" s="743" t="s">
        <v>1931</v>
      </c>
      <c r="F154" s="747"/>
      <c r="G154" s="747"/>
      <c r="H154" s="761">
        <v>0</v>
      </c>
      <c r="I154" s="747">
        <v>1</v>
      </c>
      <c r="J154" s="747">
        <v>42.57</v>
      </c>
      <c r="K154" s="761">
        <v>1</v>
      </c>
      <c r="L154" s="747">
        <v>1</v>
      </c>
      <c r="M154" s="748">
        <v>42.57</v>
      </c>
    </row>
    <row r="155" spans="1:13" ht="14.4" customHeight="1" x14ac:dyDescent="0.3">
      <c r="A155" s="742" t="s">
        <v>2317</v>
      </c>
      <c r="B155" s="743" t="s">
        <v>2208</v>
      </c>
      <c r="C155" s="743" t="s">
        <v>2210</v>
      </c>
      <c r="D155" s="743" t="s">
        <v>726</v>
      </c>
      <c r="E155" s="743" t="s">
        <v>2010</v>
      </c>
      <c r="F155" s="747"/>
      <c r="G155" s="747"/>
      <c r="H155" s="761">
        <v>0</v>
      </c>
      <c r="I155" s="747">
        <v>2</v>
      </c>
      <c r="J155" s="747">
        <v>170.32</v>
      </c>
      <c r="K155" s="761">
        <v>1</v>
      </c>
      <c r="L155" s="747">
        <v>2</v>
      </c>
      <c r="M155" s="748">
        <v>170.32</v>
      </c>
    </row>
    <row r="156" spans="1:13" ht="14.4" customHeight="1" x14ac:dyDescent="0.3">
      <c r="A156" s="742" t="s">
        <v>2317</v>
      </c>
      <c r="B156" s="743" t="s">
        <v>2215</v>
      </c>
      <c r="C156" s="743" t="s">
        <v>2554</v>
      </c>
      <c r="D156" s="743" t="s">
        <v>2555</v>
      </c>
      <c r="E156" s="743" t="s">
        <v>2556</v>
      </c>
      <c r="F156" s="747"/>
      <c r="G156" s="747"/>
      <c r="H156" s="761">
        <v>0</v>
      </c>
      <c r="I156" s="747">
        <v>1</v>
      </c>
      <c r="J156" s="747">
        <v>324.38</v>
      </c>
      <c r="K156" s="761">
        <v>1</v>
      </c>
      <c r="L156" s="747">
        <v>1</v>
      </c>
      <c r="M156" s="748">
        <v>324.38</v>
      </c>
    </row>
    <row r="157" spans="1:13" ht="14.4" customHeight="1" x14ac:dyDescent="0.3">
      <c r="A157" s="742" t="s">
        <v>2317</v>
      </c>
      <c r="B157" s="743" t="s">
        <v>2219</v>
      </c>
      <c r="C157" s="743" t="s">
        <v>2223</v>
      </c>
      <c r="D157" s="743" t="s">
        <v>2224</v>
      </c>
      <c r="E157" s="743" t="s">
        <v>1931</v>
      </c>
      <c r="F157" s="747">
        <v>1</v>
      </c>
      <c r="G157" s="747">
        <v>85.16</v>
      </c>
      <c r="H157" s="761">
        <v>1</v>
      </c>
      <c r="I157" s="747"/>
      <c r="J157" s="747"/>
      <c r="K157" s="761">
        <v>0</v>
      </c>
      <c r="L157" s="747">
        <v>1</v>
      </c>
      <c r="M157" s="748">
        <v>85.16</v>
      </c>
    </row>
    <row r="158" spans="1:13" ht="14.4" customHeight="1" x14ac:dyDescent="0.3">
      <c r="A158" s="742" t="s">
        <v>2317</v>
      </c>
      <c r="B158" s="743" t="s">
        <v>2225</v>
      </c>
      <c r="C158" s="743" t="s">
        <v>2501</v>
      </c>
      <c r="D158" s="743" t="s">
        <v>2502</v>
      </c>
      <c r="E158" s="743" t="s">
        <v>2503</v>
      </c>
      <c r="F158" s="747">
        <v>1</v>
      </c>
      <c r="G158" s="747">
        <v>161.06</v>
      </c>
      <c r="H158" s="761">
        <v>1</v>
      </c>
      <c r="I158" s="747"/>
      <c r="J158" s="747"/>
      <c r="K158" s="761">
        <v>0</v>
      </c>
      <c r="L158" s="747">
        <v>1</v>
      </c>
      <c r="M158" s="748">
        <v>161.06</v>
      </c>
    </row>
    <row r="159" spans="1:13" ht="14.4" customHeight="1" x14ac:dyDescent="0.3">
      <c r="A159" s="742" t="s">
        <v>2317</v>
      </c>
      <c r="B159" s="743" t="s">
        <v>2236</v>
      </c>
      <c r="C159" s="743" t="s">
        <v>2237</v>
      </c>
      <c r="D159" s="743" t="s">
        <v>718</v>
      </c>
      <c r="E159" s="743" t="s">
        <v>2238</v>
      </c>
      <c r="F159" s="747"/>
      <c r="G159" s="747"/>
      <c r="H159" s="761"/>
      <c r="I159" s="747">
        <v>1</v>
      </c>
      <c r="J159" s="747">
        <v>0</v>
      </c>
      <c r="K159" s="761"/>
      <c r="L159" s="747">
        <v>1</v>
      </c>
      <c r="M159" s="748">
        <v>0</v>
      </c>
    </row>
    <row r="160" spans="1:13" ht="14.4" customHeight="1" x14ac:dyDescent="0.3">
      <c r="A160" s="742" t="s">
        <v>2317</v>
      </c>
      <c r="B160" s="743" t="s">
        <v>2239</v>
      </c>
      <c r="C160" s="743" t="s">
        <v>2240</v>
      </c>
      <c r="D160" s="743" t="s">
        <v>2241</v>
      </c>
      <c r="E160" s="743" t="s">
        <v>2242</v>
      </c>
      <c r="F160" s="747"/>
      <c r="G160" s="747"/>
      <c r="H160" s="761">
        <v>0</v>
      </c>
      <c r="I160" s="747">
        <v>1</v>
      </c>
      <c r="J160" s="747">
        <v>103.8</v>
      </c>
      <c r="K160" s="761">
        <v>1</v>
      </c>
      <c r="L160" s="747">
        <v>1</v>
      </c>
      <c r="M160" s="748">
        <v>103.8</v>
      </c>
    </row>
    <row r="161" spans="1:13" ht="14.4" customHeight="1" x14ac:dyDescent="0.3">
      <c r="A161" s="742" t="s">
        <v>2317</v>
      </c>
      <c r="B161" s="743" t="s">
        <v>2265</v>
      </c>
      <c r="C161" s="743" t="s">
        <v>2534</v>
      </c>
      <c r="D161" s="743" t="s">
        <v>1586</v>
      </c>
      <c r="E161" s="743" t="s">
        <v>2280</v>
      </c>
      <c r="F161" s="747"/>
      <c r="G161" s="747"/>
      <c r="H161" s="761">
        <v>0</v>
      </c>
      <c r="I161" s="747">
        <v>20</v>
      </c>
      <c r="J161" s="747">
        <v>2917.7999999999997</v>
      </c>
      <c r="K161" s="761">
        <v>1</v>
      </c>
      <c r="L161" s="747">
        <v>20</v>
      </c>
      <c r="M161" s="748">
        <v>2917.7999999999997</v>
      </c>
    </row>
    <row r="162" spans="1:13" ht="14.4" customHeight="1" x14ac:dyDescent="0.3">
      <c r="A162" s="742" t="s">
        <v>2317</v>
      </c>
      <c r="B162" s="743" t="s">
        <v>2265</v>
      </c>
      <c r="C162" s="743" t="s">
        <v>2294</v>
      </c>
      <c r="D162" s="743" t="s">
        <v>2295</v>
      </c>
      <c r="E162" s="743" t="s">
        <v>1568</v>
      </c>
      <c r="F162" s="747"/>
      <c r="G162" s="747"/>
      <c r="H162" s="761">
        <v>0</v>
      </c>
      <c r="I162" s="747">
        <v>10</v>
      </c>
      <c r="J162" s="747">
        <v>1942.6</v>
      </c>
      <c r="K162" s="761">
        <v>1</v>
      </c>
      <c r="L162" s="747">
        <v>10</v>
      </c>
      <c r="M162" s="748">
        <v>1942.6</v>
      </c>
    </row>
    <row r="163" spans="1:13" ht="14.4" customHeight="1" x14ac:dyDescent="0.3">
      <c r="A163" s="742" t="s">
        <v>2317</v>
      </c>
      <c r="B163" s="743" t="s">
        <v>1893</v>
      </c>
      <c r="C163" s="743" t="s">
        <v>1897</v>
      </c>
      <c r="D163" s="743" t="s">
        <v>1895</v>
      </c>
      <c r="E163" s="743" t="s">
        <v>1898</v>
      </c>
      <c r="F163" s="747"/>
      <c r="G163" s="747"/>
      <c r="H163" s="761">
        <v>0</v>
      </c>
      <c r="I163" s="747">
        <v>2</v>
      </c>
      <c r="J163" s="747">
        <v>3089.98</v>
      </c>
      <c r="K163" s="761">
        <v>1</v>
      </c>
      <c r="L163" s="747">
        <v>2</v>
      </c>
      <c r="M163" s="748">
        <v>3089.98</v>
      </c>
    </row>
    <row r="164" spans="1:13" ht="14.4" customHeight="1" x14ac:dyDescent="0.3">
      <c r="A164" s="742" t="s">
        <v>2317</v>
      </c>
      <c r="B164" s="743" t="s">
        <v>1893</v>
      </c>
      <c r="C164" s="743" t="s">
        <v>1899</v>
      </c>
      <c r="D164" s="743" t="s">
        <v>1895</v>
      </c>
      <c r="E164" s="743" t="s">
        <v>1900</v>
      </c>
      <c r="F164" s="747"/>
      <c r="G164" s="747"/>
      <c r="H164" s="761">
        <v>0</v>
      </c>
      <c r="I164" s="747">
        <v>1</v>
      </c>
      <c r="J164" s="747">
        <v>1887.9</v>
      </c>
      <c r="K164" s="761">
        <v>1</v>
      </c>
      <c r="L164" s="747">
        <v>1</v>
      </c>
      <c r="M164" s="748">
        <v>1887.9</v>
      </c>
    </row>
    <row r="165" spans="1:13" ht="14.4" customHeight="1" x14ac:dyDescent="0.3">
      <c r="A165" s="742" t="s">
        <v>2317</v>
      </c>
      <c r="B165" s="743" t="s">
        <v>1893</v>
      </c>
      <c r="C165" s="743" t="s">
        <v>1894</v>
      </c>
      <c r="D165" s="743" t="s">
        <v>1895</v>
      </c>
      <c r="E165" s="743" t="s">
        <v>1896</v>
      </c>
      <c r="F165" s="747"/>
      <c r="G165" s="747"/>
      <c r="H165" s="761">
        <v>0</v>
      </c>
      <c r="I165" s="747">
        <v>2</v>
      </c>
      <c r="J165" s="747">
        <v>1030</v>
      </c>
      <c r="K165" s="761">
        <v>1</v>
      </c>
      <c r="L165" s="747">
        <v>2</v>
      </c>
      <c r="M165" s="748">
        <v>1030</v>
      </c>
    </row>
    <row r="166" spans="1:13" ht="14.4" customHeight="1" x14ac:dyDescent="0.3">
      <c r="A166" s="742" t="s">
        <v>2317</v>
      </c>
      <c r="B166" s="743" t="s">
        <v>1821</v>
      </c>
      <c r="C166" s="743" t="s">
        <v>2609</v>
      </c>
      <c r="D166" s="743" t="s">
        <v>1823</v>
      </c>
      <c r="E166" s="743" t="s">
        <v>2610</v>
      </c>
      <c r="F166" s="747"/>
      <c r="G166" s="747"/>
      <c r="H166" s="761">
        <v>0</v>
      </c>
      <c r="I166" s="747">
        <v>1</v>
      </c>
      <c r="J166" s="747">
        <v>53.57</v>
      </c>
      <c r="K166" s="761">
        <v>1</v>
      </c>
      <c r="L166" s="747">
        <v>1</v>
      </c>
      <c r="M166" s="748">
        <v>53.57</v>
      </c>
    </row>
    <row r="167" spans="1:13" ht="14.4" customHeight="1" x14ac:dyDescent="0.3">
      <c r="A167" s="742" t="s">
        <v>2317</v>
      </c>
      <c r="B167" s="743" t="s">
        <v>1821</v>
      </c>
      <c r="C167" s="743" t="s">
        <v>1822</v>
      </c>
      <c r="D167" s="743" t="s">
        <v>1823</v>
      </c>
      <c r="E167" s="743" t="s">
        <v>1824</v>
      </c>
      <c r="F167" s="747"/>
      <c r="G167" s="747"/>
      <c r="H167" s="761">
        <v>0</v>
      </c>
      <c r="I167" s="747">
        <v>1</v>
      </c>
      <c r="J167" s="747">
        <v>133.94</v>
      </c>
      <c r="K167" s="761">
        <v>1</v>
      </c>
      <c r="L167" s="747">
        <v>1</v>
      </c>
      <c r="M167" s="748">
        <v>133.94</v>
      </c>
    </row>
    <row r="168" spans="1:13" ht="14.4" customHeight="1" x14ac:dyDescent="0.3">
      <c r="A168" s="742" t="s">
        <v>2317</v>
      </c>
      <c r="B168" s="743" t="s">
        <v>2149</v>
      </c>
      <c r="C168" s="743" t="s">
        <v>2150</v>
      </c>
      <c r="D168" s="743" t="s">
        <v>2151</v>
      </c>
      <c r="E168" s="743" t="s">
        <v>2152</v>
      </c>
      <c r="F168" s="747"/>
      <c r="G168" s="747"/>
      <c r="H168" s="761">
        <v>0</v>
      </c>
      <c r="I168" s="747">
        <v>1</v>
      </c>
      <c r="J168" s="747">
        <v>50.32</v>
      </c>
      <c r="K168" s="761">
        <v>1</v>
      </c>
      <c r="L168" s="747">
        <v>1</v>
      </c>
      <c r="M168" s="748">
        <v>50.32</v>
      </c>
    </row>
    <row r="169" spans="1:13" ht="14.4" customHeight="1" x14ac:dyDescent="0.3">
      <c r="A169" s="742" t="s">
        <v>2318</v>
      </c>
      <c r="B169" s="743" t="s">
        <v>1806</v>
      </c>
      <c r="C169" s="743" t="s">
        <v>2530</v>
      </c>
      <c r="D169" s="743" t="s">
        <v>1810</v>
      </c>
      <c r="E169" s="743" t="s">
        <v>1811</v>
      </c>
      <c r="F169" s="747"/>
      <c r="G169" s="747"/>
      <c r="H169" s="761">
        <v>0</v>
      </c>
      <c r="I169" s="747">
        <v>1</v>
      </c>
      <c r="J169" s="747">
        <v>16.12</v>
      </c>
      <c r="K169" s="761">
        <v>1</v>
      </c>
      <c r="L169" s="747">
        <v>1</v>
      </c>
      <c r="M169" s="748">
        <v>16.12</v>
      </c>
    </row>
    <row r="170" spans="1:13" ht="14.4" customHeight="1" x14ac:dyDescent="0.3">
      <c r="A170" s="742" t="s">
        <v>2318</v>
      </c>
      <c r="B170" s="743" t="s">
        <v>1806</v>
      </c>
      <c r="C170" s="743" t="s">
        <v>3005</v>
      </c>
      <c r="D170" s="743" t="s">
        <v>1810</v>
      </c>
      <c r="E170" s="743" t="s">
        <v>1813</v>
      </c>
      <c r="F170" s="747"/>
      <c r="G170" s="747"/>
      <c r="H170" s="761">
        <v>0</v>
      </c>
      <c r="I170" s="747">
        <v>1</v>
      </c>
      <c r="J170" s="747">
        <v>57.6</v>
      </c>
      <c r="K170" s="761">
        <v>1</v>
      </c>
      <c r="L170" s="747">
        <v>1</v>
      </c>
      <c r="M170" s="748">
        <v>57.6</v>
      </c>
    </row>
    <row r="171" spans="1:13" ht="14.4" customHeight="1" x14ac:dyDescent="0.3">
      <c r="A171" s="742" t="s">
        <v>2318</v>
      </c>
      <c r="B171" s="743" t="s">
        <v>1871</v>
      </c>
      <c r="C171" s="743" t="s">
        <v>2512</v>
      </c>
      <c r="D171" s="743" t="s">
        <v>913</v>
      </c>
      <c r="E171" s="743" t="s">
        <v>1881</v>
      </c>
      <c r="F171" s="747"/>
      <c r="G171" s="747"/>
      <c r="H171" s="761">
        <v>0</v>
      </c>
      <c r="I171" s="747">
        <v>2</v>
      </c>
      <c r="J171" s="747">
        <v>981.78</v>
      </c>
      <c r="K171" s="761">
        <v>1</v>
      </c>
      <c r="L171" s="747">
        <v>2</v>
      </c>
      <c r="M171" s="748">
        <v>981.78</v>
      </c>
    </row>
    <row r="172" spans="1:13" ht="14.4" customHeight="1" x14ac:dyDescent="0.3">
      <c r="A172" s="742" t="s">
        <v>2318</v>
      </c>
      <c r="B172" s="743" t="s">
        <v>1871</v>
      </c>
      <c r="C172" s="743" t="s">
        <v>1880</v>
      </c>
      <c r="D172" s="743" t="s">
        <v>913</v>
      </c>
      <c r="E172" s="743" t="s">
        <v>1881</v>
      </c>
      <c r="F172" s="747"/>
      <c r="G172" s="747"/>
      <c r="H172" s="761">
        <v>0</v>
      </c>
      <c r="I172" s="747">
        <v>2</v>
      </c>
      <c r="J172" s="747">
        <v>981.78</v>
      </c>
      <c r="K172" s="761">
        <v>1</v>
      </c>
      <c r="L172" s="747">
        <v>2</v>
      </c>
      <c r="M172" s="748">
        <v>981.78</v>
      </c>
    </row>
    <row r="173" spans="1:13" ht="14.4" customHeight="1" x14ac:dyDescent="0.3">
      <c r="A173" s="742" t="s">
        <v>2318</v>
      </c>
      <c r="B173" s="743" t="s">
        <v>1954</v>
      </c>
      <c r="C173" s="743" t="s">
        <v>1955</v>
      </c>
      <c r="D173" s="743" t="s">
        <v>1956</v>
      </c>
      <c r="E173" s="743" t="s">
        <v>1957</v>
      </c>
      <c r="F173" s="747"/>
      <c r="G173" s="747"/>
      <c r="H173" s="761">
        <v>0</v>
      </c>
      <c r="I173" s="747">
        <v>1</v>
      </c>
      <c r="J173" s="747">
        <v>10.34</v>
      </c>
      <c r="K173" s="761">
        <v>1</v>
      </c>
      <c r="L173" s="747">
        <v>1</v>
      </c>
      <c r="M173" s="748">
        <v>10.34</v>
      </c>
    </row>
    <row r="174" spans="1:13" ht="14.4" customHeight="1" x14ac:dyDescent="0.3">
      <c r="A174" s="742" t="s">
        <v>2318</v>
      </c>
      <c r="B174" s="743" t="s">
        <v>2022</v>
      </c>
      <c r="C174" s="743" t="s">
        <v>3007</v>
      </c>
      <c r="D174" s="743" t="s">
        <v>904</v>
      </c>
      <c r="E174" s="743" t="s">
        <v>3008</v>
      </c>
      <c r="F174" s="747"/>
      <c r="G174" s="747"/>
      <c r="H174" s="761">
        <v>0</v>
      </c>
      <c r="I174" s="747">
        <v>1</v>
      </c>
      <c r="J174" s="747">
        <v>300.31</v>
      </c>
      <c r="K174" s="761">
        <v>1</v>
      </c>
      <c r="L174" s="747">
        <v>1</v>
      </c>
      <c r="M174" s="748">
        <v>300.31</v>
      </c>
    </row>
    <row r="175" spans="1:13" ht="14.4" customHeight="1" x14ac:dyDescent="0.3">
      <c r="A175" s="742" t="s">
        <v>2318</v>
      </c>
      <c r="B175" s="743" t="s">
        <v>2153</v>
      </c>
      <c r="C175" s="743" t="s">
        <v>2154</v>
      </c>
      <c r="D175" s="743" t="s">
        <v>2155</v>
      </c>
      <c r="E175" s="743" t="s">
        <v>2156</v>
      </c>
      <c r="F175" s="747"/>
      <c r="G175" s="747"/>
      <c r="H175" s="761"/>
      <c r="I175" s="747">
        <v>3</v>
      </c>
      <c r="J175" s="747">
        <v>0</v>
      </c>
      <c r="K175" s="761"/>
      <c r="L175" s="747">
        <v>3</v>
      </c>
      <c r="M175" s="748">
        <v>0</v>
      </c>
    </row>
    <row r="176" spans="1:13" ht="14.4" customHeight="1" x14ac:dyDescent="0.3">
      <c r="A176" s="742" t="s">
        <v>2318</v>
      </c>
      <c r="B176" s="743" t="s">
        <v>2201</v>
      </c>
      <c r="C176" s="743" t="s">
        <v>2202</v>
      </c>
      <c r="D176" s="743" t="s">
        <v>1536</v>
      </c>
      <c r="E176" s="743" t="s">
        <v>2203</v>
      </c>
      <c r="F176" s="747"/>
      <c r="G176" s="747"/>
      <c r="H176" s="761"/>
      <c r="I176" s="747">
        <v>1</v>
      </c>
      <c r="J176" s="747">
        <v>0</v>
      </c>
      <c r="K176" s="761"/>
      <c r="L176" s="747">
        <v>1</v>
      </c>
      <c r="M176" s="748">
        <v>0</v>
      </c>
    </row>
    <row r="177" spans="1:13" ht="14.4" customHeight="1" x14ac:dyDescent="0.3">
      <c r="A177" s="742" t="s">
        <v>2318</v>
      </c>
      <c r="B177" s="743" t="s">
        <v>1821</v>
      </c>
      <c r="C177" s="743" t="s">
        <v>2609</v>
      </c>
      <c r="D177" s="743" t="s">
        <v>1823</v>
      </c>
      <c r="E177" s="743" t="s">
        <v>2610</v>
      </c>
      <c r="F177" s="747"/>
      <c r="G177" s="747"/>
      <c r="H177" s="761">
        <v>0</v>
      </c>
      <c r="I177" s="747">
        <v>1</v>
      </c>
      <c r="J177" s="747">
        <v>53.57</v>
      </c>
      <c r="K177" s="761">
        <v>1</v>
      </c>
      <c r="L177" s="747">
        <v>1</v>
      </c>
      <c r="M177" s="748">
        <v>53.57</v>
      </c>
    </row>
    <row r="178" spans="1:13" ht="14.4" customHeight="1" x14ac:dyDescent="0.3">
      <c r="A178" s="742" t="s">
        <v>2319</v>
      </c>
      <c r="B178" s="743" t="s">
        <v>1806</v>
      </c>
      <c r="C178" s="743" t="s">
        <v>2530</v>
      </c>
      <c r="D178" s="743" t="s">
        <v>1810</v>
      </c>
      <c r="E178" s="743" t="s">
        <v>1811</v>
      </c>
      <c r="F178" s="747"/>
      <c r="G178" s="747"/>
      <c r="H178" s="761">
        <v>0</v>
      </c>
      <c r="I178" s="747">
        <v>7</v>
      </c>
      <c r="J178" s="747">
        <v>163.6</v>
      </c>
      <c r="K178" s="761">
        <v>1</v>
      </c>
      <c r="L178" s="747">
        <v>7</v>
      </c>
      <c r="M178" s="748">
        <v>163.6</v>
      </c>
    </row>
    <row r="179" spans="1:13" ht="14.4" customHeight="1" x14ac:dyDescent="0.3">
      <c r="A179" s="742" t="s">
        <v>2319</v>
      </c>
      <c r="B179" s="743" t="s">
        <v>1806</v>
      </c>
      <c r="C179" s="743" t="s">
        <v>1809</v>
      </c>
      <c r="D179" s="743" t="s">
        <v>1810</v>
      </c>
      <c r="E179" s="743" t="s">
        <v>1811</v>
      </c>
      <c r="F179" s="747"/>
      <c r="G179" s="747"/>
      <c r="H179" s="761">
        <v>0</v>
      </c>
      <c r="I179" s="747">
        <v>2</v>
      </c>
      <c r="J179" s="747">
        <v>57.62</v>
      </c>
      <c r="K179" s="761">
        <v>1</v>
      </c>
      <c r="L179" s="747">
        <v>2</v>
      </c>
      <c r="M179" s="748">
        <v>57.62</v>
      </c>
    </row>
    <row r="180" spans="1:13" ht="14.4" customHeight="1" x14ac:dyDescent="0.3">
      <c r="A180" s="742" t="s">
        <v>2319</v>
      </c>
      <c r="B180" s="743" t="s">
        <v>1829</v>
      </c>
      <c r="C180" s="743" t="s">
        <v>2679</v>
      </c>
      <c r="D180" s="743" t="s">
        <v>2680</v>
      </c>
      <c r="E180" s="743" t="s">
        <v>2681</v>
      </c>
      <c r="F180" s="747">
        <v>1</v>
      </c>
      <c r="G180" s="747">
        <v>0</v>
      </c>
      <c r="H180" s="761"/>
      <c r="I180" s="747"/>
      <c r="J180" s="747"/>
      <c r="K180" s="761"/>
      <c r="L180" s="747">
        <v>1</v>
      </c>
      <c r="M180" s="748">
        <v>0</v>
      </c>
    </row>
    <row r="181" spans="1:13" ht="14.4" customHeight="1" x14ac:dyDescent="0.3">
      <c r="A181" s="742" t="s">
        <v>2319</v>
      </c>
      <c r="B181" s="743" t="s">
        <v>1853</v>
      </c>
      <c r="C181" s="743" t="s">
        <v>1856</v>
      </c>
      <c r="D181" s="743" t="s">
        <v>1353</v>
      </c>
      <c r="E181" s="743" t="s">
        <v>1857</v>
      </c>
      <c r="F181" s="747"/>
      <c r="G181" s="747"/>
      <c r="H181" s="761">
        <v>0</v>
      </c>
      <c r="I181" s="747">
        <v>1</v>
      </c>
      <c r="J181" s="747">
        <v>43.21</v>
      </c>
      <c r="K181" s="761">
        <v>1</v>
      </c>
      <c r="L181" s="747">
        <v>1</v>
      </c>
      <c r="M181" s="748">
        <v>43.21</v>
      </c>
    </row>
    <row r="182" spans="1:13" ht="14.4" customHeight="1" x14ac:dyDescent="0.3">
      <c r="A182" s="742" t="s">
        <v>2319</v>
      </c>
      <c r="B182" s="743" t="s">
        <v>1862</v>
      </c>
      <c r="C182" s="743" t="s">
        <v>1868</v>
      </c>
      <c r="D182" s="743" t="s">
        <v>1869</v>
      </c>
      <c r="E182" s="743" t="s">
        <v>1870</v>
      </c>
      <c r="F182" s="747"/>
      <c r="G182" s="747"/>
      <c r="H182" s="761">
        <v>0</v>
      </c>
      <c r="I182" s="747">
        <v>1</v>
      </c>
      <c r="J182" s="747">
        <v>120.61</v>
      </c>
      <c r="K182" s="761">
        <v>1</v>
      </c>
      <c r="L182" s="747">
        <v>1</v>
      </c>
      <c r="M182" s="748">
        <v>120.61</v>
      </c>
    </row>
    <row r="183" spans="1:13" ht="14.4" customHeight="1" x14ac:dyDescent="0.3">
      <c r="A183" s="742" t="s">
        <v>2319</v>
      </c>
      <c r="B183" s="743" t="s">
        <v>1871</v>
      </c>
      <c r="C183" s="743" t="s">
        <v>2513</v>
      </c>
      <c r="D183" s="743" t="s">
        <v>913</v>
      </c>
      <c r="E183" s="743" t="s">
        <v>1877</v>
      </c>
      <c r="F183" s="747"/>
      <c r="G183" s="747"/>
      <c r="H183" s="761">
        <v>0</v>
      </c>
      <c r="I183" s="747">
        <v>2</v>
      </c>
      <c r="J183" s="747">
        <v>1472.66</v>
      </c>
      <c r="K183" s="761">
        <v>1</v>
      </c>
      <c r="L183" s="747">
        <v>2</v>
      </c>
      <c r="M183" s="748">
        <v>1472.66</v>
      </c>
    </row>
    <row r="184" spans="1:13" ht="14.4" customHeight="1" x14ac:dyDescent="0.3">
      <c r="A184" s="742" t="s">
        <v>2319</v>
      </c>
      <c r="B184" s="743" t="s">
        <v>1871</v>
      </c>
      <c r="C184" s="743" t="s">
        <v>2701</v>
      </c>
      <c r="D184" s="743" t="s">
        <v>919</v>
      </c>
      <c r="E184" s="743" t="s">
        <v>1873</v>
      </c>
      <c r="F184" s="747"/>
      <c r="G184" s="747"/>
      <c r="H184" s="761">
        <v>0</v>
      </c>
      <c r="I184" s="747">
        <v>6</v>
      </c>
      <c r="J184" s="747">
        <v>8313.7199999999993</v>
      </c>
      <c r="K184" s="761">
        <v>1</v>
      </c>
      <c r="L184" s="747">
        <v>6</v>
      </c>
      <c r="M184" s="748">
        <v>8313.7199999999993</v>
      </c>
    </row>
    <row r="185" spans="1:13" ht="14.4" customHeight="1" x14ac:dyDescent="0.3">
      <c r="A185" s="742" t="s">
        <v>2319</v>
      </c>
      <c r="B185" s="743" t="s">
        <v>1871</v>
      </c>
      <c r="C185" s="743" t="s">
        <v>1876</v>
      </c>
      <c r="D185" s="743" t="s">
        <v>913</v>
      </c>
      <c r="E185" s="743" t="s">
        <v>1877</v>
      </c>
      <c r="F185" s="747"/>
      <c r="G185" s="747"/>
      <c r="H185" s="761">
        <v>0</v>
      </c>
      <c r="I185" s="747">
        <v>4</v>
      </c>
      <c r="J185" s="747">
        <v>2945.32</v>
      </c>
      <c r="K185" s="761">
        <v>1</v>
      </c>
      <c r="L185" s="747">
        <v>4</v>
      </c>
      <c r="M185" s="748">
        <v>2945.32</v>
      </c>
    </row>
    <row r="186" spans="1:13" ht="14.4" customHeight="1" x14ac:dyDescent="0.3">
      <c r="A186" s="742" t="s">
        <v>2319</v>
      </c>
      <c r="B186" s="743" t="s">
        <v>1884</v>
      </c>
      <c r="C186" s="743" t="s">
        <v>1885</v>
      </c>
      <c r="D186" s="743" t="s">
        <v>1886</v>
      </c>
      <c r="E186" s="743" t="s">
        <v>1887</v>
      </c>
      <c r="F186" s="747"/>
      <c r="G186" s="747"/>
      <c r="H186" s="761">
        <v>0</v>
      </c>
      <c r="I186" s="747">
        <v>2</v>
      </c>
      <c r="J186" s="747">
        <v>186.86</v>
      </c>
      <c r="K186" s="761">
        <v>1</v>
      </c>
      <c r="L186" s="747">
        <v>2</v>
      </c>
      <c r="M186" s="748">
        <v>186.86</v>
      </c>
    </row>
    <row r="187" spans="1:13" ht="14.4" customHeight="1" x14ac:dyDescent="0.3">
      <c r="A187" s="742" t="s">
        <v>2319</v>
      </c>
      <c r="B187" s="743" t="s">
        <v>1901</v>
      </c>
      <c r="C187" s="743" t="s">
        <v>1907</v>
      </c>
      <c r="D187" s="743" t="s">
        <v>1298</v>
      </c>
      <c r="E187" s="743" t="s">
        <v>1904</v>
      </c>
      <c r="F187" s="747">
        <v>1</v>
      </c>
      <c r="G187" s="747">
        <v>160.1</v>
      </c>
      <c r="H187" s="761">
        <v>1</v>
      </c>
      <c r="I187" s="747"/>
      <c r="J187" s="747"/>
      <c r="K187" s="761">
        <v>0</v>
      </c>
      <c r="L187" s="747">
        <v>1</v>
      </c>
      <c r="M187" s="748">
        <v>160.1</v>
      </c>
    </row>
    <row r="188" spans="1:13" ht="14.4" customHeight="1" x14ac:dyDescent="0.3">
      <c r="A188" s="742" t="s">
        <v>2319</v>
      </c>
      <c r="B188" s="743" t="s">
        <v>1915</v>
      </c>
      <c r="C188" s="743" t="s">
        <v>1916</v>
      </c>
      <c r="D188" s="743" t="s">
        <v>1917</v>
      </c>
      <c r="E188" s="743" t="s">
        <v>1918</v>
      </c>
      <c r="F188" s="747"/>
      <c r="G188" s="747"/>
      <c r="H188" s="761">
        <v>0</v>
      </c>
      <c r="I188" s="747">
        <v>1</v>
      </c>
      <c r="J188" s="747">
        <v>131.32</v>
      </c>
      <c r="K188" s="761">
        <v>1</v>
      </c>
      <c r="L188" s="747">
        <v>1</v>
      </c>
      <c r="M188" s="748">
        <v>131.32</v>
      </c>
    </row>
    <row r="189" spans="1:13" ht="14.4" customHeight="1" x14ac:dyDescent="0.3">
      <c r="A189" s="742" t="s">
        <v>2319</v>
      </c>
      <c r="B189" s="743" t="s">
        <v>1923</v>
      </c>
      <c r="C189" s="743" t="s">
        <v>1924</v>
      </c>
      <c r="D189" s="743" t="s">
        <v>1925</v>
      </c>
      <c r="E189" s="743" t="s">
        <v>1926</v>
      </c>
      <c r="F189" s="747"/>
      <c r="G189" s="747"/>
      <c r="H189" s="761">
        <v>0</v>
      </c>
      <c r="I189" s="747">
        <v>1</v>
      </c>
      <c r="J189" s="747">
        <v>65.540000000000006</v>
      </c>
      <c r="K189" s="761">
        <v>1</v>
      </c>
      <c r="L189" s="747">
        <v>1</v>
      </c>
      <c r="M189" s="748">
        <v>65.540000000000006</v>
      </c>
    </row>
    <row r="190" spans="1:13" ht="14.4" customHeight="1" x14ac:dyDescent="0.3">
      <c r="A190" s="742" t="s">
        <v>2319</v>
      </c>
      <c r="B190" s="743" t="s">
        <v>1927</v>
      </c>
      <c r="C190" s="743" t="s">
        <v>2645</v>
      </c>
      <c r="D190" s="743" t="s">
        <v>2646</v>
      </c>
      <c r="E190" s="743" t="s">
        <v>2647</v>
      </c>
      <c r="F190" s="747">
        <v>1</v>
      </c>
      <c r="G190" s="747">
        <v>16.38</v>
      </c>
      <c r="H190" s="761">
        <v>1</v>
      </c>
      <c r="I190" s="747"/>
      <c r="J190" s="747"/>
      <c r="K190" s="761">
        <v>0</v>
      </c>
      <c r="L190" s="747">
        <v>1</v>
      </c>
      <c r="M190" s="748">
        <v>16.38</v>
      </c>
    </row>
    <row r="191" spans="1:13" ht="14.4" customHeight="1" x14ac:dyDescent="0.3">
      <c r="A191" s="742" t="s">
        <v>2319</v>
      </c>
      <c r="B191" s="743" t="s">
        <v>1927</v>
      </c>
      <c r="C191" s="743" t="s">
        <v>1928</v>
      </c>
      <c r="D191" s="743" t="s">
        <v>1324</v>
      </c>
      <c r="E191" s="743" t="s">
        <v>1929</v>
      </c>
      <c r="F191" s="747"/>
      <c r="G191" s="747"/>
      <c r="H191" s="761">
        <v>0</v>
      </c>
      <c r="I191" s="747">
        <v>3</v>
      </c>
      <c r="J191" s="747">
        <v>105.33</v>
      </c>
      <c r="K191" s="761">
        <v>1</v>
      </c>
      <c r="L191" s="747">
        <v>3</v>
      </c>
      <c r="M191" s="748">
        <v>105.33</v>
      </c>
    </row>
    <row r="192" spans="1:13" ht="14.4" customHeight="1" x14ac:dyDescent="0.3">
      <c r="A192" s="742" t="s">
        <v>2319</v>
      </c>
      <c r="B192" s="743" t="s">
        <v>1943</v>
      </c>
      <c r="C192" s="743" t="s">
        <v>2704</v>
      </c>
      <c r="D192" s="743" t="s">
        <v>1945</v>
      </c>
      <c r="E192" s="743" t="s">
        <v>2238</v>
      </c>
      <c r="F192" s="747"/>
      <c r="G192" s="747"/>
      <c r="H192" s="761">
        <v>0</v>
      </c>
      <c r="I192" s="747">
        <v>1</v>
      </c>
      <c r="J192" s="747">
        <v>18.43</v>
      </c>
      <c r="K192" s="761">
        <v>1</v>
      </c>
      <c r="L192" s="747">
        <v>1</v>
      </c>
      <c r="M192" s="748">
        <v>18.43</v>
      </c>
    </row>
    <row r="193" spans="1:13" ht="14.4" customHeight="1" x14ac:dyDescent="0.3">
      <c r="A193" s="742" t="s">
        <v>2319</v>
      </c>
      <c r="B193" s="743" t="s">
        <v>1943</v>
      </c>
      <c r="C193" s="743" t="s">
        <v>1944</v>
      </c>
      <c r="D193" s="743" t="s">
        <v>1945</v>
      </c>
      <c r="E193" s="743" t="s">
        <v>1946</v>
      </c>
      <c r="F193" s="747"/>
      <c r="G193" s="747"/>
      <c r="H193" s="761">
        <v>0</v>
      </c>
      <c r="I193" s="747">
        <v>1</v>
      </c>
      <c r="J193" s="747">
        <v>31.09</v>
      </c>
      <c r="K193" s="761">
        <v>1</v>
      </c>
      <c r="L193" s="747">
        <v>1</v>
      </c>
      <c r="M193" s="748">
        <v>31.09</v>
      </c>
    </row>
    <row r="194" spans="1:13" ht="14.4" customHeight="1" x14ac:dyDescent="0.3">
      <c r="A194" s="742" t="s">
        <v>2319</v>
      </c>
      <c r="B194" s="743" t="s">
        <v>1947</v>
      </c>
      <c r="C194" s="743" t="s">
        <v>1948</v>
      </c>
      <c r="D194" s="743" t="s">
        <v>1292</v>
      </c>
      <c r="E194" s="743" t="s">
        <v>1929</v>
      </c>
      <c r="F194" s="747"/>
      <c r="G194" s="747"/>
      <c r="H194" s="761">
        <v>0</v>
      </c>
      <c r="I194" s="747">
        <v>4</v>
      </c>
      <c r="J194" s="747">
        <v>193.08</v>
      </c>
      <c r="K194" s="761">
        <v>1</v>
      </c>
      <c r="L194" s="747">
        <v>4</v>
      </c>
      <c r="M194" s="748">
        <v>193.08</v>
      </c>
    </row>
    <row r="195" spans="1:13" ht="14.4" customHeight="1" x14ac:dyDescent="0.3">
      <c r="A195" s="742" t="s">
        <v>2319</v>
      </c>
      <c r="B195" s="743" t="s">
        <v>1947</v>
      </c>
      <c r="C195" s="743" t="s">
        <v>1951</v>
      </c>
      <c r="D195" s="743" t="s">
        <v>1296</v>
      </c>
      <c r="E195" s="743" t="s">
        <v>1931</v>
      </c>
      <c r="F195" s="747"/>
      <c r="G195" s="747"/>
      <c r="H195" s="761">
        <v>0</v>
      </c>
      <c r="I195" s="747">
        <v>2</v>
      </c>
      <c r="J195" s="747">
        <v>193.06</v>
      </c>
      <c r="K195" s="761">
        <v>1</v>
      </c>
      <c r="L195" s="747">
        <v>2</v>
      </c>
      <c r="M195" s="748">
        <v>193.06</v>
      </c>
    </row>
    <row r="196" spans="1:13" ht="14.4" customHeight="1" x14ac:dyDescent="0.3">
      <c r="A196" s="742" t="s">
        <v>2319</v>
      </c>
      <c r="B196" s="743" t="s">
        <v>1954</v>
      </c>
      <c r="C196" s="743" t="s">
        <v>2721</v>
      </c>
      <c r="D196" s="743" t="s">
        <v>1956</v>
      </c>
      <c r="E196" s="743" t="s">
        <v>2238</v>
      </c>
      <c r="F196" s="747"/>
      <c r="G196" s="747"/>
      <c r="H196" s="761">
        <v>0</v>
      </c>
      <c r="I196" s="747">
        <v>1</v>
      </c>
      <c r="J196" s="747">
        <v>95.39</v>
      </c>
      <c r="K196" s="761">
        <v>1</v>
      </c>
      <c r="L196" s="747">
        <v>1</v>
      </c>
      <c r="M196" s="748">
        <v>95.39</v>
      </c>
    </row>
    <row r="197" spans="1:13" ht="14.4" customHeight="1" x14ac:dyDescent="0.3">
      <c r="A197" s="742" t="s">
        <v>2319</v>
      </c>
      <c r="B197" s="743" t="s">
        <v>1954</v>
      </c>
      <c r="C197" s="743" t="s">
        <v>1958</v>
      </c>
      <c r="D197" s="743" t="s">
        <v>1956</v>
      </c>
      <c r="E197" s="743" t="s">
        <v>1959</v>
      </c>
      <c r="F197" s="747"/>
      <c r="G197" s="747"/>
      <c r="H197" s="761">
        <v>0</v>
      </c>
      <c r="I197" s="747">
        <v>1</v>
      </c>
      <c r="J197" s="747">
        <v>16.09</v>
      </c>
      <c r="K197" s="761">
        <v>1</v>
      </c>
      <c r="L197" s="747">
        <v>1</v>
      </c>
      <c r="M197" s="748">
        <v>16.09</v>
      </c>
    </row>
    <row r="198" spans="1:13" ht="14.4" customHeight="1" x14ac:dyDescent="0.3">
      <c r="A198" s="742" t="s">
        <v>2319</v>
      </c>
      <c r="B198" s="743" t="s">
        <v>1954</v>
      </c>
      <c r="C198" s="743" t="s">
        <v>1960</v>
      </c>
      <c r="D198" s="743" t="s">
        <v>1956</v>
      </c>
      <c r="E198" s="743" t="s">
        <v>1961</v>
      </c>
      <c r="F198" s="747"/>
      <c r="G198" s="747"/>
      <c r="H198" s="761">
        <v>0</v>
      </c>
      <c r="I198" s="747">
        <v>1</v>
      </c>
      <c r="J198" s="747">
        <v>48.27</v>
      </c>
      <c r="K198" s="761">
        <v>1</v>
      </c>
      <c r="L198" s="747">
        <v>1</v>
      </c>
      <c r="M198" s="748">
        <v>48.27</v>
      </c>
    </row>
    <row r="199" spans="1:13" ht="14.4" customHeight="1" x14ac:dyDescent="0.3">
      <c r="A199" s="742" t="s">
        <v>2319</v>
      </c>
      <c r="B199" s="743" t="s">
        <v>1962</v>
      </c>
      <c r="C199" s="743" t="s">
        <v>1963</v>
      </c>
      <c r="D199" s="743" t="s">
        <v>1964</v>
      </c>
      <c r="E199" s="743" t="s">
        <v>1965</v>
      </c>
      <c r="F199" s="747"/>
      <c r="G199" s="747"/>
      <c r="H199" s="761">
        <v>0</v>
      </c>
      <c r="I199" s="747">
        <v>1</v>
      </c>
      <c r="J199" s="747">
        <v>72.88</v>
      </c>
      <c r="K199" s="761">
        <v>1</v>
      </c>
      <c r="L199" s="747">
        <v>1</v>
      </c>
      <c r="M199" s="748">
        <v>72.88</v>
      </c>
    </row>
    <row r="200" spans="1:13" ht="14.4" customHeight="1" x14ac:dyDescent="0.3">
      <c r="A200" s="742" t="s">
        <v>2319</v>
      </c>
      <c r="B200" s="743" t="s">
        <v>1962</v>
      </c>
      <c r="C200" s="743" t="s">
        <v>2714</v>
      </c>
      <c r="D200" s="743" t="s">
        <v>1969</v>
      </c>
      <c r="E200" s="743" t="s">
        <v>2715</v>
      </c>
      <c r="F200" s="747"/>
      <c r="G200" s="747"/>
      <c r="H200" s="761">
        <v>0</v>
      </c>
      <c r="I200" s="747">
        <v>1</v>
      </c>
      <c r="J200" s="747">
        <v>87.41</v>
      </c>
      <c r="K200" s="761">
        <v>1</v>
      </c>
      <c r="L200" s="747">
        <v>1</v>
      </c>
      <c r="M200" s="748">
        <v>87.41</v>
      </c>
    </row>
    <row r="201" spans="1:13" ht="14.4" customHeight="1" x14ac:dyDescent="0.3">
      <c r="A201" s="742" t="s">
        <v>2319</v>
      </c>
      <c r="B201" s="743" t="s">
        <v>1962</v>
      </c>
      <c r="C201" s="743" t="s">
        <v>1971</v>
      </c>
      <c r="D201" s="743" t="s">
        <v>1964</v>
      </c>
      <c r="E201" s="743" t="s">
        <v>1972</v>
      </c>
      <c r="F201" s="747"/>
      <c r="G201" s="747"/>
      <c r="H201" s="761">
        <v>0</v>
      </c>
      <c r="I201" s="747">
        <v>2</v>
      </c>
      <c r="J201" s="747">
        <v>291.45999999999998</v>
      </c>
      <c r="K201" s="761">
        <v>1</v>
      </c>
      <c r="L201" s="747">
        <v>2</v>
      </c>
      <c r="M201" s="748">
        <v>291.45999999999998</v>
      </c>
    </row>
    <row r="202" spans="1:13" ht="14.4" customHeight="1" x14ac:dyDescent="0.3">
      <c r="A202" s="742" t="s">
        <v>2319</v>
      </c>
      <c r="B202" s="743" t="s">
        <v>2002</v>
      </c>
      <c r="C202" s="743" t="s">
        <v>2642</v>
      </c>
      <c r="D202" s="743" t="s">
        <v>2643</v>
      </c>
      <c r="E202" s="743" t="s">
        <v>2644</v>
      </c>
      <c r="F202" s="747"/>
      <c r="G202" s="747"/>
      <c r="H202" s="761">
        <v>0</v>
      </c>
      <c r="I202" s="747">
        <v>1</v>
      </c>
      <c r="J202" s="747">
        <v>181.13</v>
      </c>
      <c r="K202" s="761">
        <v>1</v>
      </c>
      <c r="L202" s="747">
        <v>1</v>
      </c>
      <c r="M202" s="748">
        <v>181.13</v>
      </c>
    </row>
    <row r="203" spans="1:13" ht="14.4" customHeight="1" x14ac:dyDescent="0.3">
      <c r="A203" s="742" t="s">
        <v>2319</v>
      </c>
      <c r="B203" s="743" t="s">
        <v>2002</v>
      </c>
      <c r="C203" s="743" t="s">
        <v>2006</v>
      </c>
      <c r="D203" s="743" t="s">
        <v>2004</v>
      </c>
      <c r="E203" s="743" t="s">
        <v>1931</v>
      </c>
      <c r="F203" s="747"/>
      <c r="G203" s="747"/>
      <c r="H203" s="761">
        <v>0</v>
      </c>
      <c r="I203" s="747">
        <v>2</v>
      </c>
      <c r="J203" s="747">
        <v>105.46000000000001</v>
      </c>
      <c r="K203" s="761">
        <v>1</v>
      </c>
      <c r="L203" s="747">
        <v>2</v>
      </c>
      <c r="M203" s="748">
        <v>105.46000000000001</v>
      </c>
    </row>
    <row r="204" spans="1:13" ht="14.4" customHeight="1" x14ac:dyDescent="0.3">
      <c r="A204" s="742" t="s">
        <v>2319</v>
      </c>
      <c r="B204" s="743" t="s">
        <v>2002</v>
      </c>
      <c r="C204" s="743" t="s">
        <v>2009</v>
      </c>
      <c r="D204" s="743" t="s">
        <v>2004</v>
      </c>
      <c r="E204" s="743" t="s">
        <v>2010</v>
      </c>
      <c r="F204" s="747"/>
      <c r="G204" s="747"/>
      <c r="H204" s="761">
        <v>0</v>
      </c>
      <c r="I204" s="747">
        <v>2</v>
      </c>
      <c r="J204" s="747">
        <v>210.91000000000003</v>
      </c>
      <c r="K204" s="761">
        <v>1</v>
      </c>
      <c r="L204" s="747">
        <v>2</v>
      </c>
      <c r="M204" s="748">
        <v>210.91000000000003</v>
      </c>
    </row>
    <row r="205" spans="1:13" ht="14.4" customHeight="1" x14ac:dyDescent="0.3">
      <c r="A205" s="742" t="s">
        <v>2319</v>
      </c>
      <c r="B205" s="743" t="s">
        <v>2025</v>
      </c>
      <c r="C205" s="743" t="s">
        <v>2693</v>
      </c>
      <c r="D205" s="743" t="s">
        <v>2027</v>
      </c>
      <c r="E205" s="743" t="s">
        <v>2694</v>
      </c>
      <c r="F205" s="747"/>
      <c r="G205" s="747"/>
      <c r="H205" s="761">
        <v>0</v>
      </c>
      <c r="I205" s="747">
        <v>1</v>
      </c>
      <c r="J205" s="747">
        <v>247.78</v>
      </c>
      <c r="K205" s="761">
        <v>1</v>
      </c>
      <c r="L205" s="747">
        <v>1</v>
      </c>
      <c r="M205" s="748">
        <v>247.78</v>
      </c>
    </row>
    <row r="206" spans="1:13" ht="14.4" customHeight="1" x14ac:dyDescent="0.3">
      <c r="A206" s="742" t="s">
        <v>2319</v>
      </c>
      <c r="B206" s="743" t="s">
        <v>2031</v>
      </c>
      <c r="C206" s="743" t="s">
        <v>2049</v>
      </c>
      <c r="D206" s="743" t="s">
        <v>2033</v>
      </c>
      <c r="E206" s="743" t="s">
        <v>2050</v>
      </c>
      <c r="F206" s="747"/>
      <c r="G206" s="747"/>
      <c r="H206" s="761">
        <v>0</v>
      </c>
      <c r="I206" s="747">
        <v>1</v>
      </c>
      <c r="J206" s="747">
        <v>46.07</v>
      </c>
      <c r="K206" s="761">
        <v>1</v>
      </c>
      <c r="L206" s="747">
        <v>1</v>
      </c>
      <c r="M206" s="748">
        <v>46.07</v>
      </c>
    </row>
    <row r="207" spans="1:13" ht="14.4" customHeight="1" x14ac:dyDescent="0.3">
      <c r="A207" s="742" t="s">
        <v>2319</v>
      </c>
      <c r="B207" s="743" t="s">
        <v>2031</v>
      </c>
      <c r="C207" s="743" t="s">
        <v>2041</v>
      </c>
      <c r="D207" s="743" t="s">
        <v>1121</v>
      </c>
      <c r="E207" s="743" t="s">
        <v>2042</v>
      </c>
      <c r="F207" s="747"/>
      <c r="G207" s="747"/>
      <c r="H207" s="761">
        <v>0</v>
      </c>
      <c r="I207" s="747">
        <v>1</v>
      </c>
      <c r="J207" s="747">
        <v>118.54</v>
      </c>
      <c r="K207" s="761">
        <v>1</v>
      </c>
      <c r="L207" s="747">
        <v>1</v>
      </c>
      <c r="M207" s="748">
        <v>118.54</v>
      </c>
    </row>
    <row r="208" spans="1:13" ht="14.4" customHeight="1" x14ac:dyDescent="0.3">
      <c r="A208" s="742" t="s">
        <v>2319</v>
      </c>
      <c r="B208" s="743" t="s">
        <v>2126</v>
      </c>
      <c r="C208" s="743" t="s">
        <v>2132</v>
      </c>
      <c r="D208" s="743" t="s">
        <v>1186</v>
      </c>
      <c r="E208" s="743" t="s">
        <v>2133</v>
      </c>
      <c r="F208" s="747">
        <v>1</v>
      </c>
      <c r="G208" s="747">
        <v>65.28</v>
      </c>
      <c r="H208" s="761">
        <v>1</v>
      </c>
      <c r="I208" s="747"/>
      <c r="J208" s="747"/>
      <c r="K208" s="761">
        <v>0</v>
      </c>
      <c r="L208" s="747">
        <v>1</v>
      </c>
      <c r="M208" s="748">
        <v>65.28</v>
      </c>
    </row>
    <row r="209" spans="1:13" ht="14.4" customHeight="1" x14ac:dyDescent="0.3">
      <c r="A209" s="742" t="s">
        <v>2319</v>
      </c>
      <c r="B209" s="743" t="s">
        <v>2126</v>
      </c>
      <c r="C209" s="743" t="s">
        <v>2134</v>
      </c>
      <c r="D209" s="743" t="s">
        <v>1184</v>
      </c>
      <c r="E209" s="743" t="s">
        <v>2131</v>
      </c>
      <c r="F209" s="747">
        <v>3</v>
      </c>
      <c r="G209" s="747">
        <v>108.81</v>
      </c>
      <c r="H209" s="761">
        <v>1</v>
      </c>
      <c r="I209" s="747"/>
      <c r="J209" s="747"/>
      <c r="K209" s="761">
        <v>0</v>
      </c>
      <c r="L209" s="747">
        <v>3</v>
      </c>
      <c r="M209" s="748">
        <v>108.81</v>
      </c>
    </row>
    <row r="210" spans="1:13" ht="14.4" customHeight="1" x14ac:dyDescent="0.3">
      <c r="A210" s="742" t="s">
        <v>2319</v>
      </c>
      <c r="B210" s="743" t="s">
        <v>2126</v>
      </c>
      <c r="C210" s="743" t="s">
        <v>2639</v>
      </c>
      <c r="D210" s="743" t="s">
        <v>581</v>
      </c>
      <c r="E210" s="743" t="s">
        <v>2133</v>
      </c>
      <c r="F210" s="747"/>
      <c r="G210" s="747"/>
      <c r="H210" s="761">
        <v>0</v>
      </c>
      <c r="I210" s="747">
        <v>1</v>
      </c>
      <c r="J210" s="747">
        <v>40.58</v>
      </c>
      <c r="K210" s="761">
        <v>1</v>
      </c>
      <c r="L210" s="747">
        <v>1</v>
      </c>
      <c r="M210" s="748">
        <v>40.58</v>
      </c>
    </row>
    <row r="211" spans="1:13" ht="14.4" customHeight="1" x14ac:dyDescent="0.3">
      <c r="A211" s="742" t="s">
        <v>2319</v>
      </c>
      <c r="B211" s="743" t="s">
        <v>2153</v>
      </c>
      <c r="C211" s="743" t="s">
        <v>2154</v>
      </c>
      <c r="D211" s="743" t="s">
        <v>2155</v>
      </c>
      <c r="E211" s="743" t="s">
        <v>2156</v>
      </c>
      <c r="F211" s="747"/>
      <c r="G211" s="747"/>
      <c r="H211" s="761"/>
      <c r="I211" s="747">
        <v>8</v>
      </c>
      <c r="J211" s="747">
        <v>0</v>
      </c>
      <c r="K211" s="761"/>
      <c r="L211" s="747">
        <v>8</v>
      </c>
      <c r="M211" s="748">
        <v>0</v>
      </c>
    </row>
    <row r="212" spans="1:13" ht="14.4" customHeight="1" x14ac:dyDescent="0.3">
      <c r="A212" s="742" t="s">
        <v>2319</v>
      </c>
      <c r="B212" s="743" t="s">
        <v>2201</v>
      </c>
      <c r="C212" s="743" t="s">
        <v>2202</v>
      </c>
      <c r="D212" s="743" t="s">
        <v>1536</v>
      </c>
      <c r="E212" s="743" t="s">
        <v>2203</v>
      </c>
      <c r="F212" s="747"/>
      <c r="G212" s="747"/>
      <c r="H212" s="761"/>
      <c r="I212" s="747">
        <v>1</v>
      </c>
      <c r="J212" s="747">
        <v>0</v>
      </c>
      <c r="K212" s="761"/>
      <c r="L212" s="747">
        <v>1</v>
      </c>
      <c r="M212" s="748">
        <v>0</v>
      </c>
    </row>
    <row r="213" spans="1:13" ht="14.4" customHeight="1" x14ac:dyDescent="0.3">
      <c r="A213" s="742" t="s">
        <v>2319</v>
      </c>
      <c r="B213" s="743" t="s">
        <v>2208</v>
      </c>
      <c r="C213" s="743" t="s">
        <v>2343</v>
      </c>
      <c r="D213" s="743" t="s">
        <v>726</v>
      </c>
      <c r="E213" s="743" t="s">
        <v>2010</v>
      </c>
      <c r="F213" s="747"/>
      <c r="G213" s="747"/>
      <c r="H213" s="761">
        <v>0</v>
      </c>
      <c r="I213" s="747">
        <v>1</v>
      </c>
      <c r="J213" s="747">
        <v>85.16</v>
      </c>
      <c r="K213" s="761">
        <v>1</v>
      </c>
      <c r="L213" s="747">
        <v>1</v>
      </c>
      <c r="M213" s="748">
        <v>85.16</v>
      </c>
    </row>
    <row r="214" spans="1:13" ht="14.4" customHeight="1" x14ac:dyDescent="0.3">
      <c r="A214" s="742" t="s">
        <v>2319</v>
      </c>
      <c r="B214" s="743" t="s">
        <v>2208</v>
      </c>
      <c r="C214" s="743" t="s">
        <v>2210</v>
      </c>
      <c r="D214" s="743" t="s">
        <v>726</v>
      </c>
      <c r="E214" s="743" t="s">
        <v>2010</v>
      </c>
      <c r="F214" s="747"/>
      <c r="G214" s="747"/>
      <c r="H214" s="761">
        <v>0</v>
      </c>
      <c r="I214" s="747">
        <v>1</v>
      </c>
      <c r="J214" s="747">
        <v>85.16</v>
      </c>
      <c r="K214" s="761">
        <v>1</v>
      </c>
      <c r="L214" s="747">
        <v>1</v>
      </c>
      <c r="M214" s="748">
        <v>85.16</v>
      </c>
    </row>
    <row r="215" spans="1:13" ht="14.4" customHeight="1" x14ac:dyDescent="0.3">
      <c r="A215" s="742" t="s">
        <v>2319</v>
      </c>
      <c r="B215" s="743" t="s">
        <v>2265</v>
      </c>
      <c r="C215" s="743" t="s">
        <v>2278</v>
      </c>
      <c r="D215" s="743" t="s">
        <v>2279</v>
      </c>
      <c r="E215" s="743" t="s">
        <v>2280</v>
      </c>
      <c r="F215" s="747"/>
      <c r="G215" s="747"/>
      <c r="H215" s="761">
        <v>0</v>
      </c>
      <c r="I215" s="747">
        <v>30</v>
      </c>
      <c r="J215" s="747">
        <v>2375.1</v>
      </c>
      <c r="K215" s="761">
        <v>1</v>
      </c>
      <c r="L215" s="747">
        <v>30</v>
      </c>
      <c r="M215" s="748">
        <v>2375.1</v>
      </c>
    </row>
    <row r="216" spans="1:13" ht="14.4" customHeight="1" x14ac:dyDescent="0.3">
      <c r="A216" s="742" t="s">
        <v>2319</v>
      </c>
      <c r="B216" s="743" t="s">
        <v>2265</v>
      </c>
      <c r="C216" s="743" t="s">
        <v>2719</v>
      </c>
      <c r="D216" s="743" t="s">
        <v>1583</v>
      </c>
      <c r="E216" s="743" t="s">
        <v>1556</v>
      </c>
      <c r="F216" s="747"/>
      <c r="G216" s="747"/>
      <c r="H216" s="761">
        <v>0</v>
      </c>
      <c r="I216" s="747">
        <v>5</v>
      </c>
      <c r="J216" s="747">
        <v>647.54999999999995</v>
      </c>
      <c r="K216" s="761">
        <v>1</v>
      </c>
      <c r="L216" s="747">
        <v>5</v>
      </c>
      <c r="M216" s="748">
        <v>647.54999999999995</v>
      </c>
    </row>
    <row r="217" spans="1:13" ht="14.4" customHeight="1" x14ac:dyDescent="0.3">
      <c r="A217" s="742" t="s">
        <v>2319</v>
      </c>
      <c r="B217" s="743" t="s">
        <v>1893</v>
      </c>
      <c r="C217" s="743" t="s">
        <v>1897</v>
      </c>
      <c r="D217" s="743" t="s">
        <v>1895</v>
      </c>
      <c r="E217" s="743" t="s">
        <v>1898</v>
      </c>
      <c r="F217" s="747"/>
      <c r="G217" s="747"/>
      <c r="H217" s="761">
        <v>0</v>
      </c>
      <c r="I217" s="747">
        <v>1</v>
      </c>
      <c r="J217" s="747">
        <v>1544.99</v>
      </c>
      <c r="K217" s="761">
        <v>1</v>
      </c>
      <c r="L217" s="747">
        <v>1</v>
      </c>
      <c r="M217" s="748">
        <v>1544.99</v>
      </c>
    </row>
    <row r="218" spans="1:13" ht="14.4" customHeight="1" x14ac:dyDescent="0.3">
      <c r="A218" s="742" t="s">
        <v>2319</v>
      </c>
      <c r="B218" s="743" t="s">
        <v>1893</v>
      </c>
      <c r="C218" s="743" t="s">
        <v>1899</v>
      </c>
      <c r="D218" s="743" t="s">
        <v>1895</v>
      </c>
      <c r="E218" s="743" t="s">
        <v>1900</v>
      </c>
      <c r="F218" s="747"/>
      <c r="G218" s="747"/>
      <c r="H218" s="761">
        <v>0</v>
      </c>
      <c r="I218" s="747">
        <v>1</v>
      </c>
      <c r="J218" s="747">
        <v>1887.9</v>
      </c>
      <c r="K218" s="761">
        <v>1</v>
      </c>
      <c r="L218" s="747">
        <v>1</v>
      </c>
      <c r="M218" s="748">
        <v>1887.9</v>
      </c>
    </row>
    <row r="219" spans="1:13" ht="14.4" customHeight="1" x14ac:dyDescent="0.3">
      <c r="A219" s="742" t="s">
        <v>2319</v>
      </c>
      <c r="B219" s="743" t="s">
        <v>1821</v>
      </c>
      <c r="C219" s="743" t="s">
        <v>2609</v>
      </c>
      <c r="D219" s="743" t="s">
        <v>1823</v>
      </c>
      <c r="E219" s="743" t="s">
        <v>2610</v>
      </c>
      <c r="F219" s="747"/>
      <c r="G219" s="747"/>
      <c r="H219" s="761">
        <v>0</v>
      </c>
      <c r="I219" s="747">
        <v>1</v>
      </c>
      <c r="J219" s="747">
        <v>53.57</v>
      </c>
      <c r="K219" s="761">
        <v>1</v>
      </c>
      <c r="L219" s="747">
        <v>1</v>
      </c>
      <c r="M219" s="748">
        <v>53.57</v>
      </c>
    </row>
    <row r="220" spans="1:13" ht="14.4" customHeight="1" x14ac:dyDescent="0.3">
      <c r="A220" s="742" t="s">
        <v>2319</v>
      </c>
      <c r="B220" s="743" t="s">
        <v>1821</v>
      </c>
      <c r="C220" s="743" t="s">
        <v>1822</v>
      </c>
      <c r="D220" s="743" t="s">
        <v>1823</v>
      </c>
      <c r="E220" s="743" t="s">
        <v>1824</v>
      </c>
      <c r="F220" s="747"/>
      <c r="G220" s="747"/>
      <c r="H220" s="761">
        <v>0</v>
      </c>
      <c r="I220" s="747">
        <v>2</v>
      </c>
      <c r="J220" s="747">
        <v>267.88</v>
      </c>
      <c r="K220" s="761">
        <v>1</v>
      </c>
      <c r="L220" s="747">
        <v>2</v>
      </c>
      <c r="M220" s="748">
        <v>267.88</v>
      </c>
    </row>
    <row r="221" spans="1:13" ht="14.4" customHeight="1" x14ac:dyDescent="0.3">
      <c r="A221" s="742" t="s">
        <v>2319</v>
      </c>
      <c r="B221" s="743" t="s">
        <v>2149</v>
      </c>
      <c r="C221" s="743" t="s">
        <v>2745</v>
      </c>
      <c r="D221" s="743" t="s">
        <v>2746</v>
      </c>
      <c r="E221" s="743" t="s">
        <v>2747</v>
      </c>
      <c r="F221" s="747">
        <v>1</v>
      </c>
      <c r="G221" s="747">
        <v>50.32</v>
      </c>
      <c r="H221" s="761">
        <v>1</v>
      </c>
      <c r="I221" s="747"/>
      <c r="J221" s="747"/>
      <c r="K221" s="761">
        <v>0</v>
      </c>
      <c r="L221" s="747">
        <v>1</v>
      </c>
      <c r="M221" s="748">
        <v>50.32</v>
      </c>
    </row>
    <row r="222" spans="1:13" ht="14.4" customHeight="1" x14ac:dyDescent="0.3">
      <c r="A222" s="742" t="s">
        <v>2319</v>
      </c>
      <c r="B222" s="743" t="s">
        <v>2149</v>
      </c>
      <c r="C222" s="743" t="s">
        <v>2150</v>
      </c>
      <c r="D222" s="743" t="s">
        <v>2151</v>
      </c>
      <c r="E222" s="743" t="s">
        <v>2152</v>
      </c>
      <c r="F222" s="747"/>
      <c r="G222" s="747"/>
      <c r="H222" s="761">
        <v>0</v>
      </c>
      <c r="I222" s="747">
        <v>3</v>
      </c>
      <c r="J222" s="747">
        <v>150.96</v>
      </c>
      <c r="K222" s="761">
        <v>1</v>
      </c>
      <c r="L222" s="747">
        <v>3</v>
      </c>
      <c r="M222" s="748">
        <v>150.96</v>
      </c>
    </row>
    <row r="223" spans="1:13" ht="14.4" customHeight="1" x14ac:dyDescent="0.3">
      <c r="A223" s="742" t="s">
        <v>2320</v>
      </c>
      <c r="B223" s="743" t="s">
        <v>1806</v>
      </c>
      <c r="C223" s="743" t="s">
        <v>2530</v>
      </c>
      <c r="D223" s="743" t="s">
        <v>1810</v>
      </c>
      <c r="E223" s="743" t="s">
        <v>1811</v>
      </c>
      <c r="F223" s="747"/>
      <c r="G223" s="747"/>
      <c r="H223" s="761">
        <v>0</v>
      </c>
      <c r="I223" s="747">
        <v>8</v>
      </c>
      <c r="J223" s="747">
        <v>192.41</v>
      </c>
      <c r="K223" s="761">
        <v>1</v>
      </c>
      <c r="L223" s="747">
        <v>8</v>
      </c>
      <c r="M223" s="748">
        <v>192.41</v>
      </c>
    </row>
    <row r="224" spans="1:13" ht="14.4" customHeight="1" x14ac:dyDescent="0.3">
      <c r="A224" s="742" t="s">
        <v>2320</v>
      </c>
      <c r="B224" s="743" t="s">
        <v>1806</v>
      </c>
      <c r="C224" s="743" t="s">
        <v>2814</v>
      </c>
      <c r="D224" s="743" t="s">
        <v>1810</v>
      </c>
      <c r="E224" s="743" t="s">
        <v>2815</v>
      </c>
      <c r="F224" s="747"/>
      <c r="G224" s="747"/>
      <c r="H224" s="761">
        <v>0</v>
      </c>
      <c r="I224" s="747">
        <v>1</v>
      </c>
      <c r="J224" s="747">
        <v>100.18</v>
      </c>
      <c r="K224" s="761">
        <v>1</v>
      </c>
      <c r="L224" s="747">
        <v>1</v>
      </c>
      <c r="M224" s="748">
        <v>100.18</v>
      </c>
    </row>
    <row r="225" spans="1:13" ht="14.4" customHeight="1" x14ac:dyDescent="0.3">
      <c r="A225" s="742" t="s">
        <v>2320</v>
      </c>
      <c r="B225" s="743" t="s">
        <v>1806</v>
      </c>
      <c r="C225" s="743" t="s">
        <v>1814</v>
      </c>
      <c r="D225" s="743" t="s">
        <v>1810</v>
      </c>
      <c r="E225" s="743" t="s">
        <v>1815</v>
      </c>
      <c r="F225" s="747"/>
      <c r="G225" s="747"/>
      <c r="H225" s="761">
        <v>0</v>
      </c>
      <c r="I225" s="747">
        <v>2</v>
      </c>
      <c r="J225" s="747">
        <v>115.28</v>
      </c>
      <c r="K225" s="761">
        <v>1</v>
      </c>
      <c r="L225" s="747">
        <v>2</v>
      </c>
      <c r="M225" s="748">
        <v>115.28</v>
      </c>
    </row>
    <row r="226" spans="1:13" ht="14.4" customHeight="1" x14ac:dyDescent="0.3">
      <c r="A226" s="742" t="s">
        <v>2320</v>
      </c>
      <c r="B226" s="743" t="s">
        <v>1806</v>
      </c>
      <c r="C226" s="743" t="s">
        <v>2816</v>
      </c>
      <c r="D226" s="743" t="s">
        <v>1810</v>
      </c>
      <c r="E226" s="743" t="s">
        <v>2817</v>
      </c>
      <c r="F226" s="747"/>
      <c r="G226" s="747"/>
      <c r="H226" s="761">
        <v>0</v>
      </c>
      <c r="I226" s="747">
        <v>1</v>
      </c>
      <c r="J226" s="747">
        <v>205.84</v>
      </c>
      <c r="K226" s="761">
        <v>1</v>
      </c>
      <c r="L226" s="747">
        <v>1</v>
      </c>
      <c r="M226" s="748">
        <v>205.84</v>
      </c>
    </row>
    <row r="227" spans="1:13" ht="14.4" customHeight="1" x14ac:dyDescent="0.3">
      <c r="A227" s="742" t="s">
        <v>2320</v>
      </c>
      <c r="B227" s="743" t="s">
        <v>1806</v>
      </c>
      <c r="C227" s="743" t="s">
        <v>1809</v>
      </c>
      <c r="D227" s="743" t="s">
        <v>1810</v>
      </c>
      <c r="E227" s="743" t="s">
        <v>1811</v>
      </c>
      <c r="F227" s="747"/>
      <c r="G227" s="747"/>
      <c r="H227" s="761">
        <v>0</v>
      </c>
      <c r="I227" s="747">
        <v>1</v>
      </c>
      <c r="J227" s="747">
        <v>28.81</v>
      </c>
      <c r="K227" s="761">
        <v>1</v>
      </c>
      <c r="L227" s="747">
        <v>1</v>
      </c>
      <c r="M227" s="748">
        <v>28.81</v>
      </c>
    </row>
    <row r="228" spans="1:13" ht="14.4" customHeight="1" x14ac:dyDescent="0.3">
      <c r="A228" s="742" t="s">
        <v>2320</v>
      </c>
      <c r="B228" s="743" t="s">
        <v>1806</v>
      </c>
      <c r="C228" s="743" t="s">
        <v>2818</v>
      </c>
      <c r="D228" s="743" t="s">
        <v>1810</v>
      </c>
      <c r="E228" s="743" t="s">
        <v>2819</v>
      </c>
      <c r="F228" s="747"/>
      <c r="G228" s="747"/>
      <c r="H228" s="761"/>
      <c r="I228" s="747">
        <v>1</v>
      </c>
      <c r="J228" s="747">
        <v>0</v>
      </c>
      <c r="K228" s="761"/>
      <c r="L228" s="747">
        <v>1</v>
      </c>
      <c r="M228" s="748">
        <v>0</v>
      </c>
    </row>
    <row r="229" spans="1:13" ht="14.4" customHeight="1" x14ac:dyDescent="0.3">
      <c r="A229" s="742" t="s">
        <v>2320</v>
      </c>
      <c r="B229" s="743" t="s">
        <v>1816</v>
      </c>
      <c r="C229" s="743" t="s">
        <v>2792</v>
      </c>
      <c r="D229" s="743" t="s">
        <v>1112</v>
      </c>
      <c r="E229" s="743" t="s">
        <v>2793</v>
      </c>
      <c r="F229" s="747"/>
      <c r="G229" s="747"/>
      <c r="H229" s="761">
        <v>0</v>
      </c>
      <c r="I229" s="747">
        <v>1</v>
      </c>
      <c r="J229" s="747">
        <v>57.64</v>
      </c>
      <c r="K229" s="761">
        <v>1</v>
      </c>
      <c r="L229" s="747">
        <v>1</v>
      </c>
      <c r="M229" s="748">
        <v>57.64</v>
      </c>
    </row>
    <row r="230" spans="1:13" ht="14.4" customHeight="1" x14ac:dyDescent="0.3">
      <c r="A230" s="742" t="s">
        <v>2320</v>
      </c>
      <c r="B230" s="743" t="s">
        <v>1829</v>
      </c>
      <c r="C230" s="743" t="s">
        <v>2789</v>
      </c>
      <c r="D230" s="743" t="s">
        <v>809</v>
      </c>
      <c r="E230" s="743" t="s">
        <v>2790</v>
      </c>
      <c r="F230" s="747"/>
      <c r="G230" s="747"/>
      <c r="H230" s="761"/>
      <c r="I230" s="747">
        <v>1</v>
      </c>
      <c r="J230" s="747">
        <v>0</v>
      </c>
      <c r="K230" s="761"/>
      <c r="L230" s="747">
        <v>1</v>
      </c>
      <c r="M230" s="748">
        <v>0</v>
      </c>
    </row>
    <row r="231" spans="1:13" ht="14.4" customHeight="1" x14ac:dyDescent="0.3">
      <c r="A231" s="742" t="s">
        <v>2320</v>
      </c>
      <c r="B231" s="743" t="s">
        <v>1853</v>
      </c>
      <c r="C231" s="743" t="s">
        <v>1854</v>
      </c>
      <c r="D231" s="743" t="s">
        <v>1351</v>
      </c>
      <c r="E231" s="743" t="s">
        <v>1855</v>
      </c>
      <c r="F231" s="747"/>
      <c r="G231" s="747"/>
      <c r="H231" s="761">
        <v>0</v>
      </c>
      <c r="I231" s="747">
        <v>3</v>
      </c>
      <c r="J231" s="747">
        <v>259.23</v>
      </c>
      <c r="K231" s="761">
        <v>1</v>
      </c>
      <c r="L231" s="747">
        <v>3</v>
      </c>
      <c r="M231" s="748">
        <v>259.23</v>
      </c>
    </row>
    <row r="232" spans="1:13" ht="14.4" customHeight="1" x14ac:dyDescent="0.3">
      <c r="A232" s="742" t="s">
        <v>2320</v>
      </c>
      <c r="B232" s="743" t="s">
        <v>1853</v>
      </c>
      <c r="C232" s="743" t="s">
        <v>2804</v>
      </c>
      <c r="D232" s="743" t="s">
        <v>2805</v>
      </c>
      <c r="E232" s="743" t="s">
        <v>2806</v>
      </c>
      <c r="F232" s="747">
        <v>1</v>
      </c>
      <c r="G232" s="747">
        <v>56.17</v>
      </c>
      <c r="H232" s="761">
        <v>1</v>
      </c>
      <c r="I232" s="747"/>
      <c r="J232" s="747"/>
      <c r="K232" s="761">
        <v>0</v>
      </c>
      <c r="L232" s="747">
        <v>1</v>
      </c>
      <c r="M232" s="748">
        <v>56.17</v>
      </c>
    </row>
    <row r="233" spans="1:13" ht="14.4" customHeight="1" x14ac:dyDescent="0.3">
      <c r="A233" s="742" t="s">
        <v>2320</v>
      </c>
      <c r="B233" s="743" t="s">
        <v>1853</v>
      </c>
      <c r="C233" s="743" t="s">
        <v>1856</v>
      </c>
      <c r="D233" s="743" t="s">
        <v>1353</v>
      </c>
      <c r="E233" s="743" t="s">
        <v>1857</v>
      </c>
      <c r="F233" s="747"/>
      <c r="G233" s="747"/>
      <c r="H233" s="761">
        <v>0</v>
      </c>
      <c r="I233" s="747">
        <v>2</v>
      </c>
      <c r="J233" s="747">
        <v>86.42</v>
      </c>
      <c r="K233" s="761">
        <v>1</v>
      </c>
      <c r="L233" s="747">
        <v>2</v>
      </c>
      <c r="M233" s="748">
        <v>86.42</v>
      </c>
    </row>
    <row r="234" spans="1:13" ht="14.4" customHeight="1" x14ac:dyDescent="0.3">
      <c r="A234" s="742" t="s">
        <v>2320</v>
      </c>
      <c r="B234" s="743" t="s">
        <v>1858</v>
      </c>
      <c r="C234" s="743" t="s">
        <v>2766</v>
      </c>
      <c r="D234" s="743" t="s">
        <v>1860</v>
      </c>
      <c r="E234" s="743" t="s">
        <v>2767</v>
      </c>
      <c r="F234" s="747"/>
      <c r="G234" s="747"/>
      <c r="H234" s="761">
        <v>0</v>
      </c>
      <c r="I234" s="747">
        <v>1</v>
      </c>
      <c r="J234" s="747">
        <v>46.25</v>
      </c>
      <c r="K234" s="761">
        <v>1</v>
      </c>
      <c r="L234" s="747">
        <v>1</v>
      </c>
      <c r="M234" s="748">
        <v>46.25</v>
      </c>
    </row>
    <row r="235" spans="1:13" ht="14.4" customHeight="1" x14ac:dyDescent="0.3">
      <c r="A235" s="742" t="s">
        <v>2320</v>
      </c>
      <c r="B235" s="743" t="s">
        <v>1858</v>
      </c>
      <c r="C235" s="743" t="s">
        <v>2768</v>
      </c>
      <c r="D235" s="743" t="s">
        <v>2769</v>
      </c>
      <c r="E235" s="743" t="s">
        <v>2506</v>
      </c>
      <c r="F235" s="747">
        <v>1</v>
      </c>
      <c r="G235" s="747">
        <v>61.67</v>
      </c>
      <c r="H235" s="761">
        <v>1</v>
      </c>
      <c r="I235" s="747"/>
      <c r="J235" s="747"/>
      <c r="K235" s="761">
        <v>0</v>
      </c>
      <c r="L235" s="747">
        <v>1</v>
      </c>
      <c r="M235" s="748">
        <v>61.67</v>
      </c>
    </row>
    <row r="236" spans="1:13" ht="14.4" customHeight="1" x14ac:dyDescent="0.3">
      <c r="A236" s="742" t="s">
        <v>2320</v>
      </c>
      <c r="B236" s="743" t="s">
        <v>1862</v>
      </c>
      <c r="C236" s="743" t="s">
        <v>1868</v>
      </c>
      <c r="D236" s="743" t="s">
        <v>1869</v>
      </c>
      <c r="E236" s="743" t="s">
        <v>1870</v>
      </c>
      <c r="F236" s="747"/>
      <c r="G236" s="747"/>
      <c r="H236" s="761">
        <v>0</v>
      </c>
      <c r="I236" s="747">
        <v>6</v>
      </c>
      <c r="J236" s="747">
        <v>723.66</v>
      </c>
      <c r="K236" s="761">
        <v>1</v>
      </c>
      <c r="L236" s="747">
        <v>6</v>
      </c>
      <c r="M236" s="748">
        <v>723.66</v>
      </c>
    </row>
    <row r="237" spans="1:13" ht="14.4" customHeight="1" x14ac:dyDescent="0.3">
      <c r="A237" s="742" t="s">
        <v>2320</v>
      </c>
      <c r="B237" s="743" t="s">
        <v>1871</v>
      </c>
      <c r="C237" s="743" t="s">
        <v>2512</v>
      </c>
      <c r="D237" s="743" t="s">
        <v>913</v>
      </c>
      <c r="E237" s="743" t="s">
        <v>1881</v>
      </c>
      <c r="F237" s="747"/>
      <c r="G237" s="747"/>
      <c r="H237" s="761">
        <v>0</v>
      </c>
      <c r="I237" s="747">
        <v>6</v>
      </c>
      <c r="J237" s="747">
        <v>2945.34</v>
      </c>
      <c r="K237" s="761">
        <v>1</v>
      </c>
      <c r="L237" s="747">
        <v>6</v>
      </c>
      <c r="M237" s="748">
        <v>2945.34</v>
      </c>
    </row>
    <row r="238" spans="1:13" ht="14.4" customHeight="1" x14ac:dyDescent="0.3">
      <c r="A238" s="742" t="s">
        <v>2320</v>
      </c>
      <c r="B238" s="743" t="s">
        <v>1871</v>
      </c>
      <c r="C238" s="743" t="s">
        <v>2513</v>
      </c>
      <c r="D238" s="743" t="s">
        <v>913</v>
      </c>
      <c r="E238" s="743" t="s">
        <v>1877</v>
      </c>
      <c r="F238" s="747"/>
      <c r="G238" s="747"/>
      <c r="H238" s="761">
        <v>0</v>
      </c>
      <c r="I238" s="747">
        <v>4</v>
      </c>
      <c r="J238" s="747">
        <v>2945.32</v>
      </c>
      <c r="K238" s="761">
        <v>1</v>
      </c>
      <c r="L238" s="747">
        <v>4</v>
      </c>
      <c r="M238" s="748">
        <v>2945.32</v>
      </c>
    </row>
    <row r="239" spans="1:13" ht="14.4" customHeight="1" x14ac:dyDescent="0.3">
      <c r="A239" s="742" t="s">
        <v>2320</v>
      </c>
      <c r="B239" s="743" t="s">
        <v>1871</v>
      </c>
      <c r="C239" s="743" t="s">
        <v>2701</v>
      </c>
      <c r="D239" s="743" t="s">
        <v>919</v>
      </c>
      <c r="E239" s="743" t="s">
        <v>1873</v>
      </c>
      <c r="F239" s="747"/>
      <c r="G239" s="747"/>
      <c r="H239" s="761">
        <v>0</v>
      </c>
      <c r="I239" s="747">
        <v>1</v>
      </c>
      <c r="J239" s="747">
        <v>1385.62</v>
      </c>
      <c r="K239" s="761">
        <v>1</v>
      </c>
      <c r="L239" s="747">
        <v>1</v>
      </c>
      <c r="M239" s="748">
        <v>1385.62</v>
      </c>
    </row>
    <row r="240" spans="1:13" ht="14.4" customHeight="1" x14ac:dyDescent="0.3">
      <c r="A240" s="742" t="s">
        <v>2320</v>
      </c>
      <c r="B240" s="743" t="s">
        <v>1871</v>
      </c>
      <c r="C240" s="743" t="s">
        <v>1880</v>
      </c>
      <c r="D240" s="743" t="s">
        <v>913</v>
      </c>
      <c r="E240" s="743" t="s">
        <v>1881</v>
      </c>
      <c r="F240" s="747"/>
      <c r="G240" s="747"/>
      <c r="H240" s="761">
        <v>0</v>
      </c>
      <c r="I240" s="747">
        <v>1</v>
      </c>
      <c r="J240" s="747">
        <v>490.89</v>
      </c>
      <c r="K240" s="761">
        <v>1</v>
      </c>
      <c r="L240" s="747">
        <v>1</v>
      </c>
      <c r="M240" s="748">
        <v>490.89</v>
      </c>
    </row>
    <row r="241" spans="1:13" ht="14.4" customHeight="1" x14ac:dyDescent="0.3">
      <c r="A241" s="742" t="s">
        <v>2320</v>
      </c>
      <c r="B241" s="743" t="s">
        <v>1884</v>
      </c>
      <c r="C241" s="743" t="s">
        <v>1885</v>
      </c>
      <c r="D241" s="743" t="s">
        <v>1886</v>
      </c>
      <c r="E241" s="743" t="s">
        <v>1887</v>
      </c>
      <c r="F241" s="747"/>
      <c r="G241" s="747"/>
      <c r="H241" s="761">
        <v>0</v>
      </c>
      <c r="I241" s="747">
        <v>2</v>
      </c>
      <c r="J241" s="747">
        <v>186.86</v>
      </c>
      <c r="K241" s="761">
        <v>1</v>
      </c>
      <c r="L241" s="747">
        <v>2</v>
      </c>
      <c r="M241" s="748">
        <v>186.86</v>
      </c>
    </row>
    <row r="242" spans="1:13" ht="14.4" customHeight="1" x14ac:dyDescent="0.3">
      <c r="A242" s="742" t="s">
        <v>2320</v>
      </c>
      <c r="B242" s="743" t="s">
        <v>1884</v>
      </c>
      <c r="C242" s="743" t="s">
        <v>1888</v>
      </c>
      <c r="D242" s="743" t="s">
        <v>1886</v>
      </c>
      <c r="E242" s="743" t="s">
        <v>1889</v>
      </c>
      <c r="F242" s="747"/>
      <c r="G242" s="747"/>
      <c r="H242" s="761">
        <v>0</v>
      </c>
      <c r="I242" s="747">
        <v>2</v>
      </c>
      <c r="J242" s="747">
        <v>373.74</v>
      </c>
      <c r="K242" s="761">
        <v>1</v>
      </c>
      <c r="L242" s="747">
        <v>2</v>
      </c>
      <c r="M242" s="748">
        <v>373.74</v>
      </c>
    </row>
    <row r="243" spans="1:13" ht="14.4" customHeight="1" x14ac:dyDescent="0.3">
      <c r="A243" s="742" t="s">
        <v>2320</v>
      </c>
      <c r="B243" s="743" t="s">
        <v>1908</v>
      </c>
      <c r="C243" s="743" t="s">
        <v>1911</v>
      </c>
      <c r="D243" s="743" t="s">
        <v>748</v>
      </c>
      <c r="E243" s="743" t="s">
        <v>1912</v>
      </c>
      <c r="F243" s="747"/>
      <c r="G243" s="747"/>
      <c r="H243" s="761">
        <v>0</v>
      </c>
      <c r="I243" s="747">
        <v>2</v>
      </c>
      <c r="J243" s="747">
        <v>144</v>
      </c>
      <c r="K243" s="761">
        <v>1</v>
      </c>
      <c r="L243" s="747">
        <v>2</v>
      </c>
      <c r="M243" s="748">
        <v>144</v>
      </c>
    </row>
    <row r="244" spans="1:13" ht="14.4" customHeight="1" x14ac:dyDescent="0.3">
      <c r="A244" s="742" t="s">
        <v>2320</v>
      </c>
      <c r="B244" s="743" t="s">
        <v>1915</v>
      </c>
      <c r="C244" s="743" t="s">
        <v>1916</v>
      </c>
      <c r="D244" s="743" t="s">
        <v>1917</v>
      </c>
      <c r="E244" s="743" t="s">
        <v>1918</v>
      </c>
      <c r="F244" s="747"/>
      <c r="G244" s="747"/>
      <c r="H244" s="761">
        <v>0</v>
      </c>
      <c r="I244" s="747">
        <v>2</v>
      </c>
      <c r="J244" s="747">
        <v>262.64</v>
      </c>
      <c r="K244" s="761">
        <v>1</v>
      </c>
      <c r="L244" s="747">
        <v>2</v>
      </c>
      <c r="M244" s="748">
        <v>262.64</v>
      </c>
    </row>
    <row r="245" spans="1:13" ht="14.4" customHeight="1" x14ac:dyDescent="0.3">
      <c r="A245" s="742" t="s">
        <v>2320</v>
      </c>
      <c r="B245" s="743" t="s">
        <v>1915</v>
      </c>
      <c r="C245" s="743" t="s">
        <v>2854</v>
      </c>
      <c r="D245" s="743" t="s">
        <v>2855</v>
      </c>
      <c r="E245" s="743" t="s">
        <v>2856</v>
      </c>
      <c r="F245" s="747">
        <v>1</v>
      </c>
      <c r="G245" s="747">
        <v>0</v>
      </c>
      <c r="H245" s="761"/>
      <c r="I245" s="747"/>
      <c r="J245" s="747"/>
      <c r="K245" s="761"/>
      <c r="L245" s="747">
        <v>1</v>
      </c>
      <c r="M245" s="748">
        <v>0</v>
      </c>
    </row>
    <row r="246" spans="1:13" ht="14.4" customHeight="1" x14ac:dyDescent="0.3">
      <c r="A246" s="742" t="s">
        <v>2320</v>
      </c>
      <c r="B246" s="743" t="s">
        <v>1915</v>
      </c>
      <c r="C246" s="743" t="s">
        <v>2857</v>
      </c>
      <c r="D246" s="743" t="s">
        <v>2858</v>
      </c>
      <c r="E246" s="743" t="s">
        <v>2859</v>
      </c>
      <c r="F246" s="747"/>
      <c r="G246" s="747"/>
      <c r="H246" s="761"/>
      <c r="I246" s="747">
        <v>1</v>
      </c>
      <c r="J246" s="747">
        <v>0</v>
      </c>
      <c r="K246" s="761"/>
      <c r="L246" s="747">
        <v>1</v>
      </c>
      <c r="M246" s="748">
        <v>0</v>
      </c>
    </row>
    <row r="247" spans="1:13" ht="14.4" customHeight="1" x14ac:dyDescent="0.3">
      <c r="A247" s="742" t="s">
        <v>2320</v>
      </c>
      <c r="B247" s="743" t="s">
        <v>1919</v>
      </c>
      <c r="C247" s="743" t="s">
        <v>1920</v>
      </c>
      <c r="D247" s="743" t="s">
        <v>1921</v>
      </c>
      <c r="E247" s="743" t="s">
        <v>1922</v>
      </c>
      <c r="F247" s="747"/>
      <c r="G247" s="747"/>
      <c r="H247" s="761">
        <v>0</v>
      </c>
      <c r="I247" s="747">
        <v>1</v>
      </c>
      <c r="J247" s="747">
        <v>105.46</v>
      </c>
      <c r="K247" s="761">
        <v>1</v>
      </c>
      <c r="L247" s="747">
        <v>1</v>
      </c>
      <c r="M247" s="748">
        <v>105.46</v>
      </c>
    </row>
    <row r="248" spans="1:13" ht="14.4" customHeight="1" x14ac:dyDescent="0.3">
      <c r="A248" s="742" t="s">
        <v>2320</v>
      </c>
      <c r="B248" s="743" t="s">
        <v>1923</v>
      </c>
      <c r="C248" s="743" t="s">
        <v>1924</v>
      </c>
      <c r="D248" s="743" t="s">
        <v>1925</v>
      </c>
      <c r="E248" s="743" t="s">
        <v>1926</v>
      </c>
      <c r="F248" s="747"/>
      <c r="G248" s="747"/>
      <c r="H248" s="761">
        <v>0</v>
      </c>
      <c r="I248" s="747">
        <v>2</v>
      </c>
      <c r="J248" s="747">
        <v>131.08000000000001</v>
      </c>
      <c r="K248" s="761">
        <v>1</v>
      </c>
      <c r="L248" s="747">
        <v>2</v>
      </c>
      <c r="M248" s="748">
        <v>131.08000000000001</v>
      </c>
    </row>
    <row r="249" spans="1:13" ht="14.4" customHeight="1" x14ac:dyDescent="0.3">
      <c r="A249" s="742" t="s">
        <v>2320</v>
      </c>
      <c r="B249" s="743" t="s">
        <v>1927</v>
      </c>
      <c r="C249" s="743" t="s">
        <v>1928</v>
      </c>
      <c r="D249" s="743" t="s">
        <v>1324</v>
      </c>
      <c r="E249" s="743" t="s">
        <v>1929</v>
      </c>
      <c r="F249" s="747"/>
      <c r="G249" s="747"/>
      <c r="H249" s="761">
        <v>0</v>
      </c>
      <c r="I249" s="747">
        <v>3</v>
      </c>
      <c r="J249" s="747">
        <v>105.33</v>
      </c>
      <c r="K249" s="761">
        <v>1</v>
      </c>
      <c r="L249" s="747">
        <v>3</v>
      </c>
      <c r="M249" s="748">
        <v>105.33</v>
      </c>
    </row>
    <row r="250" spans="1:13" ht="14.4" customHeight="1" x14ac:dyDescent="0.3">
      <c r="A250" s="742" t="s">
        <v>2320</v>
      </c>
      <c r="B250" s="743" t="s">
        <v>1927</v>
      </c>
      <c r="C250" s="743" t="s">
        <v>1930</v>
      </c>
      <c r="D250" s="743" t="s">
        <v>1323</v>
      </c>
      <c r="E250" s="743" t="s">
        <v>1931</v>
      </c>
      <c r="F250" s="747"/>
      <c r="G250" s="747"/>
      <c r="H250" s="761">
        <v>0</v>
      </c>
      <c r="I250" s="747">
        <v>2</v>
      </c>
      <c r="J250" s="747">
        <v>140.46</v>
      </c>
      <c r="K250" s="761">
        <v>1</v>
      </c>
      <c r="L250" s="747">
        <v>2</v>
      </c>
      <c r="M250" s="748">
        <v>140.46</v>
      </c>
    </row>
    <row r="251" spans="1:13" ht="14.4" customHeight="1" x14ac:dyDescent="0.3">
      <c r="A251" s="742" t="s">
        <v>2320</v>
      </c>
      <c r="B251" s="743" t="s">
        <v>1932</v>
      </c>
      <c r="C251" s="743" t="s">
        <v>1937</v>
      </c>
      <c r="D251" s="743" t="s">
        <v>711</v>
      </c>
      <c r="E251" s="743" t="s">
        <v>1938</v>
      </c>
      <c r="F251" s="747"/>
      <c r="G251" s="747"/>
      <c r="H251" s="761">
        <v>0</v>
      </c>
      <c r="I251" s="747">
        <v>1</v>
      </c>
      <c r="J251" s="747">
        <v>35.11</v>
      </c>
      <c r="K251" s="761">
        <v>1</v>
      </c>
      <c r="L251" s="747">
        <v>1</v>
      </c>
      <c r="M251" s="748">
        <v>35.11</v>
      </c>
    </row>
    <row r="252" spans="1:13" ht="14.4" customHeight="1" x14ac:dyDescent="0.3">
      <c r="A252" s="742" t="s">
        <v>2320</v>
      </c>
      <c r="B252" s="743" t="s">
        <v>3556</v>
      </c>
      <c r="C252" s="743" t="s">
        <v>2601</v>
      </c>
      <c r="D252" s="743" t="s">
        <v>2602</v>
      </c>
      <c r="E252" s="743" t="s">
        <v>2603</v>
      </c>
      <c r="F252" s="747"/>
      <c r="G252" s="747"/>
      <c r="H252" s="761">
        <v>0</v>
      </c>
      <c r="I252" s="747">
        <v>1</v>
      </c>
      <c r="J252" s="747">
        <v>364.54</v>
      </c>
      <c r="K252" s="761">
        <v>1</v>
      </c>
      <c r="L252" s="747">
        <v>1</v>
      </c>
      <c r="M252" s="748">
        <v>364.54</v>
      </c>
    </row>
    <row r="253" spans="1:13" ht="14.4" customHeight="1" x14ac:dyDescent="0.3">
      <c r="A253" s="742" t="s">
        <v>2320</v>
      </c>
      <c r="B253" s="743" t="s">
        <v>1947</v>
      </c>
      <c r="C253" s="743" t="s">
        <v>1948</v>
      </c>
      <c r="D253" s="743" t="s">
        <v>1292</v>
      </c>
      <c r="E253" s="743" t="s">
        <v>1929</v>
      </c>
      <c r="F253" s="747"/>
      <c r="G253" s="747"/>
      <c r="H253" s="761">
        <v>0</v>
      </c>
      <c r="I253" s="747">
        <v>8</v>
      </c>
      <c r="J253" s="747">
        <v>386.16</v>
      </c>
      <c r="K253" s="761">
        <v>1</v>
      </c>
      <c r="L253" s="747">
        <v>8</v>
      </c>
      <c r="M253" s="748">
        <v>386.16</v>
      </c>
    </row>
    <row r="254" spans="1:13" ht="14.4" customHeight="1" x14ac:dyDescent="0.3">
      <c r="A254" s="742" t="s">
        <v>2320</v>
      </c>
      <c r="B254" s="743" t="s">
        <v>1947</v>
      </c>
      <c r="C254" s="743" t="s">
        <v>1951</v>
      </c>
      <c r="D254" s="743" t="s">
        <v>1296</v>
      </c>
      <c r="E254" s="743" t="s">
        <v>1931</v>
      </c>
      <c r="F254" s="747"/>
      <c r="G254" s="747"/>
      <c r="H254" s="761">
        <v>0</v>
      </c>
      <c r="I254" s="747">
        <v>1</v>
      </c>
      <c r="J254" s="747">
        <v>96.53</v>
      </c>
      <c r="K254" s="761">
        <v>1</v>
      </c>
      <c r="L254" s="747">
        <v>1</v>
      </c>
      <c r="M254" s="748">
        <v>96.53</v>
      </c>
    </row>
    <row r="255" spans="1:13" ht="14.4" customHeight="1" x14ac:dyDescent="0.3">
      <c r="A255" s="742" t="s">
        <v>2320</v>
      </c>
      <c r="B255" s="743" t="s">
        <v>1954</v>
      </c>
      <c r="C255" s="743" t="s">
        <v>1955</v>
      </c>
      <c r="D255" s="743" t="s">
        <v>1956</v>
      </c>
      <c r="E255" s="743" t="s">
        <v>1957</v>
      </c>
      <c r="F255" s="747"/>
      <c r="G255" s="747"/>
      <c r="H255" s="761">
        <v>0</v>
      </c>
      <c r="I255" s="747">
        <v>1</v>
      </c>
      <c r="J255" s="747">
        <v>10.41</v>
      </c>
      <c r="K255" s="761">
        <v>1</v>
      </c>
      <c r="L255" s="747">
        <v>1</v>
      </c>
      <c r="M255" s="748">
        <v>10.41</v>
      </c>
    </row>
    <row r="256" spans="1:13" ht="14.4" customHeight="1" x14ac:dyDescent="0.3">
      <c r="A256" s="742" t="s">
        <v>2320</v>
      </c>
      <c r="B256" s="743" t="s">
        <v>1954</v>
      </c>
      <c r="C256" s="743" t="s">
        <v>2826</v>
      </c>
      <c r="D256" s="743" t="s">
        <v>1956</v>
      </c>
      <c r="E256" s="743" t="s">
        <v>2827</v>
      </c>
      <c r="F256" s="747"/>
      <c r="G256" s="747"/>
      <c r="H256" s="761"/>
      <c r="I256" s="747">
        <v>1</v>
      </c>
      <c r="J256" s="747">
        <v>0</v>
      </c>
      <c r="K256" s="761"/>
      <c r="L256" s="747">
        <v>1</v>
      </c>
      <c r="M256" s="748">
        <v>0</v>
      </c>
    </row>
    <row r="257" spans="1:13" ht="14.4" customHeight="1" x14ac:dyDescent="0.3">
      <c r="A257" s="742" t="s">
        <v>2320</v>
      </c>
      <c r="B257" s="743" t="s">
        <v>1962</v>
      </c>
      <c r="C257" s="743" t="s">
        <v>1963</v>
      </c>
      <c r="D257" s="743" t="s">
        <v>1964</v>
      </c>
      <c r="E257" s="743" t="s">
        <v>1965</v>
      </c>
      <c r="F257" s="747"/>
      <c r="G257" s="747"/>
      <c r="H257" s="761">
        <v>0</v>
      </c>
      <c r="I257" s="747">
        <v>6</v>
      </c>
      <c r="J257" s="747">
        <v>437.28</v>
      </c>
      <c r="K257" s="761">
        <v>1</v>
      </c>
      <c r="L257" s="747">
        <v>6</v>
      </c>
      <c r="M257" s="748">
        <v>437.28</v>
      </c>
    </row>
    <row r="258" spans="1:13" ht="14.4" customHeight="1" x14ac:dyDescent="0.3">
      <c r="A258" s="742" t="s">
        <v>2320</v>
      </c>
      <c r="B258" s="743" t="s">
        <v>1979</v>
      </c>
      <c r="C258" s="743" t="s">
        <v>1980</v>
      </c>
      <c r="D258" s="743" t="s">
        <v>1981</v>
      </c>
      <c r="E258" s="743" t="s">
        <v>1982</v>
      </c>
      <c r="F258" s="747"/>
      <c r="G258" s="747"/>
      <c r="H258" s="761">
        <v>0</v>
      </c>
      <c r="I258" s="747">
        <v>1</v>
      </c>
      <c r="J258" s="747">
        <v>117.46</v>
      </c>
      <c r="K258" s="761">
        <v>1</v>
      </c>
      <c r="L258" s="747">
        <v>1</v>
      </c>
      <c r="M258" s="748">
        <v>117.46</v>
      </c>
    </row>
    <row r="259" spans="1:13" ht="14.4" customHeight="1" x14ac:dyDescent="0.3">
      <c r="A259" s="742" t="s">
        <v>2320</v>
      </c>
      <c r="B259" s="743" t="s">
        <v>1987</v>
      </c>
      <c r="C259" s="743" t="s">
        <v>2802</v>
      </c>
      <c r="D259" s="743" t="s">
        <v>1144</v>
      </c>
      <c r="E259" s="743" t="s">
        <v>2803</v>
      </c>
      <c r="F259" s="747"/>
      <c r="G259" s="747"/>
      <c r="H259" s="761">
        <v>0</v>
      </c>
      <c r="I259" s="747">
        <v>2</v>
      </c>
      <c r="J259" s="747">
        <v>93.46</v>
      </c>
      <c r="K259" s="761">
        <v>1</v>
      </c>
      <c r="L259" s="747">
        <v>2</v>
      </c>
      <c r="M259" s="748">
        <v>93.46</v>
      </c>
    </row>
    <row r="260" spans="1:13" ht="14.4" customHeight="1" x14ac:dyDescent="0.3">
      <c r="A260" s="742" t="s">
        <v>2320</v>
      </c>
      <c r="B260" s="743" t="s">
        <v>2002</v>
      </c>
      <c r="C260" s="743" t="s">
        <v>2006</v>
      </c>
      <c r="D260" s="743" t="s">
        <v>2004</v>
      </c>
      <c r="E260" s="743" t="s">
        <v>1931</v>
      </c>
      <c r="F260" s="747"/>
      <c r="G260" s="747"/>
      <c r="H260" s="761">
        <v>0</v>
      </c>
      <c r="I260" s="747">
        <v>3</v>
      </c>
      <c r="J260" s="747">
        <v>164.32</v>
      </c>
      <c r="K260" s="761">
        <v>1</v>
      </c>
      <c r="L260" s="747">
        <v>3</v>
      </c>
      <c r="M260" s="748">
        <v>164.32</v>
      </c>
    </row>
    <row r="261" spans="1:13" ht="14.4" customHeight="1" x14ac:dyDescent="0.3">
      <c r="A261" s="742" t="s">
        <v>2320</v>
      </c>
      <c r="B261" s="743" t="s">
        <v>2002</v>
      </c>
      <c r="C261" s="743" t="s">
        <v>2009</v>
      </c>
      <c r="D261" s="743" t="s">
        <v>2004</v>
      </c>
      <c r="E261" s="743" t="s">
        <v>2010</v>
      </c>
      <c r="F261" s="747"/>
      <c r="G261" s="747"/>
      <c r="H261" s="761">
        <v>0</v>
      </c>
      <c r="I261" s="747">
        <v>3</v>
      </c>
      <c r="J261" s="747">
        <v>328.64</v>
      </c>
      <c r="K261" s="761">
        <v>1</v>
      </c>
      <c r="L261" s="747">
        <v>3</v>
      </c>
      <c r="M261" s="748">
        <v>328.64</v>
      </c>
    </row>
    <row r="262" spans="1:13" ht="14.4" customHeight="1" x14ac:dyDescent="0.3">
      <c r="A262" s="742" t="s">
        <v>2320</v>
      </c>
      <c r="B262" s="743" t="s">
        <v>2002</v>
      </c>
      <c r="C262" s="743" t="s">
        <v>2749</v>
      </c>
      <c r="D262" s="743" t="s">
        <v>2004</v>
      </c>
      <c r="E262" s="743" t="s">
        <v>2750</v>
      </c>
      <c r="F262" s="747"/>
      <c r="G262" s="747"/>
      <c r="H262" s="761">
        <v>0</v>
      </c>
      <c r="I262" s="747">
        <v>1</v>
      </c>
      <c r="J262" s="747">
        <v>181.13</v>
      </c>
      <c r="K262" s="761">
        <v>1</v>
      </c>
      <c r="L262" s="747">
        <v>1</v>
      </c>
      <c r="M262" s="748">
        <v>181.13</v>
      </c>
    </row>
    <row r="263" spans="1:13" ht="14.4" customHeight="1" x14ac:dyDescent="0.3">
      <c r="A263" s="742" t="s">
        <v>2320</v>
      </c>
      <c r="B263" s="743" t="s">
        <v>2015</v>
      </c>
      <c r="C263" s="743" t="s">
        <v>2018</v>
      </c>
      <c r="D263" s="743" t="s">
        <v>2017</v>
      </c>
      <c r="E263" s="743" t="s">
        <v>2010</v>
      </c>
      <c r="F263" s="747"/>
      <c r="G263" s="747"/>
      <c r="H263" s="761">
        <v>0</v>
      </c>
      <c r="I263" s="747">
        <v>1</v>
      </c>
      <c r="J263" s="747">
        <v>181.13</v>
      </c>
      <c r="K263" s="761">
        <v>1</v>
      </c>
      <c r="L263" s="747">
        <v>1</v>
      </c>
      <c r="M263" s="748">
        <v>181.13</v>
      </c>
    </row>
    <row r="264" spans="1:13" ht="14.4" customHeight="1" x14ac:dyDescent="0.3">
      <c r="A264" s="742" t="s">
        <v>2320</v>
      </c>
      <c r="B264" s="743" t="s">
        <v>2031</v>
      </c>
      <c r="C264" s="743" t="s">
        <v>2039</v>
      </c>
      <c r="D264" s="743" t="s">
        <v>1119</v>
      </c>
      <c r="E264" s="743" t="s">
        <v>2040</v>
      </c>
      <c r="F264" s="747"/>
      <c r="G264" s="747"/>
      <c r="H264" s="761">
        <v>0</v>
      </c>
      <c r="I264" s="747">
        <v>1</v>
      </c>
      <c r="J264" s="747">
        <v>98.78</v>
      </c>
      <c r="K264" s="761">
        <v>1</v>
      </c>
      <c r="L264" s="747">
        <v>1</v>
      </c>
      <c r="M264" s="748">
        <v>98.78</v>
      </c>
    </row>
    <row r="265" spans="1:13" ht="14.4" customHeight="1" x14ac:dyDescent="0.3">
      <c r="A265" s="742" t="s">
        <v>2320</v>
      </c>
      <c r="B265" s="743" t="s">
        <v>2031</v>
      </c>
      <c r="C265" s="743" t="s">
        <v>2049</v>
      </c>
      <c r="D265" s="743" t="s">
        <v>2033</v>
      </c>
      <c r="E265" s="743" t="s">
        <v>2050</v>
      </c>
      <c r="F265" s="747"/>
      <c r="G265" s="747"/>
      <c r="H265" s="761">
        <v>0</v>
      </c>
      <c r="I265" s="747">
        <v>2</v>
      </c>
      <c r="J265" s="747">
        <v>92.14</v>
      </c>
      <c r="K265" s="761">
        <v>1</v>
      </c>
      <c r="L265" s="747">
        <v>2</v>
      </c>
      <c r="M265" s="748">
        <v>92.14</v>
      </c>
    </row>
    <row r="266" spans="1:13" ht="14.4" customHeight="1" x14ac:dyDescent="0.3">
      <c r="A266" s="742" t="s">
        <v>2320</v>
      </c>
      <c r="B266" s="743" t="s">
        <v>2031</v>
      </c>
      <c r="C266" s="743" t="s">
        <v>2051</v>
      </c>
      <c r="D266" s="743" t="s">
        <v>2033</v>
      </c>
      <c r="E266" s="743" t="s">
        <v>2052</v>
      </c>
      <c r="F266" s="747"/>
      <c r="G266" s="747"/>
      <c r="H266" s="761">
        <v>0</v>
      </c>
      <c r="I266" s="747">
        <v>1</v>
      </c>
      <c r="J266" s="747">
        <v>118.54</v>
      </c>
      <c r="K266" s="761">
        <v>1</v>
      </c>
      <c r="L266" s="747">
        <v>1</v>
      </c>
      <c r="M266" s="748">
        <v>118.54</v>
      </c>
    </row>
    <row r="267" spans="1:13" ht="14.4" customHeight="1" x14ac:dyDescent="0.3">
      <c r="A267" s="742" t="s">
        <v>2320</v>
      </c>
      <c r="B267" s="743" t="s">
        <v>2031</v>
      </c>
      <c r="C267" s="743" t="s">
        <v>2798</v>
      </c>
      <c r="D267" s="743" t="s">
        <v>2799</v>
      </c>
      <c r="E267" s="743" t="s">
        <v>2800</v>
      </c>
      <c r="F267" s="747"/>
      <c r="G267" s="747"/>
      <c r="H267" s="761">
        <v>0</v>
      </c>
      <c r="I267" s="747">
        <v>1</v>
      </c>
      <c r="J267" s="747">
        <v>59.27</v>
      </c>
      <c r="K267" s="761">
        <v>1</v>
      </c>
      <c r="L267" s="747">
        <v>1</v>
      </c>
      <c r="M267" s="748">
        <v>59.27</v>
      </c>
    </row>
    <row r="268" spans="1:13" ht="14.4" customHeight="1" x14ac:dyDescent="0.3">
      <c r="A268" s="742" t="s">
        <v>2320</v>
      </c>
      <c r="B268" s="743" t="s">
        <v>2053</v>
      </c>
      <c r="C268" s="743" t="s">
        <v>2056</v>
      </c>
      <c r="D268" s="743" t="s">
        <v>1607</v>
      </c>
      <c r="E268" s="743" t="s">
        <v>2057</v>
      </c>
      <c r="F268" s="747"/>
      <c r="G268" s="747"/>
      <c r="H268" s="761">
        <v>0</v>
      </c>
      <c r="I268" s="747">
        <v>1</v>
      </c>
      <c r="J268" s="747">
        <v>154.36000000000001</v>
      </c>
      <c r="K268" s="761">
        <v>1</v>
      </c>
      <c r="L268" s="747">
        <v>1</v>
      </c>
      <c r="M268" s="748">
        <v>154.36000000000001</v>
      </c>
    </row>
    <row r="269" spans="1:13" ht="14.4" customHeight="1" x14ac:dyDescent="0.3">
      <c r="A269" s="742" t="s">
        <v>2320</v>
      </c>
      <c r="B269" s="743" t="s">
        <v>2126</v>
      </c>
      <c r="C269" s="743" t="s">
        <v>2134</v>
      </c>
      <c r="D269" s="743" t="s">
        <v>1184</v>
      </c>
      <c r="E269" s="743" t="s">
        <v>2131</v>
      </c>
      <c r="F269" s="747">
        <v>4</v>
      </c>
      <c r="G269" s="747">
        <v>145.08000000000001</v>
      </c>
      <c r="H269" s="761">
        <v>1</v>
      </c>
      <c r="I269" s="747"/>
      <c r="J269" s="747"/>
      <c r="K269" s="761">
        <v>0</v>
      </c>
      <c r="L269" s="747">
        <v>4</v>
      </c>
      <c r="M269" s="748">
        <v>145.08000000000001</v>
      </c>
    </row>
    <row r="270" spans="1:13" ht="14.4" customHeight="1" x14ac:dyDescent="0.3">
      <c r="A270" s="742" t="s">
        <v>2320</v>
      </c>
      <c r="B270" s="743" t="s">
        <v>2126</v>
      </c>
      <c r="C270" s="743" t="s">
        <v>2129</v>
      </c>
      <c r="D270" s="743" t="s">
        <v>581</v>
      </c>
      <c r="E270" s="743" t="s">
        <v>583</v>
      </c>
      <c r="F270" s="747"/>
      <c r="G270" s="747"/>
      <c r="H270" s="761">
        <v>0</v>
      </c>
      <c r="I270" s="747">
        <v>1</v>
      </c>
      <c r="J270" s="747">
        <v>85.7</v>
      </c>
      <c r="K270" s="761">
        <v>1</v>
      </c>
      <c r="L270" s="747">
        <v>1</v>
      </c>
      <c r="M270" s="748">
        <v>85.7</v>
      </c>
    </row>
    <row r="271" spans="1:13" ht="14.4" customHeight="1" x14ac:dyDescent="0.3">
      <c r="A271" s="742" t="s">
        <v>2320</v>
      </c>
      <c r="B271" s="743" t="s">
        <v>2126</v>
      </c>
      <c r="C271" s="743" t="s">
        <v>2128</v>
      </c>
      <c r="D271" s="743" t="s">
        <v>581</v>
      </c>
      <c r="E271" s="743" t="s">
        <v>582</v>
      </c>
      <c r="F271" s="747"/>
      <c r="G271" s="747"/>
      <c r="H271" s="761">
        <v>0</v>
      </c>
      <c r="I271" s="747">
        <v>1</v>
      </c>
      <c r="J271" s="747">
        <v>25.71</v>
      </c>
      <c r="K271" s="761">
        <v>1</v>
      </c>
      <c r="L271" s="747">
        <v>1</v>
      </c>
      <c r="M271" s="748">
        <v>25.71</v>
      </c>
    </row>
    <row r="272" spans="1:13" ht="14.4" customHeight="1" x14ac:dyDescent="0.3">
      <c r="A272" s="742" t="s">
        <v>2320</v>
      </c>
      <c r="B272" s="743" t="s">
        <v>2153</v>
      </c>
      <c r="C272" s="743" t="s">
        <v>2154</v>
      </c>
      <c r="D272" s="743" t="s">
        <v>2155</v>
      </c>
      <c r="E272" s="743" t="s">
        <v>2156</v>
      </c>
      <c r="F272" s="747"/>
      <c r="G272" s="747"/>
      <c r="H272" s="761"/>
      <c r="I272" s="747">
        <v>5</v>
      </c>
      <c r="J272" s="747">
        <v>0</v>
      </c>
      <c r="K272" s="761"/>
      <c r="L272" s="747">
        <v>5</v>
      </c>
      <c r="M272" s="748">
        <v>0</v>
      </c>
    </row>
    <row r="273" spans="1:13" ht="14.4" customHeight="1" x14ac:dyDescent="0.3">
      <c r="A273" s="742" t="s">
        <v>2320</v>
      </c>
      <c r="B273" s="743" t="s">
        <v>2177</v>
      </c>
      <c r="C273" s="743" t="s">
        <v>2182</v>
      </c>
      <c r="D273" s="743" t="s">
        <v>1214</v>
      </c>
      <c r="E273" s="743" t="s">
        <v>2181</v>
      </c>
      <c r="F273" s="747"/>
      <c r="G273" s="747"/>
      <c r="H273" s="761">
        <v>0</v>
      </c>
      <c r="I273" s="747">
        <v>1</v>
      </c>
      <c r="J273" s="747">
        <v>229.15</v>
      </c>
      <c r="K273" s="761">
        <v>1</v>
      </c>
      <c r="L273" s="747">
        <v>1</v>
      </c>
      <c r="M273" s="748">
        <v>229.15</v>
      </c>
    </row>
    <row r="274" spans="1:13" ht="14.4" customHeight="1" x14ac:dyDescent="0.3">
      <c r="A274" s="742" t="s">
        <v>2320</v>
      </c>
      <c r="B274" s="743" t="s">
        <v>2208</v>
      </c>
      <c r="C274" s="743" t="s">
        <v>2343</v>
      </c>
      <c r="D274" s="743" t="s">
        <v>726</v>
      </c>
      <c r="E274" s="743" t="s">
        <v>2010</v>
      </c>
      <c r="F274" s="747"/>
      <c r="G274" s="747"/>
      <c r="H274" s="761">
        <v>0</v>
      </c>
      <c r="I274" s="747">
        <v>1</v>
      </c>
      <c r="J274" s="747">
        <v>85.16</v>
      </c>
      <c r="K274" s="761">
        <v>1</v>
      </c>
      <c r="L274" s="747">
        <v>1</v>
      </c>
      <c r="M274" s="748">
        <v>85.16</v>
      </c>
    </row>
    <row r="275" spans="1:13" ht="14.4" customHeight="1" x14ac:dyDescent="0.3">
      <c r="A275" s="742" t="s">
        <v>2320</v>
      </c>
      <c r="B275" s="743" t="s">
        <v>2208</v>
      </c>
      <c r="C275" s="743" t="s">
        <v>2209</v>
      </c>
      <c r="D275" s="743" t="s">
        <v>724</v>
      </c>
      <c r="E275" s="743" t="s">
        <v>1931</v>
      </c>
      <c r="F275" s="747"/>
      <c r="G275" s="747"/>
      <c r="H275" s="761">
        <v>0</v>
      </c>
      <c r="I275" s="747">
        <v>2</v>
      </c>
      <c r="J275" s="747">
        <v>85.14</v>
      </c>
      <c r="K275" s="761">
        <v>1</v>
      </c>
      <c r="L275" s="747">
        <v>2</v>
      </c>
      <c r="M275" s="748">
        <v>85.14</v>
      </c>
    </row>
    <row r="276" spans="1:13" ht="14.4" customHeight="1" x14ac:dyDescent="0.3">
      <c r="A276" s="742" t="s">
        <v>2320</v>
      </c>
      <c r="B276" s="743" t="s">
        <v>2208</v>
      </c>
      <c r="C276" s="743" t="s">
        <v>2210</v>
      </c>
      <c r="D276" s="743" t="s">
        <v>726</v>
      </c>
      <c r="E276" s="743" t="s">
        <v>2010</v>
      </c>
      <c r="F276" s="747"/>
      <c r="G276" s="747"/>
      <c r="H276" s="761">
        <v>0</v>
      </c>
      <c r="I276" s="747">
        <v>1</v>
      </c>
      <c r="J276" s="747">
        <v>85.16</v>
      </c>
      <c r="K276" s="761">
        <v>1</v>
      </c>
      <c r="L276" s="747">
        <v>1</v>
      </c>
      <c r="M276" s="748">
        <v>85.16</v>
      </c>
    </row>
    <row r="277" spans="1:13" ht="14.4" customHeight="1" x14ac:dyDescent="0.3">
      <c r="A277" s="742" t="s">
        <v>2320</v>
      </c>
      <c r="B277" s="743" t="s">
        <v>2219</v>
      </c>
      <c r="C277" s="743" t="s">
        <v>2220</v>
      </c>
      <c r="D277" s="743" t="s">
        <v>2221</v>
      </c>
      <c r="E277" s="743" t="s">
        <v>2222</v>
      </c>
      <c r="F277" s="747"/>
      <c r="G277" s="747"/>
      <c r="H277" s="761">
        <v>0</v>
      </c>
      <c r="I277" s="747">
        <v>1</v>
      </c>
      <c r="J277" s="747">
        <v>79.48</v>
      </c>
      <c r="K277" s="761">
        <v>1</v>
      </c>
      <c r="L277" s="747">
        <v>1</v>
      </c>
      <c r="M277" s="748">
        <v>79.48</v>
      </c>
    </row>
    <row r="278" spans="1:13" ht="14.4" customHeight="1" x14ac:dyDescent="0.3">
      <c r="A278" s="742" t="s">
        <v>2320</v>
      </c>
      <c r="B278" s="743" t="s">
        <v>2219</v>
      </c>
      <c r="C278" s="743" t="s">
        <v>2756</v>
      </c>
      <c r="D278" s="743" t="s">
        <v>2221</v>
      </c>
      <c r="E278" s="743" t="s">
        <v>2757</v>
      </c>
      <c r="F278" s="747"/>
      <c r="G278" s="747"/>
      <c r="H278" s="761">
        <v>0</v>
      </c>
      <c r="I278" s="747">
        <v>1</v>
      </c>
      <c r="J278" s="747">
        <v>246.39</v>
      </c>
      <c r="K278" s="761">
        <v>1</v>
      </c>
      <c r="L278" s="747">
        <v>1</v>
      </c>
      <c r="M278" s="748">
        <v>246.39</v>
      </c>
    </row>
    <row r="279" spans="1:13" ht="14.4" customHeight="1" x14ac:dyDescent="0.3">
      <c r="A279" s="742" t="s">
        <v>2320</v>
      </c>
      <c r="B279" s="743" t="s">
        <v>2225</v>
      </c>
      <c r="C279" s="743" t="s">
        <v>2501</v>
      </c>
      <c r="D279" s="743" t="s">
        <v>2502</v>
      </c>
      <c r="E279" s="743" t="s">
        <v>2503</v>
      </c>
      <c r="F279" s="747"/>
      <c r="G279" s="747"/>
      <c r="H279" s="761">
        <v>0</v>
      </c>
      <c r="I279" s="747">
        <v>2</v>
      </c>
      <c r="J279" s="747">
        <v>322.12</v>
      </c>
      <c r="K279" s="761">
        <v>1</v>
      </c>
      <c r="L279" s="747">
        <v>2</v>
      </c>
      <c r="M279" s="748">
        <v>322.12</v>
      </c>
    </row>
    <row r="280" spans="1:13" ht="14.4" customHeight="1" x14ac:dyDescent="0.3">
      <c r="A280" s="742" t="s">
        <v>2320</v>
      </c>
      <c r="B280" s="743" t="s">
        <v>2261</v>
      </c>
      <c r="C280" s="743" t="s">
        <v>2262</v>
      </c>
      <c r="D280" s="743" t="s">
        <v>2263</v>
      </c>
      <c r="E280" s="743" t="s">
        <v>2264</v>
      </c>
      <c r="F280" s="747"/>
      <c r="G280" s="747"/>
      <c r="H280" s="761">
        <v>0</v>
      </c>
      <c r="I280" s="747">
        <v>1</v>
      </c>
      <c r="J280" s="747">
        <v>69.16</v>
      </c>
      <c r="K280" s="761">
        <v>1</v>
      </c>
      <c r="L280" s="747">
        <v>1</v>
      </c>
      <c r="M280" s="748">
        <v>69.16</v>
      </c>
    </row>
    <row r="281" spans="1:13" ht="14.4" customHeight="1" x14ac:dyDescent="0.3">
      <c r="A281" s="742" t="s">
        <v>2320</v>
      </c>
      <c r="B281" s="743" t="s">
        <v>2265</v>
      </c>
      <c r="C281" s="743" t="s">
        <v>2294</v>
      </c>
      <c r="D281" s="743" t="s">
        <v>2295</v>
      </c>
      <c r="E281" s="743" t="s">
        <v>1568</v>
      </c>
      <c r="F281" s="747"/>
      <c r="G281" s="747"/>
      <c r="H281" s="761">
        <v>0</v>
      </c>
      <c r="I281" s="747">
        <v>4</v>
      </c>
      <c r="J281" s="747">
        <v>777.04</v>
      </c>
      <c r="K281" s="761">
        <v>1</v>
      </c>
      <c r="L281" s="747">
        <v>4</v>
      </c>
      <c r="M281" s="748">
        <v>777.04</v>
      </c>
    </row>
    <row r="282" spans="1:13" ht="14.4" customHeight="1" x14ac:dyDescent="0.3">
      <c r="A282" s="742" t="s">
        <v>2320</v>
      </c>
      <c r="B282" s="743" t="s">
        <v>2265</v>
      </c>
      <c r="C282" s="743" t="s">
        <v>2719</v>
      </c>
      <c r="D282" s="743" t="s">
        <v>1583</v>
      </c>
      <c r="E282" s="743" t="s">
        <v>1556</v>
      </c>
      <c r="F282" s="747"/>
      <c r="G282" s="747"/>
      <c r="H282" s="761">
        <v>0</v>
      </c>
      <c r="I282" s="747">
        <v>7</v>
      </c>
      <c r="J282" s="747">
        <v>906.56999999999994</v>
      </c>
      <c r="K282" s="761">
        <v>1</v>
      </c>
      <c r="L282" s="747">
        <v>7</v>
      </c>
      <c r="M282" s="748">
        <v>906.56999999999994</v>
      </c>
    </row>
    <row r="283" spans="1:13" ht="14.4" customHeight="1" x14ac:dyDescent="0.3">
      <c r="A283" s="742" t="s">
        <v>2320</v>
      </c>
      <c r="B283" s="743" t="s">
        <v>2265</v>
      </c>
      <c r="C283" s="743" t="s">
        <v>2291</v>
      </c>
      <c r="D283" s="743" t="s">
        <v>1584</v>
      </c>
      <c r="E283" s="743" t="s">
        <v>1556</v>
      </c>
      <c r="F283" s="747"/>
      <c r="G283" s="747"/>
      <c r="H283" s="761">
        <v>0</v>
      </c>
      <c r="I283" s="747">
        <v>8</v>
      </c>
      <c r="J283" s="747">
        <v>1036.08</v>
      </c>
      <c r="K283" s="761">
        <v>1</v>
      </c>
      <c r="L283" s="747">
        <v>8</v>
      </c>
      <c r="M283" s="748">
        <v>1036.08</v>
      </c>
    </row>
    <row r="284" spans="1:13" ht="14.4" customHeight="1" x14ac:dyDescent="0.3">
      <c r="A284" s="742" t="s">
        <v>2320</v>
      </c>
      <c r="B284" s="743" t="s">
        <v>2265</v>
      </c>
      <c r="C284" s="743" t="s">
        <v>3320</v>
      </c>
      <c r="D284" s="743" t="s">
        <v>3321</v>
      </c>
      <c r="E284" s="743" t="s">
        <v>2280</v>
      </c>
      <c r="F284" s="747">
        <v>140</v>
      </c>
      <c r="G284" s="747">
        <v>24704.400000000001</v>
      </c>
      <c r="H284" s="761">
        <v>1</v>
      </c>
      <c r="I284" s="747"/>
      <c r="J284" s="747"/>
      <c r="K284" s="761">
        <v>0</v>
      </c>
      <c r="L284" s="747">
        <v>140</v>
      </c>
      <c r="M284" s="748">
        <v>24704.400000000001</v>
      </c>
    </row>
    <row r="285" spans="1:13" ht="14.4" customHeight="1" x14ac:dyDescent="0.3">
      <c r="A285" s="742" t="s">
        <v>2320</v>
      </c>
      <c r="B285" s="743" t="s">
        <v>1893</v>
      </c>
      <c r="C285" s="743" t="s">
        <v>1899</v>
      </c>
      <c r="D285" s="743" t="s">
        <v>1895</v>
      </c>
      <c r="E285" s="743" t="s">
        <v>1900</v>
      </c>
      <c r="F285" s="747"/>
      <c r="G285" s="747"/>
      <c r="H285" s="761">
        <v>0</v>
      </c>
      <c r="I285" s="747">
        <v>2</v>
      </c>
      <c r="J285" s="747">
        <v>3775.8</v>
      </c>
      <c r="K285" s="761">
        <v>1</v>
      </c>
      <c r="L285" s="747">
        <v>2</v>
      </c>
      <c r="M285" s="748">
        <v>3775.8</v>
      </c>
    </row>
    <row r="286" spans="1:13" ht="14.4" customHeight="1" x14ac:dyDescent="0.3">
      <c r="A286" s="742" t="s">
        <v>2320</v>
      </c>
      <c r="B286" s="743" t="s">
        <v>1893</v>
      </c>
      <c r="C286" s="743" t="s">
        <v>2868</v>
      </c>
      <c r="D286" s="743" t="s">
        <v>1895</v>
      </c>
      <c r="E286" s="743" t="s">
        <v>2869</v>
      </c>
      <c r="F286" s="747"/>
      <c r="G286" s="747"/>
      <c r="H286" s="761">
        <v>0</v>
      </c>
      <c r="I286" s="747">
        <v>1</v>
      </c>
      <c r="J286" s="747">
        <v>2669.75</v>
      </c>
      <c r="K286" s="761">
        <v>1</v>
      </c>
      <c r="L286" s="747">
        <v>1</v>
      </c>
      <c r="M286" s="748">
        <v>2669.75</v>
      </c>
    </row>
    <row r="287" spans="1:13" ht="14.4" customHeight="1" x14ac:dyDescent="0.3">
      <c r="A287" s="742" t="s">
        <v>2320</v>
      </c>
      <c r="B287" s="743" t="s">
        <v>2149</v>
      </c>
      <c r="C287" s="743" t="s">
        <v>2150</v>
      </c>
      <c r="D287" s="743" t="s">
        <v>2151</v>
      </c>
      <c r="E287" s="743" t="s">
        <v>2152</v>
      </c>
      <c r="F287" s="747"/>
      <c r="G287" s="747"/>
      <c r="H287" s="761">
        <v>0</v>
      </c>
      <c r="I287" s="747">
        <v>3</v>
      </c>
      <c r="J287" s="747">
        <v>150.96</v>
      </c>
      <c r="K287" s="761">
        <v>1</v>
      </c>
      <c r="L287" s="747">
        <v>3</v>
      </c>
      <c r="M287" s="748">
        <v>150.96</v>
      </c>
    </row>
    <row r="288" spans="1:13" ht="14.4" customHeight="1" x14ac:dyDescent="0.3">
      <c r="A288" s="742" t="s">
        <v>2321</v>
      </c>
      <c r="B288" s="743" t="s">
        <v>1806</v>
      </c>
      <c r="C288" s="743" t="s">
        <v>3220</v>
      </c>
      <c r="D288" s="743" t="s">
        <v>1810</v>
      </c>
      <c r="E288" s="743" t="s">
        <v>3221</v>
      </c>
      <c r="F288" s="747"/>
      <c r="G288" s="747"/>
      <c r="H288" s="761">
        <v>0</v>
      </c>
      <c r="I288" s="747">
        <v>1</v>
      </c>
      <c r="J288" s="747">
        <v>150.59</v>
      </c>
      <c r="K288" s="761">
        <v>1</v>
      </c>
      <c r="L288" s="747">
        <v>1</v>
      </c>
      <c r="M288" s="748">
        <v>150.59</v>
      </c>
    </row>
    <row r="289" spans="1:13" ht="14.4" customHeight="1" x14ac:dyDescent="0.3">
      <c r="A289" s="742" t="s">
        <v>2321</v>
      </c>
      <c r="B289" s="743" t="s">
        <v>1816</v>
      </c>
      <c r="C289" s="743" t="s">
        <v>2792</v>
      </c>
      <c r="D289" s="743" t="s">
        <v>1112</v>
      </c>
      <c r="E289" s="743" t="s">
        <v>2793</v>
      </c>
      <c r="F289" s="747"/>
      <c r="G289" s="747"/>
      <c r="H289" s="761">
        <v>0</v>
      </c>
      <c r="I289" s="747">
        <v>6</v>
      </c>
      <c r="J289" s="747">
        <v>345.84000000000003</v>
      </c>
      <c r="K289" s="761">
        <v>1</v>
      </c>
      <c r="L289" s="747">
        <v>6</v>
      </c>
      <c r="M289" s="748">
        <v>345.84000000000003</v>
      </c>
    </row>
    <row r="290" spans="1:13" ht="14.4" customHeight="1" x14ac:dyDescent="0.3">
      <c r="A290" s="742" t="s">
        <v>2321</v>
      </c>
      <c r="B290" s="743" t="s">
        <v>1825</v>
      </c>
      <c r="C290" s="743" t="s">
        <v>3412</v>
      </c>
      <c r="D290" s="743" t="s">
        <v>3413</v>
      </c>
      <c r="E290" s="743" t="s">
        <v>3414</v>
      </c>
      <c r="F290" s="747"/>
      <c r="G290" s="747"/>
      <c r="H290" s="761">
        <v>0</v>
      </c>
      <c r="I290" s="747">
        <v>1</v>
      </c>
      <c r="J290" s="747">
        <v>668.54</v>
      </c>
      <c r="K290" s="761">
        <v>1</v>
      </c>
      <c r="L290" s="747">
        <v>1</v>
      </c>
      <c r="M290" s="748">
        <v>668.54</v>
      </c>
    </row>
    <row r="291" spans="1:13" ht="14.4" customHeight="1" x14ac:dyDescent="0.3">
      <c r="A291" s="742" t="s">
        <v>2321</v>
      </c>
      <c r="B291" s="743" t="s">
        <v>1853</v>
      </c>
      <c r="C291" s="743" t="s">
        <v>1854</v>
      </c>
      <c r="D291" s="743" t="s">
        <v>1351</v>
      </c>
      <c r="E291" s="743" t="s">
        <v>1855</v>
      </c>
      <c r="F291" s="747"/>
      <c r="G291" s="747"/>
      <c r="H291" s="761">
        <v>0</v>
      </c>
      <c r="I291" s="747">
        <v>3</v>
      </c>
      <c r="J291" s="747">
        <v>259.23</v>
      </c>
      <c r="K291" s="761">
        <v>1</v>
      </c>
      <c r="L291" s="747">
        <v>3</v>
      </c>
      <c r="M291" s="748">
        <v>259.23</v>
      </c>
    </row>
    <row r="292" spans="1:13" ht="14.4" customHeight="1" x14ac:dyDescent="0.3">
      <c r="A292" s="742" t="s">
        <v>2321</v>
      </c>
      <c r="B292" s="743" t="s">
        <v>1853</v>
      </c>
      <c r="C292" s="743" t="s">
        <v>3195</v>
      </c>
      <c r="D292" s="743" t="s">
        <v>2917</v>
      </c>
      <c r="E292" s="743" t="s">
        <v>3196</v>
      </c>
      <c r="F292" s="747"/>
      <c r="G292" s="747"/>
      <c r="H292" s="761">
        <v>0</v>
      </c>
      <c r="I292" s="747">
        <v>3</v>
      </c>
      <c r="J292" s="747">
        <v>220.35000000000002</v>
      </c>
      <c r="K292" s="761">
        <v>1</v>
      </c>
      <c r="L292" s="747">
        <v>3</v>
      </c>
      <c r="M292" s="748">
        <v>220.35000000000002</v>
      </c>
    </row>
    <row r="293" spans="1:13" ht="14.4" customHeight="1" x14ac:dyDescent="0.3">
      <c r="A293" s="742" t="s">
        <v>2321</v>
      </c>
      <c r="B293" s="743" t="s">
        <v>1871</v>
      </c>
      <c r="C293" s="743" t="s">
        <v>2513</v>
      </c>
      <c r="D293" s="743" t="s">
        <v>913</v>
      </c>
      <c r="E293" s="743" t="s">
        <v>1877</v>
      </c>
      <c r="F293" s="747"/>
      <c r="G293" s="747"/>
      <c r="H293" s="761">
        <v>0</v>
      </c>
      <c r="I293" s="747">
        <v>3</v>
      </c>
      <c r="J293" s="747">
        <v>2208.9900000000002</v>
      </c>
      <c r="K293" s="761">
        <v>1</v>
      </c>
      <c r="L293" s="747">
        <v>3</v>
      </c>
      <c r="M293" s="748">
        <v>2208.9900000000002</v>
      </c>
    </row>
    <row r="294" spans="1:13" ht="14.4" customHeight="1" x14ac:dyDescent="0.3">
      <c r="A294" s="742" t="s">
        <v>2321</v>
      </c>
      <c r="B294" s="743" t="s">
        <v>1884</v>
      </c>
      <c r="C294" s="743" t="s">
        <v>1885</v>
      </c>
      <c r="D294" s="743" t="s">
        <v>1886</v>
      </c>
      <c r="E294" s="743" t="s">
        <v>1887</v>
      </c>
      <c r="F294" s="747"/>
      <c r="G294" s="747"/>
      <c r="H294" s="761">
        <v>0</v>
      </c>
      <c r="I294" s="747">
        <v>3</v>
      </c>
      <c r="J294" s="747">
        <v>280.29000000000002</v>
      </c>
      <c r="K294" s="761">
        <v>1</v>
      </c>
      <c r="L294" s="747">
        <v>3</v>
      </c>
      <c r="M294" s="748">
        <v>280.29000000000002</v>
      </c>
    </row>
    <row r="295" spans="1:13" ht="14.4" customHeight="1" x14ac:dyDescent="0.3">
      <c r="A295" s="742" t="s">
        <v>2321</v>
      </c>
      <c r="B295" s="743" t="s">
        <v>1919</v>
      </c>
      <c r="C295" s="743" t="s">
        <v>2927</v>
      </c>
      <c r="D295" s="743" t="s">
        <v>1921</v>
      </c>
      <c r="E295" s="743" t="s">
        <v>2928</v>
      </c>
      <c r="F295" s="747"/>
      <c r="G295" s="747"/>
      <c r="H295" s="761">
        <v>0</v>
      </c>
      <c r="I295" s="747">
        <v>3</v>
      </c>
      <c r="J295" s="747">
        <v>210.89999999999998</v>
      </c>
      <c r="K295" s="761">
        <v>1</v>
      </c>
      <c r="L295" s="747">
        <v>3</v>
      </c>
      <c r="M295" s="748">
        <v>210.89999999999998</v>
      </c>
    </row>
    <row r="296" spans="1:13" ht="14.4" customHeight="1" x14ac:dyDescent="0.3">
      <c r="A296" s="742" t="s">
        <v>2321</v>
      </c>
      <c r="B296" s="743" t="s">
        <v>1919</v>
      </c>
      <c r="C296" s="743" t="s">
        <v>1920</v>
      </c>
      <c r="D296" s="743" t="s">
        <v>1921</v>
      </c>
      <c r="E296" s="743" t="s">
        <v>1922</v>
      </c>
      <c r="F296" s="747"/>
      <c r="G296" s="747"/>
      <c r="H296" s="761">
        <v>0</v>
      </c>
      <c r="I296" s="747">
        <v>6</v>
      </c>
      <c r="J296" s="747">
        <v>632.76</v>
      </c>
      <c r="K296" s="761">
        <v>1</v>
      </c>
      <c r="L296" s="747">
        <v>6</v>
      </c>
      <c r="M296" s="748">
        <v>632.76</v>
      </c>
    </row>
    <row r="297" spans="1:13" ht="14.4" customHeight="1" x14ac:dyDescent="0.3">
      <c r="A297" s="742" t="s">
        <v>2321</v>
      </c>
      <c r="B297" s="743" t="s">
        <v>1927</v>
      </c>
      <c r="C297" s="743" t="s">
        <v>2645</v>
      </c>
      <c r="D297" s="743" t="s">
        <v>2646</v>
      </c>
      <c r="E297" s="743" t="s">
        <v>2647</v>
      </c>
      <c r="F297" s="747">
        <v>3</v>
      </c>
      <c r="G297" s="747">
        <v>49.14</v>
      </c>
      <c r="H297" s="761">
        <v>1</v>
      </c>
      <c r="I297" s="747"/>
      <c r="J297" s="747"/>
      <c r="K297" s="761">
        <v>0</v>
      </c>
      <c r="L297" s="747">
        <v>3</v>
      </c>
      <c r="M297" s="748">
        <v>49.14</v>
      </c>
    </row>
    <row r="298" spans="1:13" ht="14.4" customHeight="1" x14ac:dyDescent="0.3">
      <c r="A298" s="742" t="s">
        <v>2321</v>
      </c>
      <c r="B298" s="743" t="s">
        <v>1927</v>
      </c>
      <c r="C298" s="743" t="s">
        <v>1930</v>
      </c>
      <c r="D298" s="743" t="s">
        <v>1323</v>
      </c>
      <c r="E298" s="743" t="s">
        <v>1931</v>
      </c>
      <c r="F298" s="747"/>
      <c r="G298" s="747"/>
      <c r="H298" s="761">
        <v>0</v>
      </c>
      <c r="I298" s="747">
        <v>3</v>
      </c>
      <c r="J298" s="747">
        <v>210.69</v>
      </c>
      <c r="K298" s="761">
        <v>1</v>
      </c>
      <c r="L298" s="747">
        <v>3</v>
      </c>
      <c r="M298" s="748">
        <v>210.69</v>
      </c>
    </row>
    <row r="299" spans="1:13" ht="14.4" customHeight="1" x14ac:dyDescent="0.3">
      <c r="A299" s="742" t="s">
        <v>2321</v>
      </c>
      <c r="B299" s="743" t="s">
        <v>1943</v>
      </c>
      <c r="C299" s="743" t="s">
        <v>2704</v>
      </c>
      <c r="D299" s="743" t="s">
        <v>1945</v>
      </c>
      <c r="E299" s="743" t="s">
        <v>2238</v>
      </c>
      <c r="F299" s="747"/>
      <c r="G299" s="747"/>
      <c r="H299" s="761">
        <v>0</v>
      </c>
      <c r="I299" s="747">
        <v>9</v>
      </c>
      <c r="J299" s="747">
        <v>139.95000000000002</v>
      </c>
      <c r="K299" s="761">
        <v>1</v>
      </c>
      <c r="L299" s="747">
        <v>9</v>
      </c>
      <c r="M299" s="748">
        <v>139.95000000000002</v>
      </c>
    </row>
    <row r="300" spans="1:13" ht="14.4" customHeight="1" x14ac:dyDescent="0.3">
      <c r="A300" s="742" t="s">
        <v>2321</v>
      </c>
      <c r="B300" s="743" t="s">
        <v>1943</v>
      </c>
      <c r="C300" s="743" t="s">
        <v>1944</v>
      </c>
      <c r="D300" s="743" t="s">
        <v>1945</v>
      </c>
      <c r="E300" s="743" t="s">
        <v>1946</v>
      </c>
      <c r="F300" s="747"/>
      <c r="G300" s="747"/>
      <c r="H300" s="761">
        <v>0</v>
      </c>
      <c r="I300" s="747">
        <v>3</v>
      </c>
      <c r="J300" s="747">
        <v>93.27</v>
      </c>
      <c r="K300" s="761">
        <v>1</v>
      </c>
      <c r="L300" s="747">
        <v>3</v>
      </c>
      <c r="M300" s="748">
        <v>93.27</v>
      </c>
    </row>
    <row r="301" spans="1:13" ht="14.4" customHeight="1" x14ac:dyDescent="0.3">
      <c r="A301" s="742" t="s">
        <v>2321</v>
      </c>
      <c r="B301" s="743" t="s">
        <v>1943</v>
      </c>
      <c r="C301" s="743" t="s">
        <v>3407</v>
      </c>
      <c r="D301" s="743" t="s">
        <v>1945</v>
      </c>
      <c r="E301" s="743" t="s">
        <v>2781</v>
      </c>
      <c r="F301" s="747"/>
      <c r="G301" s="747"/>
      <c r="H301" s="761">
        <v>0</v>
      </c>
      <c r="I301" s="747">
        <v>1</v>
      </c>
      <c r="J301" s="747">
        <v>103.64</v>
      </c>
      <c r="K301" s="761">
        <v>1</v>
      </c>
      <c r="L301" s="747">
        <v>1</v>
      </c>
      <c r="M301" s="748">
        <v>103.64</v>
      </c>
    </row>
    <row r="302" spans="1:13" ht="14.4" customHeight="1" x14ac:dyDescent="0.3">
      <c r="A302" s="742" t="s">
        <v>2321</v>
      </c>
      <c r="B302" s="743" t="s">
        <v>1943</v>
      </c>
      <c r="C302" s="743" t="s">
        <v>3408</v>
      </c>
      <c r="D302" s="743" t="s">
        <v>3409</v>
      </c>
      <c r="E302" s="743" t="s">
        <v>3410</v>
      </c>
      <c r="F302" s="747">
        <v>6</v>
      </c>
      <c r="G302" s="747">
        <v>190.26</v>
      </c>
      <c r="H302" s="761">
        <v>1</v>
      </c>
      <c r="I302" s="747"/>
      <c r="J302" s="747"/>
      <c r="K302" s="761">
        <v>0</v>
      </c>
      <c r="L302" s="747">
        <v>6</v>
      </c>
      <c r="M302" s="748">
        <v>190.26</v>
      </c>
    </row>
    <row r="303" spans="1:13" ht="14.4" customHeight="1" x14ac:dyDescent="0.3">
      <c r="A303" s="742" t="s">
        <v>2321</v>
      </c>
      <c r="B303" s="743" t="s">
        <v>1954</v>
      </c>
      <c r="C303" s="743" t="s">
        <v>1955</v>
      </c>
      <c r="D303" s="743" t="s">
        <v>1956</v>
      </c>
      <c r="E303" s="743" t="s">
        <v>1957</v>
      </c>
      <c r="F303" s="747"/>
      <c r="G303" s="747"/>
      <c r="H303" s="761">
        <v>0</v>
      </c>
      <c r="I303" s="747">
        <v>15</v>
      </c>
      <c r="J303" s="747">
        <v>155.87</v>
      </c>
      <c r="K303" s="761">
        <v>1</v>
      </c>
      <c r="L303" s="747">
        <v>15</v>
      </c>
      <c r="M303" s="748">
        <v>155.87</v>
      </c>
    </row>
    <row r="304" spans="1:13" ht="14.4" customHeight="1" x14ac:dyDescent="0.3">
      <c r="A304" s="742" t="s">
        <v>2321</v>
      </c>
      <c r="B304" s="743" t="s">
        <v>1954</v>
      </c>
      <c r="C304" s="743" t="s">
        <v>1960</v>
      </c>
      <c r="D304" s="743" t="s">
        <v>1956</v>
      </c>
      <c r="E304" s="743" t="s">
        <v>1961</v>
      </c>
      <c r="F304" s="747"/>
      <c r="G304" s="747"/>
      <c r="H304" s="761">
        <v>0</v>
      </c>
      <c r="I304" s="747">
        <v>2</v>
      </c>
      <c r="J304" s="747">
        <v>96.54</v>
      </c>
      <c r="K304" s="761">
        <v>1</v>
      </c>
      <c r="L304" s="747">
        <v>2</v>
      </c>
      <c r="M304" s="748">
        <v>96.54</v>
      </c>
    </row>
    <row r="305" spans="1:13" ht="14.4" customHeight="1" x14ac:dyDescent="0.3">
      <c r="A305" s="742" t="s">
        <v>2321</v>
      </c>
      <c r="B305" s="743" t="s">
        <v>1962</v>
      </c>
      <c r="C305" s="743" t="s">
        <v>1963</v>
      </c>
      <c r="D305" s="743" t="s">
        <v>1964</v>
      </c>
      <c r="E305" s="743" t="s">
        <v>1965</v>
      </c>
      <c r="F305" s="747"/>
      <c r="G305" s="747"/>
      <c r="H305" s="761">
        <v>0</v>
      </c>
      <c r="I305" s="747">
        <v>4</v>
      </c>
      <c r="J305" s="747">
        <v>291.52</v>
      </c>
      <c r="K305" s="761">
        <v>1</v>
      </c>
      <c r="L305" s="747">
        <v>4</v>
      </c>
      <c r="M305" s="748">
        <v>291.52</v>
      </c>
    </row>
    <row r="306" spans="1:13" ht="14.4" customHeight="1" x14ac:dyDescent="0.3">
      <c r="A306" s="742" t="s">
        <v>2321</v>
      </c>
      <c r="B306" s="743" t="s">
        <v>1962</v>
      </c>
      <c r="C306" s="743" t="s">
        <v>1966</v>
      </c>
      <c r="D306" s="743" t="s">
        <v>1964</v>
      </c>
      <c r="E306" s="743" t="s">
        <v>1967</v>
      </c>
      <c r="F306" s="747"/>
      <c r="G306" s="747"/>
      <c r="H306" s="761">
        <v>0</v>
      </c>
      <c r="I306" s="747">
        <v>1</v>
      </c>
      <c r="J306" s="747">
        <v>218.62</v>
      </c>
      <c r="K306" s="761">
        <v>1</v>
      </c>
      <c r="L306" s="747">
        <v>1</v>
      </c>
      <c r="M306" s="748">
        <v>218.62</v>
      </c>
    </row>
    <row r="307" spans="1:13" ht="14.4" customHeight="1" x14ac:dyDescent="0.3">
      <c r="A307" s="742" t="s">
        <v>2321</v>
      </c>
      <c r="B307" s="743" t="s">
        <v>1962</v>
      </c>
      <c r="C307" s="743" t="s">
        <v>1971</v>
      </c>
      <c r="D307" s="743" t="s">
        <v>1964</v>
      </c>
      <c r="E307" s="743" t="s">
        <v>1972</v>
      </c>
      <c r="F307" s="747"/>
      <c r="G307" s="747"/>
      <c r="H307" s="761">
        <v>0</v>
      </c>
      <c r="I307" s="747">
        <v>9</v>
      </c>
      <c r="J307" s="747">
        <v>1311.5699999999997</v>
      </c>
      <c r="K307" s="761">
        <v>1</v>
      </c>
      <c r="L307" s="747">
        <v>9</v>
      </c>
      <c r="M307" s="748">
        <v>1311.5699999999997</v>
      </c>
    </row>
    <row r="308" spans="1:13" ht="14.4" customHeight="1" x14ac:dyDescent="0.3">
      <c r="A308" s="742" t="s">
        <v>2321</v>
      </c>
      <c r="B308" s="743" t="s">
        <v>1979</v>
      </c>
      <c r="C308" s="743" t="s">
        <v>1980</v>
      </c>
      <c r="D308" s="743" t="s">
        <v>1981</v>
      </c>
      <c r="E308" s="743" t="s">
        <v>1982</v>
      </c>
      <c r="F308" s="747"/>
      <c r="G308" s="747"/>
      <c r="H308" s="761">
        <v>0</v>
      </c>
      <c r="I308" s="747">
        <v>6</v>
      </c>
      <c r="J308" s="747">
        <v>704.76</v>
      </c>
      <c r="K308" s="761">
        <v>1</v>
      </c>
      <c r="L308" s="747">
        <v>6</v>
      </c>
      <c r="M308" s="748">
        <v>704.76</v>
      </c>
    </row>
    <row r="309" spans="1:13" ht="14.4" customHeight="1" x14ac:dyDescent="0.3">
      <c r="A309" s="742" t="s">
        <v>2321</v>
      </c>
      <c r="B309" s="743" t="s">
        <v>1979</v>
      </c>
      <c r="C309" s="743" t="s">
        <v>3419</v>
      </c>
      <c r="D309" s="743" t="s">
        <v>1981</v>
      </c>
      <c r="E309" s="743" t="s">
        <v>3420</v>
      </c>
      <c r="F309" s="747"/>
      <c r="G309" s="747"/>
      <c r="H309" s="761">
        <v>0</v>
      </c>
      <c r="I309" s="747">
        <v>3</v>
      </c>
      <c r="J309" s="747">
        <v>545.81999999999994</v>
      </c>
      <c r="K309" s="761">
        <v>1</v>
      </c>
      <c r="L309" s="747">
        <v>3</v>
      </c>
      <c r="M309" s="748">
        <v>545.81999999999994</v>
      </c>
    </row>
    <row r="310" spans="1:13" ht="14.4" customHeight="1" x14ac:dyDescent="0.3">
      <c r="A310" s="742" t="s">
        <v>2321</v>
      </c>
      <c r="B310" s="743" t="s">
        <v>1993</v>
      </c>
      <c r="C310" s="743" t="s">
        <v>3440</v>
      </c>
      <c r="D310" s="743" t="s">
        <v>3441</v>
      </c>
      <c r="E310" s="743" t="s">
        <v>3442</v>
      </c>
      <c r="F310" s="747">
        <v>1</v>
      </c>
      <c r="G310" s="747">
        <v>280.38</v>
      </c>
      <c r="H310" s="761">
        <v>1</v>
      </c>
      <c r="I310" s="747"/>
      <c r="J310" s="747"/>
      <c r="K310" s="761">
        <v>0</v>
      </c>
      <c r="L310" s="747">
        <v>1</v>
      </c>
      <c r="M310" s="748">
        <v>280.38</v>
      </c>
    </row>
    <row r="311" spans="1:13" ht="14.4" customHeight="1" x14ac:dyDescent="0.3">
      <c r="A311" s="742" t="s">
        <v>2321</v>
      </c>
      <c r="B311" s="743" t="s">
        <v>2002</v>
      </c>
      <c r="C311" s="743" t="s">
        <v>2954</v>
      </c>
      <c r="D311" s="743" t="s">
        <v>2955</v>
      </c>
      <c r="E311" s="743" t="s">
        <v>2956</v>
      </c>
      <c r="F311" s="747"/>
      <c r="G311" s="747"/>
      <c r="H311" s="761">
        <v>0</v>
      </c>
      <c r="I311" s="747">
        <v>6</v>
      </c>
      <c r="J311" s="747">
        <v>316.38</v>
      </c>
      <c r="K311" s="761">
        <v>1</v>
      </c>
      <c r="L311" s="747">
        <v>6</v>
      </c>
      <c r="M311" s="748">
        <v>316.38</v>
      </c>
    </row>
    <row r="312" spans="1:13" ht="14.4" customHeight="1" x14ac:dyDescent="0.3">
      <c r="A312" s="742" t="s">
        <v>2321</v>
      </c>
      <c r="B312" s="743" t="s">
        <v>2002</v>
      </c>
      <c r="C312" s="743" t="s">
        <v>2006</v>
      </c>
      <c r="D312" s="743" t="s">
        <v>2004</v>
      </c>
      <c r="E312" s="743" t="s">
        <v>1931</v>
      </c>
      <c r="F312" s="747"/>
      <c r="G312" s="747"/>
      <c r="H312" s="761">
        <v>0</v>
      </c>
      <c r="I312" s="747">
        <v>9</v>
      </c>
      <c r="J312" s="747">
        <v>492.96</v>
      </c>
      <c r="K312" s="761">
        <v>1</v>
      </c>
      <c r="L312" s="747">
        <v>9</v>
      </c>
      <c r="M312" s="748">
        <v>492.96</v>
      </c>
    </row>
    <row r="313" spans="1:13" ht="14.4" customHeight="1" x14ac:dyDescent="0.3">
      <c r="A313" s="742" t="s">
        <v>2321</v>
      </c>
      <c r="B313" s="743" t="s">
        <v>2002</v>
      </c>
      <c r="C313" s="743" t="s">
        <v>2007</v>
      </c>
      <c r="D313" s="743" t="s">
        <v>2004</v>
      </c>
      <c r="E313" s="743" t="s">
        <v>2008</v>
      </c>
      <c r="F313" s="747"/>
      <c r="G313" s="747"/>
      <c r="H313" s="761">
        <v>0</v>
      </c>
      <c r="I313" s="747">
        <v>1</v>
      </c>
      <c r="J313" s="747">
        <v>196.21</v>
      </c>
      <c r="K313" s="761">
        <v>1</v>
      </c>
      <c r="L313" s="747">
        <v>1</v>
      </c>
      <c r="M313" s="748">
        <v>196.21</v>
      </c>
    </row>
    <row r="314" spans="1:13" ht="14.4" customHeight="1" x14ac:dyDescent="0.3">
      <c r="A314" s="742" t="s">
        <v>2321</v>
      </c>
      <c r="B314" s="743" t="s">
        <v>2002</v>
      </c>
      <c r="C314" s="743" t="s">
        <v>2009</v>
      </c>
      <c r="D314" s="743" t="s">
        <v>2004</v>
      </c>
      <c r="E314" s="743" t="s">
        <v>2010</v>
      </c>
      <c r="F314" s="747"/>
      <c r="G314" s="747"/>
      <c r="H314" s="761">
        <v>0</v>
      </c>
      <c r="I314" s="747">
        <v>12</v>
      </c>
      <c r="J314" s="747">
        <v>1412.76</v>
      </c>
      <c r="K314" s="761">
        <v>1</v>
      </c>
      <c r="L314" s="747">
        <v>12</v>
      </c>
      <c r="M314" s="748">
        <v>1412.76</v>
      </c>
    </row>
    <row r="315" spans="1:13" ht="14.4" customHeight="1" x14ac:dyDescent="0.3">
      <c r="A315" s="742" t="s">
        <v>2321</v>
      </c>
      <c r="B315" s="743" t="s">
        <v>2015</v>
      </c>
      <c r="C315" s="743" t="s">
        <v>2018</v>
      </c>
      <c r="D315" s="743" t="s">
        <v>2017</v>
      </c>
      <c r="E315" s="743" t="s">
        <v>2010</v>
      </c>
      <c r="F315" s="747"/>
      <c r="G315" s="747"/>
      <c r="H315" s="761">
        <v>0</v>
      </c>
      <c r="I315" s="747">
        <v>3</v>
      </c>
      <c r="J315" s="747">
        <v>543.39</v>
      </c>
      <c r="K315" s="761">
        <v>1</v>
      </c>
      <c r="L315" s="747">
        <v>3</v>
      </c>
      <c r="M315" s="748">
        <v>543.39</v>
      </c>
    </row>
    <row r="316" spans="1:13" ht="14.4" customHeight="1" x14ac:dyDescent="0.3">
      <c r="A316" s="742" t="s">
        <v>2321</v>
      </c>
      <c r="B316" s="743" t="s">
        <v>2015</v>
      </c>
      <c r="C316" s="743" t="s">
        <v>3427</v>
      </c>
      <c r="D316" s="743" t="s">
        <v>2017</v>
      </c>
      <c r="E316" s="743" t="s">
        <v>2750</v>
      </c>
      <c r="F316" s="747"/>
      <c r="G316" s="747"/>
      <c r="H316" s="761">
        <v>0</v>
      </c>
      <c r="I316" s="747">
        <v>3</v>
      </c>
      <c r="J316" s="747">
        <v>835.92</v>
      </c>
      <c r="K316" s="761">
        <v>1</v>
      </c>
      <c r="L316" s="747">
        <v>3</v>
      </c>
      <c r="M316" s="748">
        <v>835.92</v>
      </c>
    </row>
    <row r="317" spans="1:13" ht="14.4" customHeight="1" x14ac:dyDescent="0.3">
      <c r="A317" s="742" t="s">
        <v>2321</v>
      </c>
      <c r="B317" s="743" t="s">
        <v>2019</v>
      </c>
      <c r="C317" s="743" t="s">
        <v>3361</v>
      </c>
      <c r="D317" s="743" t="s">
        <v>3019</v>
      </c>
      <c r="E317" s="743" t="s">
        <v>3020</v>
      </c>
      <c r="F317" s="747"/>
      <c r="G317" s="747"/>
      <c r="H317" s="761">
        <v>0</v>
      </c>
      <c r="I317" s="747">
        <v>3</v>
      </c>
      <c r="J317" s="747">
        <v>556.02</v>
      </c>
      <c r="K317" s="761">
        <v>1</v>
      </c>
      <c r="L317" s="747">
        <v>3</v>
      </c>
      <c r="M317" s="748">
        <v>556.02</v>
      </c>
    </row>
    <row r="318" spans="1:13" ht="14.4" customHeight="1" x14ac:dyDescent="0.3">
      <c r="A318" s="742" t="s">
        <v>2321</v>
      </c>
      <c r="B318" s="743" t="s">
        <v>2031</v>
      </c>
      <c r="C318" s="743" t="s">
        <v>2045</v>
      </c>
      <c r="D318" s="743" t="s">
        <v>1117</v>
      </c>
      <c r="E318" s="743" t="s">
        <v>2046</v>
      </c>
      <c r="F318" s="747"/>
      <c r="G318" s="747"/>
      <c r="H318" s="761">
        <v>0</v>
      </c>
      <c r="I318" s="747">
        <v>1</v>
      </c>
      <c r="J318" s="747">
        <v>79.03</v>
      </c>
      <c r="K318" s="761">
        <v>1</v>
      </c>
      <c r="L318" s="747">
        <v>1</v>
      </c>
      <c r="M318" s="748">
        <v>79.03</v>
      </c>
    </row>
    <row r="319" spans="1:13" ht="14.4" customHeight="1" x14ac:dyDescent="0.3">
      <c r="A319" s="742" t="s">
        <v>2321</v>
      </c>
      <c r="B319" s="743" t="s">
        <v>2031</v>
      </c>
      <c r="C319" s="743" t="s">
        <v>2049</v>
      </c>
      <c r="D319" s="743" t="s">
        <v>2033</v>
      </c>
      <c r="E319" s="743" t="s">
        <v>2050</v>
      </c>
      <c r="F319" s="747"/>
      <c r="G319" s="747"/>
      <c r="H319" s="761">
        <v>0</v>
      </c>
      <c r="I319" s="747">
        <v>2</v>
      </c>
      <c r="J319" s="747">
        <v>92.14</v>
      </c>
      <c r="K319" s="761">
        <v>1</v>
      </c>
      <c r="L319" s="747">
        <v>2</v>
      </c>
      <c r="M319" s="748">
        <v>92.14</v>
      </c>
    </row>
    <row r="320" spans="1:13" ht="14.4" customHeight="1" x14ac:dyDescent="0.3">
      <c r="A320" s="742" t="s">
        <v>2321</v>
      </c>
      <c r="B320" s="743" t="s">
        <v>2031</v>
      </c>
      <c r="C320" s="743" t="s">
        <v>2041</v>
      </c>
      <c r="D320" s="743" t="s">
        <v>1121</v>
      </c>
      <c r="E320" s="743" t="s">
        <v>2042</v>
      </c>
      <c r="F320" s="747"/>
      <c r="G320" s="747"/>
      <c r="H320" s="761">
        <v>0</v>
      </c>
      <c r="I320" s="747">
        <v>1</v>
      </c>
      <c r="J320" s="747">
        <v>118.54</v>
      </c>
      <c r="K320" s="761">
        <v>1</v>
      </c>
      <c r="L320" s="747">
        <v>1</v>
      </c>
      <c r="M320" s="748">
        <v>118.54</v>
      </c>
    </row>
    <row r="321" spans="1:13" ht="14.4" customHeight="1" x14ac:dyDescent="0.3">
      <c r="A321" s="742" t="s">
        <v>2321</v>
      </c>
      <c r="B321" s="743" t="s">
        <v>2053</v>
      </c>
      <c r="C321" s="743" t="s">
        <v>2054</v>
      </c>
      <c r="D321" s="743" t="s">
        <v>1607</v>
      </c>
      <c r="E321" s="743" t="s">
        <v>2055</v>
      </c>
      <c r="F321" s="747"/>
      <c r="G321" s="747"/>
      <c r="H321" s="761">
        <v>0</v>
      </c>
      <c r="I321" s="747">
        <v>1</v>
      </c>
      <c r="J321" s="747">
        <v>225.06</v>
      </c>
      <c r="K321" s="761">
        <v>1</v>
      </c>
      <c r="L321" s="747">
        <v>1</v>
      </c>
      <c r="M321" s="748">
        <v>225.06</v>
      </c>
    </row>
    <row r="322" spans="1:13" ht="14.4" customHeight="1" x14ac:dyDescent="0.3">
      <c r="A322" s="742" t="s">
        <v>2321</v>
      </c>
      <c r="B322" s="743" t="s">
        <v>2122</v>
      </c>
      <c r="C322" s="743" t="s">
        <v>2125</v>
      </c>
      <c r="D322" s="743" t="s">
        <v>648</v>
      </c>
      <c r="E322" s="743" t="s">
        <v>582</v>
      </c>
      <c r="F322" s="747"/>
      <c r="G322" s="747"/>
      <c r="H322" s="761">
        <v>0</v>
      </c>
      <c r="I322" s="747">
        <v>6</v>
      </c>
      <c r="J322" s="747">
        <v>290.52</v>
      </c>
      <c r="K322" s="761">
        <v>1</v>
      </c>
      <c r="L322" s="747">
        <v>6</v>
      </c>
      <c r="M322" s="748">
        <v>290.52</v>
      </c>
    </row>
    <row r="323" spans="1:13" ht="14.4" customHeight="1" x14ac:dyDescent="0.3">
      <c r="A323" s="742" t="s">
        <v>2321</v>
      </c>
      <c r="B323" s="743" t="s">
        <v>2126</v>
      </c>
      <c r="C323" s="743" t="s">
        <v>2127</v>
      </c>
      <c r="D323" s="743" t="s">
        <v>608</v>
      </c>
      <c r="E323" s="743" t="s">
        <v>583</v>
      </c>
      <c r="F323" s="747">
        <v>1</v>
      </c>
      <c r="G323" s="747">
        <v>72.55</v>
      </c>
      <c r="H323" s="761">
        <v>1</v>
      </c>
      <c r="I323" s="747"/>
      <c r="J323" s="747"/>
      <c r="K323" s="761">
        <v>0</v>
      </c>
      <c r="L323" s="747">
        <v>1</v>
      </c>
      <c r="M323" s="748">
        <v>72.55</v>
      </c>
    </row>
    <row r="324" spans="1:13" ht="14.4" customHeight="1" x14ac:dyDescent="0.3">
      <c r="A324" s="742" t="s">
        <v>2321</v>
      </c>
      <c r="B324" s="743" t="s">
        <v>2126</v>
      </c>
      <c r="C324" s="743" t="s">
        <v>2134</v>
      </c>
      <c r="D324" s="743" t="s">
        <v>1184</v>
      </c>
      <c r="E324" s="743" t="s">
        <v>2131</v>
      </c>
      <c r="F324" s="747">
        <v>6</v>
      </c>
      <c r="G324" s="747">
        <v>217.62</v>
      </c>
      <c r="H324" s="761">
        <v>1</v>
      </c>
      <c r="I324" s="747"/>
      <c r="J324" s="747"/>
      <c r="K324" s="761">
        <v>0</v>
      </c>
      <c r="L324" s="747">
        <v>6</v>
      </c>
      <c r="M324" s="748">
        <v>217.62</v>
      </c>
    </row>
    <row r="325" spans="1:13" ht="14.4" customHeight="1" x14ac:dyDescent="0.3">
      <c r="A325" s="742" t="s">
        <v>2321</v>
      </c>
      <c r="B325" s="743" t="s">
        <v>2126</v>
      </c>
      <c r="C325" s="743" t="s">
        <v>3060</v>
      </c>
      <c r="D325" s="743" t="s">
        <v>1186</v>
      </c>
      <c r="E325" s="743" t="s">
        <v>3061</v>
      </c>
      <c r="F325" s="747">
        <v>1</v>
      </c>
      <c r="G325" s="747">
        <v>121.75</v>
      </c>
      <c r="H325" s="761">
        <v>1</v>
      </c>
      <c r="I325" s="747"/>
      <c r="J325" s="747"/>
      <c r="K325" s="761">
        <v>0</v>
      </c>
      <c r="L325" s="747">
        <v>1</v>
      </c>
      <c r="M325" s="748">
        <v>121.75</v>
      </c>
    </row>
    <row r="326" spans="1:13" ht="14.4" customHeight="1" x14ac:dyDescent="0.3">
      <c r="A326" s="742" t="s">
        <v>2321</v>
      </c>
      <c r="B326" s="743" t="s">
        <v>2153</v>
      </c>
      <c r="C326" s="743" t="s">
        <v>2154</v>
      </c>
      <c r="D326" s="743" t="s">
        <v>2155</v>
      </c>
      <c r="E326" s="743" t="s">
        <v>2156</v>
      </c>
      <c r="F326" s="747"/>
      <c r="G326" s="747"/>
      <c r="H326" s="761"/>
      <c r="I326" s="747">
        <v>18</v>
      </c>
      <c r="J326" s="747">
        <v>0</v>
      </c>
      <c r="K326" s="761"/>
      <c r="L326" s="747">
        <v>18</v>
      </c>
      <c r="M326" s="748">
        <v>0</v>
      </c>
    </row>
    <row r="327" spans="1:13" ht="14.4" customHeight="1" x14ac:dyDescent="0.3">
      <c r="A327" s="742" t="s">
        <v>2321</v>
      </c>
      <c r="B327" s="743" t="s">
        <v>3554</v>
      </c>
      <c r="C327" s="743" t="s">
        <v>3366</v>
      </c>
      <c r="D327" s="743" t="s">
        <v>3367</v>
      </c>
      <c r="E327" s="743" t="s">
        <v>3368</v>
      </c>
      <c r="F327" s="747">
        <v>2</v>
      </c>
      <c r="G327" s="747">
        <v>1018.2</v>
      </c>
      <c r="H327" s="761">
        <v>1</v>
      </c>
      <c r="I327" s="747"/>
      <c r="J327" s="747"/>
      <c r="K327" s="761">
        <v>0</v>
      </c>
      <c r="L327" s="747">
        <v>2</v>
      </c>
      <c r="M327" s="748">
        <v>1018.2</v>
      </c>
    </row>
    <row r="328" spans="1:13" ht="14.4" customHeight="1" x14ac:dyDescent="0.3">
      <c r="A328" s="742" t="s">
        <v>2321</v>
      </c>
      <c r="B328" s="743" t="s">
        <v>2201</v>
      </c>
      <c r="C328" s="743" t="s">
        <v>2204</v>
      </c>
      <c r="D328" s="743" t="s">
        <v>1536</v>
      </c>
      <c r="E328" s="743" t="s">
        <v>2205</v>
      </c>
      <c r="F328" s="747"/>
      <c r="G328" s="747"/>
      <c r="H328" s="761"/>
      <c r="I328" s="747">
        <v>1</v>
      </c>
      <c r="J328" s="747">
        <v>0</v>
      </c>
      <c r="K328" s="761"/>
      <c r="L328" s="747">
        <v>1</v>
      </c>
      <c r="M328" s="748">
        <v>0</v>
      </c>
    </row>
    <row r="329" spans="1:13" ht="14.4" customHeight="1" x14ac:dyDescent="0.3">
      <c r="A329" s="742" t="s">
        <v>2321</v>
      </c>
      <c r="B329" s="743" t="s">
        <v>2201</v>
      </c>
      <c r="C329" s="743" t="s">
        <v>3279</v>
      </c>
      <c r="D329" s="743" t="s">
        <v>2207</v>
      </c>
      <c r="E329" s="743" t="s">
        <v>2203</v>
      </c>
      <c r="F329" s="747">
        <v>3</v>
      </c>
      <c r="G329" s="747">
        <v>0</v>
      </c>
      <c r="H329" s="761"/>
      <c r="I329" s="747"/>
      <c r="J329" s="747"/>
      <c r="K329" s="761"/>
      <c r="L329" s="747">
        <v>3</v>
      </c>
      <c r="M329" s="748">
        <v>0</v>
      </c>
    </row>
    <row r="330" spans="1:13" ht="14.4" customHeight="1" x14ac:dyDescent="0.3">
      <c r="A330" s="742" t="s">
        <v>2321</v>
      </c>
      <c r="B330" s="743" t="s">
        <v>2213</v>
      </c>
      <c r="C330" s="743" t="s">
        <v>3416</v>
      </c>
      <c r="D330" s="743" t="s">
        <v>620</v>
      </c>
      <c r="E330" s="743" t="s">
        <v>2012</v>
      </c>
      <c r="F330" s="747"/>
      <c r="G330" s="747"/>
      <c r="H330" s="761">
        <v>0</v>
      </c>
      <c r="I330" s="747">
        <v>1</v>
      </c>
      <c r="J330" s="747">
        <v>283.86</v>
      </c>
      <c r="K330" s="761">
        <v>1</v>
      </c>
      <c r="L330" s="747">
        <v>1</v>
      </c>
      <c r="M330" s="748">
        <v>283.86</v>
      </c>
    </row>
    <row r="331" spans="1:13" ht="14.4" customHeight="1" x14ac:dyDescent="0.3">
      <c r="A331" s="742" t="s">
        <v>2321</v>
      </c>
      <c r="B331" s="743" t="s">
        <v>2215</v>
      </c>
      <c r="C331" s="743" t="s">
        <v>2216</v>
      </c>
      <c r="D331" s="743" t="s">
        <v>2217</v>
      </c>
      <c r="E331" s="743" t="s">
        <v>2218</v>
      </c>
      <c r="F331" s="747"/>
      <c r="G331" s="747"/>
      <c r="H331" s="761">
        <v>0</v>
      </c>
      <c r="I331" s="747">
        <v>3</v>
      </c>
      <c r="J331" s="747">
        <v>368.88</v>
      </c>
      <c r="K331" s="761">
        <v>1</v>
      </c>
      <c r="L331" s="747">
        <v>3</v>
      </c>
      <c r="M331" s="748">
        <v>368.88</v>
      </c>
    </row>
    <row r="332" spans="1:13" ht="14.4" customHeight="1" x14ac:dyDescent="0.3">
      <c r="A332" s="742" t="s">
        <v>2321</v>
      </c>
      <c r="B332" s="743" t="s">
        <v>2215</v>
      </c>
      <c r="C332" s="743" t="s">
        <v>2554</v>
      </c>
      <c r="D332" s="743" t="s">
        <v>2555</v>
      </c>
      <c r="E332" s="743" t="s">
        <v>2556</v>
      </c>
      <c r="F332" s="747"/>
      <c r="G332" s="747"/>
      <c r="H332" s="761">
        <v>0</v>
      </c>
      <c r="I332" s="747">
        <v>2</v>
      </c>
      <c r="J332" s="747">
        <v>170.32</v>
      </c>
      <c r="K332" s="761">
        <v>1</v>
      </c>
      <c r="L332" s="747">
        <v>2</v>
      </c>
      <c r="M332" s="748">
        <v>170.32</v>
      </c>
    </row>
    <row r="333" spans="1:13" ht="14.4" customHeight="1" x14ac:dyDescent="0.3">
      <c r="A333" s="742" t="s">
        <v>2321</v>
      </c>
      <c r="B333" s="743" t="s">
        <v>2219</v>
      </c>
      <c r="C333" s="743" t="s">
        <v>2223</v>
      </c>
      <c r="D333" s="743" t="s">
        <v>2224</v>
      </c>
      <c r="E333" s="743" t="s">
        <v>1931</v>
      </c>
      <c r="F333" s="747">
        <v>3</v>
      </c>
      <c r="G333" s="747">
        <v>396</v>
      </c>
      <c r="H333" s="761">
        <v>1</v>
      </c>
      <c r="I333" s="747"/>
      <c r="J333" s="747"/>
      <c r="K333" s="761">
        <v>0</v>
      </c>
      <c r="L333" s="747">
        <v>3</v>
      </c>
      <c r="M333" s="748">
        <v>396</v>
      </c>
    </row>
    <row r="334" spans="1:13" ht="14.4" customHeight="1" x14ac:dyDescent="0.3">
      <c r="A334" s="742" t="s">
        <v>2321</v>
      </c>
      <c r="B334" s="743" t="s">
        <v>2236</v>
      </c>
      <c r="C334" s="743" t="s">
        <v>3275</v>
      </c>
      <c r="D334" s="743" t="s">
        <v>718</v>
      </c>
      <c r="E334" s="743" t="s">
        <v>3276</v>
      </c>
      <c r="F334" s="747"/>
      <c r="G334" s="747"/>
      <c r="H334" s="761"/>
      <c r="I334" s="747">
        <v>3</v>
      </c>
      <c r="J334" s="747">
        <v>0</v>
      </c>
      <c r="K334" s="761"/>
      <c r="L334" s="747">
        <v>3</v>
      </c>
      <c r="M334" s="748">
        <v>0</v>
      </c>
    </row>
    <row r="335" spans="1:13" ht="14.4" customHeight="1" x14ac:dyDescent="0.3">
      <c r="A335" s="742" t="s">
        <v>2321</v>
      </c>
      <c r="B335" s="743" t="s">
        <v>3555</v>
      </c>
      <c r="C335" s="743" t="s">
        <v>3349</v>
      </c>
      <c r="D335" s="743" t="s">
        <v>3350</v>
      </c>
      <c r="E335" s="743" t="s">
        <v>2871</v>
      </c>
      <c r="F335" s="747"/>
      <c r="G335" s="747"/>
      <c r="H335" s="761">
        <v>0</v>
      </c>
      <c r="I335" s="747">
        <v>3</v>
      </c>
      <c r="J335" s="747">
        <v>792.69</v>
      </c>
      <c r="K335" s="761">
        <v>1</v>
      </c>
      <c r="L335" s="747">
        <v>3</v>
      </c>
      <c r="M335" s="748">
        <v>792.69</v>
      </c>
    </row>
    <row r="336" spans="1:13" ht="14.4" customHeight="1" x14ac:dyDescent="0.3">
      <c r="A336" s="742" t="s">
        <v>2321</v>
      </c>
      <c r="B336" s="743" t="s">
        <v>3557</v>
      </c>
      <c r="C336" s="743" t="s">
        <v>3325</v>
      </c>
      <c r="D336" s="743" t="s">
        <v>3326</v>
      </c>
      <c r="E336" s="743" t="s">
        <v>3327</v>
      </c>
      <c r="F336" s="747"/>
      <c r="G336" s="747"/>
      <c r="H336" s="761"/>
      <c r="I336" s="747">
        <v>1</v>
      </c>
      <c r="J336" s="747">
        <v>0</v>
      </c>
      <c r="K336" s="761"/>
      <c r="L336" s="747">
        <v>1</v>
      </c>
      <c r="M336" s="748">
        <v>0</v>
      </c>
    </row>
    <row r="337" spans="1:13" ht="14.4" customHeight="1" x14ac:dyDescent="0.3">
      <c r="A337" s="742" t="s">
        <v>2321</v>
      </c>
      <c r="B337" s="743" t="s">
        <v>1893</v>
      </c>
      <c r="C337" s="743" t="s">
        <v>1899</v>
      </c>
      <c r="D337" s="743" t="s">
        <v>1895</v>
      </c>
      <c r="E337" s="743" t="s">
        <v>1900</v>
      </c>
      <c r="F337" s="747"/>
      <c r="G337" s="747"/>
      <c r="H337" s="761">
        <v>0</v>
      </c>
      <c r="I337" s="747">
        <v>3</v>
      </c>
      <c r="J337" s="747">
        <v>5663.7000000000007</v>
      </c>
      <c r="K337" s="761">
        <v>1</v>
      </c>
      <c r="L337" s="747">
        <v>3</v>
      </c>
      <c r="M337" s="748">
        <v>5663.7000000000007</v>
      </c>
    </row>
    <row r="338" spans="1:13" ht="14.4" customHeight="1" x14ac:dyDescent="0.3">
      <c r="A338" s="742" t="s">
        <v>2322</v>
      </c>
      <c r="B338" s="743" t="s">
        <v>1806</v>
      </c>
      <c r="C338" s="743" t="s">
        <v>2530</v>
      </c>
      <c r="D338" s="743" t="s">
        <v>1810</v>
      </c>
      <c r="E338" s="743" t="s">
        <v>1811</v>
      </c>
      <c r="F338" s="747"/>
      <c r="G338" s="747"/>
      <c r="H338" s="761">
        <v>0</v>
      </c>
      <c r="I338" s="747">
        <v>1</v>
      </c>
      <c r="J338" s="747">
        <v>16.12</v>
      </c>
      <c r="K338" s="761">
        <v>1</v>
      </c>
      <c r="L338" s="747">
        <v>1</v>
      </c>
      <c r="M338" s="748">
        <v>16.12</v>
      </c>
    </row>
    <row r="339" spans="1:13" ht="14.4" customHeight="1" x14ac:dyDescent="0.3">
      <c r="A339" s="742" t="s">
        <v>2322</v>
      </c>
      <c r="B339" s="743" t="s">
        <v>1806</v>
      </c>
      <c r="C339" s="743" t="s">
        <v>2987</v>
      </c>
      <c r="D339" s="743" t="s">
        <v>1810</v>
      </c>
      <c r="E339" s="743" t="s">
        <v>1815</v>
      </c>
      <c r="F339" s="747"/>
      <c r="G339" s="747"/>
      <c r="H339" s="761">
        <v>0</v>
      </c>
      <c r="I339" s="747">
        <v>1</v>
      </c>
      <c r="J339" s="747">
        <v>32.25</v>
      </c>
      <c r="K339" s="761">
        <v>1</v>
      </c>
      <c r="L339" s="747">
        <v>1</v>
      </c>
      <c r="M339" s="748">
        <v>32.25</v>
      </c>
    </row>
    <row r="340" spans="1:13" ht="14.4" customHeight="1" x14ac:dyDescent="0.3">
      <c r="A340" s="742" t="s">
        <v>2322</v>
      </c>
      <c r="B340" s="743" t="s">
        <v>1806</v>
      </c>
      <c r="C340" s="743" t="s">
        <v>1809</v>
      </c>
      <c r="D340" s="743" t="s">
        <v>1810</v>
      </c>
      <c r="E340" s="743" t="s">
        <v>1811</v>
      </c>
      <c r="F340" s="747"/>
      <c r="G340" s="747"/>
      <c r="H340" s="761">
        <v>0</v>
      </c>
      <c r="I340" s="747">
        <v>1</v>
      </c>
      <c r="J340" s="747">
        <v>28.81</v>
      </c>
      <c r="K340" s="761">
        <v>1</v>
      </c>
      <c r="L340" s="747">
        <v>1</v>
      </c>
      <c r="M340" s="748">
        <v>28.81</v>
      </c>
    </row>
    <row r="341" spans="1:13" ht="14.4" customHeight="1" x14ac:dyDescent="0.3">
      <c r="A341" s="742" t="s">
        <v>2322</v>
      </c>
      <c r="B341" s="743" t="s">
        <v>1871</v>
      </c>
      <c r="C341" s="743" t="s">
        <v>2513</v>
      </c>
      <c r="D341" s="743" t="s">
        <v>913</v>
      </c>
      <c r="E341" s="743" t="s">
        <v>1877</v>
      </c>
      <c r="F341" s="747"/>
      <c r="G341" s="747"/>
      <c r="H341" s="761">
        <v>0</v>
      </c>
      <c r="I341" s="747">
        <v>2</v>
      </c>
      <c r="J341" s="747">
        <v>1472.66</v>
      </c>
      <c r="K341" s="761">
        <v>1</v>
      </c>
      <c r="L341" s="747">
        <v>2</v>
      </c>
      <c r="M341" s="748">
        <v>1472.66</v>
      </c>
    </row>
    <row r="342" spans="1:13" ht="14.4" customHeight="1" x14ac:dyDescent="0.3">
      <c r="A342" s="742" t="s">
        <v>2322</v>
      </c>
      <c r="B342" s="743" t="s">
        <v>1884</v>
      </c>
      <c r="C342" s="743" t="s">
        <v>1885</v>
      </c>
      <c r="D342" s="743" t="s">
        <v>1886</v>
      </c>
      <c r="E342" s="743" t="s">
        <v>1887</v>
      </c>
      <c r="F342" s="747"/>
      <c r="G342" s="747"/>
      <c r="H342" s="761">
        <v>0</v>
      </c>
      <c r="I342" s="747">
        <v>1</v>
      </c>
      <c r="J342" s="747">
        <v>93.43</v>
      </c>
      <c r="K342" s="761">
        <v>1</v>
      </c>
      <c r="L342" s="747">
        <v>1</v>
      </c>
      <c r="M342" s="748">
        <v>93.43</v>
      </c>
    </row>
    <row r="343" spans="1:13" ht="14.4" customHeight="1" x14ac:dyDescent="0.3">
      <c r="A343" s="742" t="s">
        <v>2322</v>
      </c>
      <c r="B343" s="743" t="s">
        <v>1915</v>
      </c>
      <c r="C343" s="743" t="s">
        <v>1916</v>
      </c>
      <c r="D343" s="743" t="s">
        <v>1917</v>
      </c>
      <c r="E343" s="743" t="s">
        <v>1918</v>
      </c>
      <c r="F343" s="747"/>
      <c r="G343" s="747"/>
      <c r="H343" s="761">
        <v>0</v>
      </c>
      <c r="I343" s="747">
        <v>1</v>
      </c>
      <c r="J343" s="747">
        <v>131.32</v>
      </c>
      <c r="K343" s="761">
        <v>1</v>
      </c>
      <c r="L343" s="747">
        <v>1</v>
      </c>
      <c r="M343" s="748">
        <v>131.32</v>
      </c>
    </row>
    <row r="344" spans="1:13" ht="14.4" customHeight="1" x14ac:dyDescent="0.3">
      <c r="A344" s="742" t="s">
        <v>2322</v>
      </c>
      <c r="B344" s="743" t="s">
        <v>1927</v>
      </c>
      <c r="C344" s="743" t="s">
        <v>1928</v>
      </c>
      <c r="D344" s="743" t="s">
        <v>1324</v>
      </c>
      <c r="E344" s="743" t="s">
        <v>1929</v>
      </c>
      <c r="F344" s="747"/>
      <c r="G344" s="747"/>
      <c r="H344" s="761">
        <v>0</v>
      </c>
      <c r="I344" s="747">
        <v>1</v>
      </c>
      <c r="J344" s="747">
        <v>35.11</v>
      </c>
      <c r="K344" s="761">
        <v>1</v>
      </c>
      <c r="L344" s="747">
        <v>1</v>
      </c>
      <c r="M344" s="748">
        <v>35.11</v>
      </c>
    </row>
    <row r="345" spans="1:13" ht="14.4" customHeight="1" x14ac:dyDescent="0.3">
      <c r="A345" s="742" t="s">
        <v>2322</v>
      </c>
      <c r="B345" s="743" t="s">
        <v>1927</v>
      </c>
      <c r="C345" s="743" t="s">
        <v>1930</v>
      </c>
      <c r="D345" s="743" t="s">
        <v>1323</v>
      </c>
      <c r="E345" s="743" t="s">
        <v>1931</v>
      </c>
      <c r="F345" s="747"/>
      <c r="G345" s="747"/>
      <c r="H345" s="761">
        <v>0</v>
      </c>
      <c r="I345" s="747">
        <v>1</v>
      </c>
      <c r="J345" s="747">
        <v>70.23</v>
      </c>
      <c r="K345" s="761">
        <v>1</v>
      </c>
      <c r="L345" s="747">
        <v>1</v>
      </c>
      <c r="M345" s="748">
        <v>70.23</v>
      </c>
    </row>
    <row r="346" spans="1:13" ht="14.4" customHeight="1" x14ac:dyDescent="0.3">
      <c r="A346" s="742" t="s">
        <v>2322</v>
      </c>
      <c r="B346" s="743" t="s">
        <v>3556</v>
      </c>
      <c r="C346" s="743" t="s">
        <v>2601</v>
      </c>
      <c r="D346" s="743" t="s">
        <v>2602</v>
      </c>
      <c r="E346" s="743" t="s">
        <v>2603</v>
      </c>
      <c r="F346" s="747"/>
      <c r="G346" s="747"/>
      <c r="H346" s="761">
        <v>0</v>
      </c>
      <c r="I346" s="747">
        <v>1</v>
      </c>
      <c r="J346" s="747">
        <v>251.52</v>
      </c>
      <c r="K346" s="761">
        <v>1</v>
      </c>
      <c r="L346" s="747">
        <v>1</v>
      </c>
      <c r="M346" s="748">
        <v>251.52</v>
      </c>
    </row>
    <row r="347" spans="1:13" ht="14.4" customHeight="1" x14ac:dyDescent="0.3">
      <c r="A347" s="742" t="s">
        <v>2322</v>
      </c>
      <c r="B347" s="743" t="s">
        <v>1947</v>
      </c>
      <c r="C347" s="743" t="s">
        <v>1948</v>
      </c>
      <c r="D347" s="743" t="s">
        <v>1292</v>
      </c>
      <c r="E347" s="743" t="s">
        <v>1929</v>
      </c>
      <c r="F347" s="747"/>
      <c r="G347" s="747"/>
      <c r="H347" s="761">
        <v>0</v>
      </c>
      <c r="I347" s="747">
        <v>1</v>
      </c>
      <c r="J347" s="747">
        <v>48.27</v>
      </c>
      <c r="K347" s="761">
        <v>1</v>
      </c>
      <c r="L347" s="747">
        <v>1</v>
      </c>
      <c r="M347" s="748">
        <v>48.27</v>
      </c>
    </row>
    <row r="348" spans="1:13" ht="14.4" customHeight="1" x14ac:dyDescent="0.3">
      <c r="A348" s="742" t="s">
        <v>2322</v>
      </c>
      <c r="B348" s="743" t="s">
        <v>1947</v>
      </c>
      <c r="C348" s="743" t="s">
        <v>2988</v>
      </c>
      <c r="D348" s="743" t="s">
        <v>2989</v>
      </c>
      <c r="E348" s="743" t="s">
        <v>2506</v>
      </c>
      <c r="F348" s="747"/>
      <c r="G348" s="747"/>
      <c r="H348" s="761">
        <v>0</v>
      </c>
      <c r="I348" s="747">
        <v>2</v>
      </c>
      <c r="J348" s="747">
        <v>95.97</v>
      </c>
      <c r="K348" s="761">
        <v>1</v>
      </c>
      <c r="L348" s="747">
        <v>2</v>
      </c>
      <c r="M348" s="748">
        <v>95.97</v>
      </c>
    </row>
    <row r="349" spans="1:13" ht="14.4" customHeight="1" x14ac:dyDescent="0.3">
      <c r="A349" s="742" t="s">
        <v>2322</v>
      </c>
      <c r="B349" s="743" t="s">
        <v>1954</v>
      </c>
      <c r="C349" s="743" t="s">
        <v>1960</v>
      </c>
      <c r="D349" s="743" t="s">
        <v>1956</v>
      </c>
      <c r="E349" s="743" t="s">
        <v>1961</v>
      </c>
      <c r="F349" s="747"/>
      <c r="G349" s="747"/>
      <c r="H349" s="761">
        <v>0</v>
      </c>
      <c r="I349" s="747">
        <v>1</v>
      </c>
      <c r="J349" s="747">
        <v>47.7</v>
      </c>
      <c r="K349" s="761">
        <v>1</v>
      </c>
      <c r="L349" s="747">
        <v>1</v>
      </c>
      <c r="M349" s="748">
        <v>47.7</v>
      </c>
    </row>
    <row r="350" spans="1:13" ht="14.4" customHeight="1" x14ac:dyDescent="0.3">
      <c r="A350" s="742" t="s">
        <v>2322</v>
      </c>
      <c r="B350" s="743" t="s">
        <v>1962</v>
      </c>
      <c r="C350" s="743" t="s">
        <v>1963</v>
      </c>
      <c r="D350" s="743" t="s">
        <v>1964</v>
      </c>
      <c r="E350" s="743" t="s">
        <v>1965</v>
      </c>
      <c r="F350" s="747"/>
      <c r="G350" s="747"/>
      <c r="H350" s="761">
        <v>0</v>
      </c>
      <c r="I350" s="747">
        <v>1</v>
      </c>
      <c r="J350" s="747">
        <v>72.88</v>
      </c>
      <c r="K350" s="761">
        <v>1</v>
      </c>
      <c r="L350" s="747">
        <v>1</v>
      </c>
      <c r="M350" s="748">
        <v>72.88</v>
      </c>
    </row>
    <row r="351" spans="1:13" ht="14.4" customHeight="1" x14ac:dyDescent="0.3">
      <c r="A351" s="742" t="s">
        <v>2322</v>
      </c>
      <c r="B351" s="743" t="s">
        <v>1962</v>
      </c>
      <c r="C351" s="743" t="s">
        <v>1971</v>
      </c>
      <c r="D351" s="743" t="s">
        <v>1964</v>
      </c>
      <c r="E351" s="743" t="s">
        <v>1972</v>
      </c>
      <c r="F351" s="747"/>
      <c r="G351" s="747"/>
      <c r="H351" s="761">
        <v>0</v>
      </c>
      <c r="I351" s="747">
        <v>1</v>
      </c>
      <c r="J351" s="747">
        <v>145.72999999999999</v>
      </c>
      <c r="K351" s="761">
        <v>1</v>
      </c>
      <c r="L351" s="747">
        <v>1</v>
      </c>
      <c r="M351" s="748">
        <v>145.72999999999999</v>
      </c>
    </row>
    <row r="352" spans="1:13" ht="14.4" customHeight="1" x14ac:dyDescent="0.3">
      <c r="A352" s="742" t="s">
        <v>2322</v>
      </c>
      <c r="B352" s="743" t="s">
        <v>2002</v>
      </c>
      <c r="C352" s="743" t="s">
        <v>2954</v>
      </c>
      <c r="D352" s="743" t="s">
        <v>2955</v>
      </c>
      <c r="E352" s="743" t="s">
        <v>2956</v>
      </c>
      <c r="F352" s="747"/>
      <c r="G352" s="747"/>
      <c r="H352" s="761">
        <v>0</v>
      </c>
      <c r="I352" s="747">
        <v>1</v>
      </c>
      <c r="J352" s="747">
        <v>46.6</v>
      </c>
      <c r="K352" s="761">
        <v>1</v>
      </c>
      <c r="L352" s="747">
        <v>1</v>
      </c>
      <c r="M352" s="748">
        <v>46.6</v>
      </c>
    </row>
    <row r="353" spans="1:13" ht="14.4" customHeight="1" x14ac:dyDescent="0.3">
      <c r="A353" s="742" t="s">
        <v>2322</v>
      </c>
      <c r="B353" s="743" t="s">
        <v>2015</v>
      </c>
      <c r="C353" s="743" t="s">
        <v>2016</v>
      </c>
      <c r="D353" s="743" t="s">
        <v>2017</v>
      </c>
      <c r="E353" s="743" t="s">
        <v>1931</v>
      </c>
      <c r="F353" s="747"/>
      <c r="G353" s="747"/>
      <c r="H353" s="761">
        <v>0</v>
      </c>
      <c r="I353" s="747">
        <v>1</v>
      </c>
      <c r="J353" s="747">
        <v>117.73</v>
      </c>
      <c r="K353" s="761">
        <v>1</v>
      </c>
      <c r="L353" s="747">
        <v>1</v>
      </c>
      <c r="M353" s="748">
        <v>117.73</v>
      </c>
    </row>
    <row r="354" spans="1:13" ht="14.4" customHeight="1" x14ac:dyDescent="0.3">
      <c r="A354" s="742" t="s">
        <v>2322</v>
      </c>
      <c r="B354" s="743" t="s">
        <v>2031</v>
      </c>
      <c r="C354" s="743" t="s">
        <v>2049</v>
      </c>
      <c r="D354" s="743" t="s">
        <v>2033</v>
      </c>
      <c r="E354" s="743" t="s">
        <v>2050</v>
      </c>
      <c r="F354" s="747"/>
      <c r="G354" s="747"/>
      <c r="H354" s="761">
        <v>0</v>
      </c>
      <c r="I354" s="747">
        <v>1</v>
      </c>
      <c r="J354" s="747">
        <v>49.08</v>
      </c>
      <c r="K354" s="761">
        <v>1</v>
      </c>
      <c r="L354" s="747">
        <v>1</v>
      </c>
      <c r="M354" s="748">
        <v>49.08</v>
      </c>
    </row>
    <row r="355" spans="1:13" ht="14.4" customHeight="1" x14ac:dyDescent="0.3">
      <c r="A355" s="742" t="s">
        <v>2322</v>
      </c>
      <c r="B355" s="743" t="s">
        <v>2126</v>
      </c>
      <c r="C355" s="743" t="s">
        <v>2128</v>
      </c>
      <c r="D355" s="743" t="s">
        <v>581</v>
      </c>
      <c r="E355" s="743" t="s">
        <v>582</v>
      </c>
      <c r="F355" s="747"/>
      <c r="G355" s="747"/>
      <c r="H355" s="761">
        <v>0</v>
      </c>
      <c r="I355" s="747">
        <v>1</v>
      </c>
      <c r="J355" s="747">
        <v>25.71</v>
      </c>
      <c r="K355" s="761">
        <v>1</v>
      </c>
      <c r="L355" s="747">
        <v>1</v>
      </c>
      <c r="M355" s="748">
        <v>25.71</v>
      </c>
    </row>
    <row r="356" spans="1:13" ht="14.4" customHeight="1" x14ac:dyDescent="0.3">
      <c r="A356" s="742" t="s">
        <v>2322</v>
      </c>
      <c r="B356" s="743" t="s">
        <v>2153</v>
      </c>
      <c r="C356" s="743" t="s">
        <v>2154</v>
      </c>
      <c r="D356" s="743" t="s">
        <v>2155</v>
      </c>
      <c r="E356" s="743" t="s">
        <v>2156</v>
      </c>
      <c r="F356" s="747"/>
      <c r="G356" s="747"/>
      <c r="H356" s="761"/>
      <c r="I356" s="747">
        <v>6</v>
      </c>
      <c r="J356" s="747">
        <v>0</v>
      </c>
      <c r="K356" s="761"/>
      <c r="L356" s="747">
        <v>6</v>
      </c>
      <c r="M356" s="748">
        <v>0</v>
      </c>
    </row>
    <row r="357" spans="1:13" ht="14.4" customHeight="1" x14ac:dyDescent="0.3">
      <c r="A357" s="742" t="s">
        <v>2322</v>
      </c>
      <c r="B357" s="743" t="s">
        <v>2201</v>
      </c>
      <c r="C357" s="743" t="s">
        <v>2202</v>
      </c>
      <c r="D357" s="743" t="s">
        <v>1536</v>
      </c>
      <c r="E357" s="743" t="s">
        <v>2203</v>
      </c>
      <c r="F357" s="747"/>
      <c r="G357" s="747"/>
      <c r="H357" s="761"/>
      <c r="I357" s="747">
        <v>1</v>
      </c>
      <c r="J357" s="747">
        <v>0</v>
      </c>
      <c r="K357" s="761"/>
      <c r="L357" s="747">
        <v>1</v>
      </c>
      <c r="M357" s="748">
        <v>0</v>
      </c>
    </row>
    <row r="358" spans="1:13" ht="14.4" customHeight="1" x14ac:dyDescent="0.3">
      <c r="A358" s="742" t="s">
        <v>2322</v>
      </c>
      <c r="B358" s="743" t="s">
        <v>2208</v>
      </c>
      <c r="C358" s="743" t="s">
        <v>2209</v>
      </c>
      <c r="D358" s="743" t="s">
        <v>724</v>
      </c>
      <c r="E358" s="743" t="s">
        <v>1931</v>
      </c>
      <c r="F358" s="747"/>
      <c r="G358" s="747"/>
      <c r="H358" s="761">
        <v>0</v>
      </c>
      <c r="I358" s="747">
        <v>1</v>
      </c>
      <c r="J358" s="747">
        <v>65.989999999999995</v>
      </c>
      <c r="K358" s="761">
        <v>1</v>
      </c>
      <c r="L358" s="747">
        <v>1</v>
      </c>
      <c r="M358" s="748">
        <v>65.989999999999995</v>
      </c>
    </row>
    <row r="359" spans="1:13" ht="14.4" customHeight="1" x14ac:dyDescent="0.3">
      <c r="A359" s="742" t="s">
        <v>2322</v>
      </c>
      <c r="B359" s="743" t="s">
        <v>2215</v>
      </c>
      <c r="C359" s="743" t="s">
        <v>2216</v>
      </c>
      <c r="D359" s="743" t="s">
        <v>2217</v>
      </c>
      <c r="E359" s="743" t="s">
        <v>2218</v>
      </c>
      <c r="F359" s="747"/>
      <c r="G359" s="747"/>
      <c r="H359" s="761">
        <v>0</v>
      </c>
      <c r="I359" s="747">
        <v>1</v>
      </c>
      <c r="J359" s="747">
        <v>122.96</v>
      </c>
      <c r="K359" s="761">
        <v>1</v>
      </c>
      <c r="L359" s="747">
        <v>1</v>
      </c>
      <c r="M359" s="748">
        <v>122.96</v>
      </c>
    </row>
    <row r="360" spans="1:13" ht="14.4" customHeight="1" x14ac:dyDescent="0.3">
      <c r="A360" s="742" t="s">
        <v>2322</v>
      </c>
      <c r="B360" s="743" t="s">
        <v>3558</v>
      </c>
      <c r="C360" s="743" t="s">
        <v>2971</v>
      </c>
      <c r="D360" s="743" t="s">
        <v>2972</v>
      </c>
      <c r="E360" s="743" t="s">
        <v>2973</v>
      </c>
      <c r="F360" s="747">
        <v>1</v>
      </c>
      <c r="G360" s="747">
        <v>0</v>
      </c>
      <c r="H360" s="761"/>
      <c r="I360" s="747"/>
      <c r="J360" s="747"/>
      <c r="K360" s="761"/>
      <c r="L360" s="747">
        <v>1</v>
      </c>
      <c r="M360" s="748">
        <v>0</v>
      </c>
    </row>
    <row r="361" spans="1:13" ht="14.4" customHeight="1" x14ac:dyDescent="0.3">
      <c r="A361" s="742" t="s">
        <v>2322</v>
      </c>
      <c r="B361" s="743" t="s">
        <v>1893</v>
      </c>
      <c r="C361" s="743" t="s">
        <v>1899</v>
      </c>
      <c r="D361" s="743" t="s">
        <v>1895</v>
      </c>
      <c r="E361" s="743" t="s">
        <v>1900</v>
      </c>
      <c r="F361" s="747"/>
      <c r="G361" s="747"/>
      <c r="H361" s="761">
        <v>0</v>
      </c>
      <c r="I361" s="747">
        <v>1</v>
      </c>
      <c r="J361" s="747">
        <v>1887.9</v>
      </c>
      <c r="K361" s="761">
        <v>1</v>
      </c>
      <c r="L361" s="747">
        <v>1</v>
      </c>
      <c r="M361" s="748">
        <v>1887.9</v>
      </c>
    </row>
    <row r="362" spans="1:13" ht="14.4" customHeight="1" x14ac:dyDescent="0.3">
      <c r="A362" s="742" t="s">
        <v>2323</v>
      </c>
      <c r="B362" s="743" t="s">
        <v>1954</v>
      </c>
      <c r="C362" s="743" t="s">
        <v>1958</v>
      </c>
      <c r="D362" s="743" t="s">
        <v>1956</v>
      </c>
      <c r="E362" s="743" t="s">
        <v>1959</v>
      </c>
      <c r="F362" s="747"/>
      <c r="G362" s="747"/>
      <c r="H362" s="761">
        <v>0</v>
      </c>
      <c r="I362" s="747">
        <v>2</v>
      </c>
      <c r="J362" s="747">
        <v>32.18</v>
      </c>
      <c r="K362" s="761">
        <v>1</v>
      </c>
      <c r="L362" s="747">
        <v>2</v>
      </c>
      <c r="M362" s="748">
        <v>32.18</v>
      </c>
    </row>
    <row r="363" spans="1:13" ht="14.4" customHeight="1" x14ac:dyDescent="0.3">
      <c r="A363" s="742" t="s">
        <v>2324</v>
      </c>
      <c r="B363" s="743" t="s">
        <v>1806</v>
      </c>
      <c r="C363" s="743" t="s">
        <v>2530</v>
      </c>
      <c r="D363" s="743" t="s">
        <v>1810</v>
      </c>
      <c r="E363" s="743" t="s">
        <v>1811</v>
      </c>
      <c r="F363" s="747"/>
      <c r="G363" s="747"/>
      <c r="H363" s="761">
        <v>0</v>
      </c>
      <c r="I363" s="747">
        <v>5</v>
      </c>
      <c r="J363" s="747">
        <v>118.67</v>
      </c>
      <c r="K363" s="761">
        <v>1</v>
      </c>
      <c r="L363" s="747">
        <v>5</v>
      </c>
      <c r="M363" s="748">
        <v>118.67</v>
      </c>
    </row>
    <row r="364" spans="1:13" ht="14.4" customHeight="1" x14ac:dyDescent="0.3">
      <c r="A364" s="742" t="s">
        <v>2324</v>
      </c>
      <c r="B364" s="743" t="s">
        <v>1806</v>
      </c>
      <c r="C364" s="743" t="s">
        <v>2929</v>
      </c>
      <c r="D364" s="743" t="s">
        <v>1810</v>
      </c>
      <c r="E364" s="743" t="s">
        <v>2930</v>
      </c>
      <c r="F364" s="747"/>
      <c r="G364" s="747"/>
      <c r="H364" s="761">
        <v>0</v>
      </c>
      <c r="I364" s="747">
        <v>2</v>
      </c>
      <c r="J364" s="747">
        <v>46.84</v>
      </c>
      <c r="K364" s="761">
        <v>1</v>
      </c>
      <c r="L364" s="747">
        <v>2</v>
      </c>
      <c r="M364" s="748">
        <v>46.84</v>
      </c>
    </row>
    <row r="365" spans="1:13" ht="14.4" customHeight="1" x14ac:dyDescent="0.3">
      <c r="A365" s="742" t="s">
        <v>2324</v>
      </c>
      <c r="B365" s="743" t="s">
        <v>1806</v>
      </c>
      <c r="C365" s="743" t="s">
        <v>1809</v>
      </c>
      <c r="D365" s="743" t="s">
        <v>1810</v>
      </c>
      <c r="E365" s="743" t="s">
        <v>1811</v>
      </c>
      <c r="F365" s="747"/>
      <c r="G365" s="747"/>
      <c r="H365" s="761">
        <v>0</v>
      </c>
      <c r="I365" s="747">
        <v>1</v>
      </c>
      <c r="J365" s="747">
        <v>28.81</v>
      </c>
      <c r="K365" s="761">
        <v>1</v>
      </c>
      <c r="L365" s="747">
        <v>1</v>
      </c>
      <c r="M365" s="748">
        <v>28.81</v>
      </c>
    </row>
    <row r="366" spans="1:13" ht="14.4" customHeight="1" x14ac:dyDescent="0.3">
      <c r="A366" s="742" t="s">
        <v>2324</v>
      </c>
      <c r="B366" s="743" t="s">
        <v>1853</v>
      </c>
      <c r="C366" s="743" t="s">
        <v>2914</v>
      </c>
      <c r="D366" s="743" t="s">
        <v>1353</v>
      </c>
      <c r="E366" s="743" t="s">
        <v>2915</v>
      </c>
      <c r="F366" s="747"/>
      <c r="G366" s="747"/>
      <c r="H366" s="761">
        <v>0</v>
      </c>
      <c r="I366" s="747">
        <v>1</v>
      </c>
      <c r="J366" s="747">
        <v>86.43</v>
      </c>
      <c r="K366" s="761">
        <v>1</v>
      </c>
      <c r="L366" s="747">
        <v>1</v>
      </c>
      <c r="M366" s="748">
        <v>86.43</v>
      </c>
    </row>
    <row r="367" spans="1:13" ht="14.4" customHeight="1" x14ac:dyDescent="0.3">
      <c r="A367" s="742" t="s">
        <v>2324</v>
      </c>
      <c r="B367" s="743" t="s">
        <v>1853</v>
      </c>
      <c r="C367" s="743" t="s">
        <v>1856</v>
      </c>
      <c r="D367" s="743" t="s">
        <v>1353</v>
      </c>
      <c r="E367" s="743" t="s">
        <v>1857</v>
      </c>
      <c r="F367" s="747"/>
      <c r="G367" s="747"/>
      <c r="H367" s="761">
        <v>0</v>
      </c>
      <c r="I367" s="747">
        <v>2</v>
      </c>
      <c r="J367" s="747">
        <v>86.42</v>
      </c>
      <c r="K367" s="761">
        <v>1</v>
      </c>
      <c r="L367" s="747">
        <v>2</v>
      </c>
      <c r="M367" s="748">
        <v>86.42</v>
      </c>
    </row>
    <row r="368" spans="1:13" ht="14.4" customHeight="1" x14ac:dyDescent="0.3">
      <c r="A368" s="742" t="s">
        <v>2324</v>
      </c>
      <c r="B368" s="743" t="s">
        <v>1862</v>
      </c>
      <c r="C368" s="743" t="s">
        <v>1868</v>
      </c>
      <c r="D368" s="743" t="s">
        <v>1869</v>
      </c>
      <c r="E368" s="743" t="s">
        <v>1870</v>
      </c>
      <c r="F368" s="747"/>
      <c r="G368" s="747"/>
      <c r="H368" s="761">
        <v>0</v>
      </c>
      <c r="I368" s="747">
        <v>1</v>
      </c>
      <c r="J368" s="747">
        <v>120.61</v>
      </c>
      <c r="K368" s="761">
        <v>1</v>
      </c>
      <c r="L368" s="747">
        <v>1</v>
      </c>
      <c r="M368" s="748">
        <v>120.61</v>
      </c>
    </row>
    <row r="369" spans="1:13" ht="14.4" customHeight="1" x14ac:dyDescent="0.3">
      <c r="A369" s="742" t="s">
        <v>2324</v>
      </c>
      <c r="B369" s="743" t="s">
        <v>1862</v>
      </c>
      <c r="C369" s="743" t="s">
        <v>2946</v>
      </c>
      <c r="D369" s="743" t="s">
        <v>1869</v>
      </c>
      <c r="E369" s="743" t="s">
        <v>2947</v>
      </c>
      <c r="F369" s="747"/>
      <c r="G369" s="747"/>
      <c r="H369" s="761">
        <v>0</v>
      </c>
      <c r="I369" s="747">
        <v>2</v>
      </c>
      <c r="J369" s="747">
        <v>369.48</v>
      </c>
      <c r="K369" s="761">
        <v>1</v>
      </c>
      <c r="L369" s="747">
        <v>2</v>
      </c>
      <c r="M369" s="748">
        <v>369.48</v>
      </c>
    </row>
    <row r="370" spans="1:13" ht="14.4" customHeight="1" x14ac:dyDescent="0.3">
      <c r="A370" s="742" t="s">
        <v>2324</v>
      </c>
      <c r="B370" s="743" t="s">
        <v>1871</v>
      </c>
      <c r="C370" s="743" t="s">
        <v>2511</v>
      </c>
      <c r="D370" s="743" t="s">
        <v>913</v>
      </c>
      <c r="E370" s="743" t="s">
        <v>1875</v>
      </c>
      <c r="F370" s="747"/>
      <c r="G370" s="747"/>
      <c r="H370" s="761">
        <v>0</v>
      </c>
      <c r="I370" s="747">
        <v>7</v>
      </c>
      <c r="J370" s="747">
        <v>2577.1200000000003</v>
      </c>
      <c r="K370" s="761">
        <v>1</v>
      </c>
      <c r="L370" s="747">
        <v>7</v>
      </c>
      <c r="M370" s="748">
        <v>2577.1200000000003</v>
      </c>
    </row>
    <row r="371" spans="1:13" ht="14.4" customHeight="1" x14ac:dyDescent="0.3">
      <c r="A371" s="742" t="s">
        <v>2324</v>
      </c>
      <c r="B371" s="743" t="s">
        <v>1871</v>
      </c>
      <c r="C371" s="743" t="s">
        <v>2512</v>
      </c>
      <c r="D371" s="743" t="s">
        <v>913</v>
      </c>
      <c r="E371" s="743" t="s">
        <v>1881</v>
      </c>
      <c r="F371" s="747"/>
      <c r="G371" s="747"/>
      <c r="H371" s="761">
        <v>0</v>
      </c>
      <c r="I371" s="747">
        <v>1</v>
      </c>
      <c r="J371" s="747">
        <v>490.89</v>
      </c>
      <c r="K371" s="761">
        <v>1</v>
      </c>
      <c r="L371" s="747">
        <v>1</v>
      </c>
      <c r="M371" s="748">
        <v>490.89</v>
      </c>
    </row>
    <row r="372" spans="1:13" ht="14.4" customHeight="1" x14ac:dyDescent="0.3">
      <c r="A372" s="742" t="s">
        <v>2324</v>
      </c>
      <c r="B372" s="743" t="s">
        <v>1871</v>
      </c>
      <c r="C372" s="743" t="s">
        <v>2513</v>
      </c>
      <c r="D372" s="743" t="s">
        <v>913</v>
      </c>
      <c r="E372" s="743" t="s">
        <v>1877</v>
      </c>
      <c r="F372" s="747"/>
      <c r="G372" s="747"/>
      <c r="H372" s="761">
        <v>0</v>
      </c>
      <c r="I372" s="747">
        <v>1</v>
      </c>
      <c r="J372" s="747">
        <v>736.33</v>
      </c>
      <c r="K372" s="761">
        <v>1</v>
      </c>
      <c r="L372" s="747">
        <v>1</v>
      </c>
      <c r="M372" s="748">
        <v>736.33</v>
      </c>
    </row>
    <row r="373" spans="1:13" ht="14.4" customHeight="1" x14ac:dyDescent="0.3">
      <c r="A373" s="742" t="s">
        <v>2324</v>
      </c>
      <c r="B373" s="743" t="s">
        <v>1884</v>
      </c>
      <c r="C373" s="743" t="s">
        <v>1885</v>
      </c>
      <c r="D373" s="743" t="s">
        <v>1886</v>
      </c>
      <c r="E373" s="743" t="s">
        <v>1887</v>
      </c>
      <c r="F373" s="747"/>
      <c r="G373" s="747"/>
      <c r="H373" s="761">
        <v>0</v>
      </c>
      <c r="I373" s="747">
        <v>3</v>
      </c>
      <c r="J373" s="747">
        <v>280.29000000000002</v>
      </c>
      <c r="K373" s="761">
        <v>1</v>
      </c>
      <c r="L373" s="747">
        <v>3</v>
      </c>
      <c r="M373" s="748">
        <v>280.29000000000002</v>
      </c>
    </row>
    <row r="374" spans="1:13" ht="14.4" customHeight="1" x14ac:dyDescent="0.3">
      <c r="A374" s="742" t="s">
        <v>2324</v>
      </c>
      <c r="B374" s="743" t="s">
        <v>1915</v>
      </c>
      <c r="C374" s="743" t="s">
        <v>2944</v>
      </c>
      <c r="D374" s="743" t="s">
        <v>2855</v>
      </c>
      <c r="E374" s="743" t="s">
        <v>2945</v>
      </c>
      <c r="F374" s="747">
        <v>2</v>
      </c>
      <c r="G374" s="747">
        <v>262.64</v>
      </c>
      <c r="H374" s="761">
        <v>1</v>
      </c>
      <c r="I374" s="747"/>
      <c r="J374" s="747"/>
      <c r="K374" s="761">
        <v>0</v>
      </c>
      <c r="L374" s="747">
        <v>2</v>
      </c>
      <c r="M374" s="748">
        <v>262.64</v>
      </c>
    </row>
    <row r="375" spans="1:13" ht="14.4" customHeight="1" x14ac:dyDescent="0.3">
      <c r="A375" s="742" t="s">
        <v>2324</v>
      </c>
      <c r="B375" s="743" t="s">
        <v>1919</v>
      </c>
      <c r="C375" s="743" t="s">
        <v>2927</v>
      </c>
      <c r="D375" s="743" t="s">
        <v>1921</v>
      </c>
      <c r="E375" s="743" t="s">
        <v>2928</v>
      </c>
      <c r="F375" s="747"/>
      <c r="G375" s="747"/>
      <c r="H375" s="761">
        <v>0</v>
      </c>
      <c r="I375" s="747">
        <v>1</v>
      </c>
      <c r="J375" s="747">
        <v>70.3</v>
      </c>
      <c r="K375" s="761">
        <v>1</v>
      </c>
      <c r="L375" s="747">
        <v>1</v>
      </c>
      <c r="M375" s="748">
        <v>70.3</v>
      </c>
    </row>
    <row r="376" spans="1:13" ht="14.4" customHeight="1" x14ac:dyDescent="0.3">
      <c r="A376" s="742" t="s">
        <v>2324</v>
      </c>
      <c r="B376" s="743" t="s">
        <v>1923</v>
      </c>
      <c r="C376" s="743" t="s">
        <v>1924</v>
      </c>
      <c r="D376" s="743" t="s">
        <v>1925</v>
      </c>
      <c r="E376" s="743" t="s">
        <v>1926</v>
      </c>
      <c r="F376" s="747"/>
      <c r="G376" s="747"/>
      <c r="H376" s="761">
        <v>0</v>
      </c>
      <c r="I376" s="747">
        <v>3</v>
      </c>
      <c r="J376" s="747">
        <v>196.62</v>
      </c>
      <c r="K376" s="761">
        <v>1</v>
      </c>
      <c r="L376" s="747">
        <v>3</v>
      </c>
      <c r="M376" s="748">
        <v>196.62</v>
      </c>
    </row>
    <row r="377" spans="1:13" ht="14.4" customHeight="1" x14ac:dyDescent="0.3">
      <c r="A377" s="742" t="s">
        <v>2324</v>
      </c>
      <c r="B377" s="743" t="s">
        <v>1927</v>
      </c>
      <c r="C377" s="743" t="s">
        <v>1928</v>
      </c>
      <c r="D377" s="743" t="s">
        <v>1324</v>
      </c>
      <c r="E377" s="743" t="s">
        <v>1929</v>
      </c>
      <c r="F377" s="747"/>
      <c r="G377" s="747"/>
      <c r="H377" s="761">
        <v>0</v>
      </c>
      <c r="I377" s="747">
        <v>3</v>
      </c>
      <c r="J377" s="747">
        <v>105.33</v>
      </c>
      <c r="K377" s="761">
        <v>1</v>
      </c>
      <c r="L377" s="747">
        <v>3</v>
      </c>
      <c r="M377" s="748">
        <v>105.33</v>
      </c>
    </row>
    <row r="378" spans="1:13" ht="14.4" customHeight="1" x14ac:dyDescent="0.3">
      <c r="A378" s="742" t="s">
        <v>2324</v>
      </c>
      <c r="B378" s="743" t="s">
        <v>1932</v>
      </c>
      <c r="C378" s="743" t="s">
        <v>1933</v>
      </c>
      <c r="D378" s="743" t="s">
        <v>712</v>
      </c>
      <c r="E378" s="743" t="s">
        <v>1934</v>
      </c>
      <c r="F378" s="747"/>
      <c r="G378" s="747"/>
      <c r="H378" s="761">
        <v>0</v>
      </c>
      <c r="I378" s="747">
        <v>1</v>
      </c>
      <c r="J378" s="747">
        <v>8.7899999999999991</v>
      </c>
      <c r="K378" s="761">
        <v>1</v>
      </c>
      <c r="L378" s="747">
        <v>1</v>
      </c>
      <c r="M378" s="748">
        <v>8.7899999999999991</v>
      </c>
    </row>
    <row r="379" spans="1:13" ht="14.4" customHeight="1" x14ac:dyDescent="0.3">
      <c r="A379" s="742" t="s">
        <v>2324</v>
      </c>
      <c r="B379" s="743" t="s">
        <v>1943</v>
      </c>
      <c r="C379" s="743" t="s">
        <v>3408</v>
      </c>
      <c r="D379" s="743" t="s">
        <v>3409</v>
      </c>
      <c r="E379" s="743" t="s">
        <v>3410</v>
      </c>
      <c r="F379" s="747">
        <v>3</v>
      </c>
      <c r="G379" s="747">
        <v>103.19999999999999</v>
      </c>
      <c r="H379" s="761">
        <v>1</v>
      </c>
      <c r="I379" s="747"/>
      <c r="J379" s="747"/>
      <c r="K379" s="761">
        <v>0</v>
      </c>
      <c r="L379" s="747">
        <v>3</v>
      </c>
      <c r="M379" s="748">
        <v>103.19999999999999</v>
      </c>
    </row>
    <row r="380" spans="1:13" ht="14.4" customHeight="1" x14ac:dyDescent="0.3">
      <c r="A380" s="742" t="s">
        <v>2324</v>
      </c>
      <c r="B380" s="743" t="s">
        <v>1947</v>
      </c>
      <c r="C380" s="743" t="s">
        <v>1948</v>
      </c>
      <c r="D380" s="743" t="s">
        <v>1292</v>
      </c>
      <c r="E380" s="743" t="s">
        <v>1929</v>
      </c>
      <c r="F380" s="747"/>
      <c r="G380" s="747"/>
      <c r="H380" s="761">
        <v>0</v>
      </c>
      <c r="I380" s="747">
        <v>1</v>
      </c>
      <c r="J380" s="747">
        <v>48.27</v>
      </c>
      <c r="K380" s="761">
        <v>1</v>
      </c>
      <c r="L380" s="747">
        <v>1</v>
      </c>
      <c r="M380" s="748">
        <v>48.27</v>
      </c>
    </row>
    <row r="381" spans="1:13" ht="14.4" customHeight="1" x14ac:dyDescent="0.3">
      <c r="A381" s="742" t="s">
        <v>2324</v>
      </c>
      <c r="B381" s="743" t="s">
        <v>1954</v>
      </c>
      <c r="C381" s="743" t="s">
        <v>1958</v>
      </c>
      <c r="D381" s="743" t="s">
        <v>1956</v>
      </c>
      <c r="E381" s="743" t="s">
        <v>1959</v>
      </c>
      <c r="F381" s="747"/>
      <c r="G381" s="747"/>
      <c r="H381" s="761">
        <v>0</v>
      </c>
      <c r="I381" s="747">
        <v>1</v>
      </c>
      <c r="J381" s="747">
        <v>16.09</v>
      </c>
      <c r="K381" s="761">
        <v>1</v>
      </c>
      <c r="L381" s="747">
        <v>1</v>
      </c>
      <c r="M381" s="748">
        <v>16.09</v>
      </c>
    </row>
    <row r="382" spans="1:13" ht="14.4" customHeight="1" x14ac:dyDescent="0.3">
      <c r="A382" s="742" t="s">
        <v>2324</v>
      </c>
      <c r="B382" s="743" t="s">
        <v>1962</v>
      </c>
      <c r="C382" s="743" t="s">
        <v>1963</v>
      </c>
      <c r="D382" s="743" t="s">
        <v>1964</v>
      </c>
      <c r="E382" s="743" t="s">
        <v>1965</v>
      </c>
      <c r="F382" s="747"/>
      <c r="G382" s="747"/>
      <c r="H382" s="761">
        <v>0</v>
      </c>
      <c r="I382" s="747">
        <v>2</v>
      </c>
      <c r="J382" s="747">
        <v>145.76</v>
      </c>
      <c r="K382" s="761">
        <v>1</v>
      </c>
      <c r="L382" s="747">
        <v>2</v>
      </c>
      <c r="M382" s="748">
        <v>145.76</v>
      </c>
    </row>
    <row r="383" spans="1:13" ht="14.4" customHeight="1" x14ac:dyDescent="0.3">
      <c r="A383" s="742" t="s">
        <v>2324</v>
      </c>
      <c r="B383" s="743" t="s">
        <v>1962</v>
      </c>
      <c r="C383" s="743" t="s">
        <v>1966</v>
      </c>
      <c r="D383" s="743" t="s">
        <v>1964</v>
      </c>
      <c r="E383" s="743" t="s">
        <v>1967</v>
      </c>
      <c r="F383" s="747"/>
      <c r="G383" s="747"/>
      <c r="H383" s="761">
        <v>0</v>
      </c>
      <c r="I383" s="747">
        <v>2</v>
      </c>
      <c r="J383" s="747">
        <v>480.85</v>
      </c>
      <c r="K383" s="761">
        <v>1</v>
      </c>
      <c r="L383" s="747">
        <v>2</v>
      </c>
      <c r="M383" s="748">
        <v>480.85</v>
      </c>
    </row>
    <row r="384" spans="1:13" ht="14.4" customHeight="1" x14ac:dyDescent="0.3">
      <c r="A384" s="742" t="s">
        <v>2324</v>
      </c>
      <c r="B384" s="743" t="s">
        <v>1962</v>
      </c>
      <c r="C384" s="743" t="s">
        <v>3526</v>
      </c>
      <c r="D384" s="743" t="s">
        <v>1964</v>
      </c>
      <c r="E384" s="743" t="s">
        <v>3527</v>
      </c>
      <c r="F384" s="747"/>
      <c r="G384" s="747"/>
      <c r="H384" s="761">
        <v>0</v>
      </c>
      <c r="I384" s="747">
        <v>1</v>
      </c>
      <c r="J384" s="747">
        <v>437.23</v>
      </c>
      <c r="K384" s="761">
        <v>1</v>
      </c>
      <c r="L384" s="747">
        <v>1</v>
      </c>
      <c r="M384" s="748">
        <v>437.23</v>
      </c>
    </row>
    <row r="385" spans="1:13" ht="14.4" customHeight="1" x14ac:dyDescent="0.3">
      <c r="A385" s="742" t="s">
        <v>2324</v>
      </c>
      <c r="B385" s="743" t="s">
        <v>1993</v>
      </c>
      <c r="C385" s="743" t="s">
        <v>1994</v>
      </c>
      <c r="D385" s="743" t="s">
        <v>1995</v>
      </c>
      <c r="E385" s="743" t="s">
        <v>1996</v>
      </c>
      <c r="F385" s="747"/>
      <c r="G385" s="747"/>
      <c r="H385" s="761">
        <v>0</v>
      </c>
      <c r="I385" s="747">
        <v>1</v>
      </c>
      <c r="J385" s="747">
        <v>93.46</v>
      </c>
      <c r="K385" s="761">
        <v>1</v>
      </c>
      <c r="L385" s="747">
        <v>1</v>
      </c>
      <c r="M385" s="748">
        <v>93.46</v>
      </c>
    </row>
    <row r="386" spans="1:13" ht="14.4" customHeight="1" x14ac:dyDescent="0.3">
      <c r="A386" s="742" t="s">
        <v>2324</v>
      </c>
      <c r="B386" s="743" t="s">
        <v>1997</v>
      </c>
      <c r="C386" s="743" t="s">
        <v>1998</v>
      </c>
      <c r="D386" s="743" t="s">
        <v>1146</v>
      </c>
      <c r="E386" s="743" t="s">
        <v>1999</v>
      </c>
      <c r="F386" s="747"/>
      <c r="G386" s="747"/>
      <c r="H386" s="761">
        <v>0</v>
      </c>
      <c r="I386" s="747">
        <v>2</v>
      </c>
      <c r="J386" s="747">
        <v>155.58000000000001</v>
      </c>
      <c r="K386" s="761">
        <v>1</v>
      </c>
      <c r="L386" s="747">
        <v>2</v>
      </c>
      <c r="M386" s="748">
        <v>155.58000000000001</v>
      </c>
    </row>
    <row r="387" spans="1:13" ht="14.4" customHeight="1" x14ac:dyDescent="0.3">
      <c r="A387" s="742" t="s">
        <v>2324</v>
      </c>
      <c r="B387" s="743" t="s">
        <v>2002</v>
      </c>
      <c r="C387" s="743" t="s">
        <v>2006</v>
      </c>
      <c r="D387" s="743" t="s">
        <v>2004</v>
      </c>
      <c r="E387" s="743" t="s">
        <v>1931</v>
      </c>
      <c r="F387" s="747"/>
      <c r="G387" s="747"/>
      <c r="H387" s="761">
        <v>0</v>
      </c>
      <c r="I387" s="747">
        <v>5</v>
      </c>
      <c r="J387" s="747">
        <v>282.04000000000002</v>
      </c>
      <c r="K387" s="761">
        <v>1</v>
      </c>
      <c r="L387" s="747">
        <v>5</v>
      </c>
      <c r="M387" s="748">
        <v>282.04000000000002</v>
      </c>
    </row>
    <row r="388" spans="1:13" ht="14.4" customHeight="1" x14ac:dyDescent="0.3">
      <c r="A388" s="742" t="s">
        <v>2324</v>
      </c>
      <c r="B388" s="743" t="s">
        <v>2002</v>
      </c>
      <c r="C388" s="743" t="s">
        <v>2749</v>
      </c>
      <c r="D388" s="743" t="s">
        <v>2004</v>
      </c>
      <c r="E388" s="743" t="s">
        <v>2750</v>
      </c>
      <c r="F388" s="747"/>
      <c r="G388" s="747"/>
      <c r="H388" s="761">
        <v>0</v>
      </c>
      <c r="I388" s="747">
        <v>3</v>
      </c>
      <c r="J388" s="747">
        <v>543.39</v>
      </c>
      <c r="K388" s="761">
        <v>1</v>
      </c>
      <c r="L388" s="747">
        <v>3</v>
      </c>
      <c r="M388" s="748">
        <v>543.39</v>
      </c>
    </row>
    <row r="389" spans="1:13" ht="14.4" customHeight="1" x14ac:dyDescent="0.3">
      <c r="A389" s="742" t="s">
        <v>2324</v>
      </c>
      <c r="B389" s="743" t="s">
        <v>2002</v>
      </c>
      <c r="C389" s="743" t="s">
        <v>3498</v>
      </c>
      <c r="D389" s="743" t="s">
        <v>2004</v>
      </c>
      <c r="E389" s="743" t="s">
        <v>3499</v>
      </c>
      <c r="F389" s="747">
        <v>1</v>
      </c>
      <c r="G389" s="747">
        <v>0</v>
      </c>
      <c r="H389" s="761"/>
      <c r="I389" s="747"/>
      <c r="J389" s="747"/>
      <c r="K389" s="761"/>
      <c r="L389" s="747">
        <v>1</v>
      </c>
      <c r="M389" s="748">
        <v>0</v>
      </c>
    </row>
    <row r="390" spans="1:13" ht="14.4" customHeight="1" x14ac:dyDescent="0.3">
      <c r="A390" s="742" t="s">
        <v>2324</v>
      </c>
      <c r="B390" s="743" t="s">
        <v>2015</v>
      </c>
      <c r="C390" s="743" t="s">
        <v>2016</v>
      </c>
      <c r="D390" s="743" t="s">
        <v>2017</v>
      </c>
      <c r="E390" s="743" t="s">
        <v>1931</v>
      </c>
      <c r="F390" s="747"/>
      <c r="G390" s="747"/>
      <c r="H390" s="761">
        <v>0</v>
      </c>
      <c r="I390" s="747">
        <v>1</v>
      </c>
      <c r="J390" s="747">
        <v>117.73</v>
      </c>
      <c r="K390" s="761">
        <v>1</v>
      </c>
      <c r="L390" s="747">
        <v>1</v>
      </c>
      <c r="M390" s="748">
        <v>117.73</v>
      </c>
    </row>
    <row r="391" spans="1:13" ht="14.4" customHeight="1" x14ac:dyDescent="0.3">
      <c r="A391" s="742" t="s">
        <v>2324</v>
      </c>
      <c r="B391" s="743" t="s">
        <v>2015</v>
      </c>
      <c r="C391" s="743" t="s">
        <v>3234</v>
      </c>
      <c r="D391" s="743" t="s">
        <v>2017</v>
      </c>
      <c r="E391" s="743" t="s">
        <v>1953</v>
      </c>
      <c r="F391" s="747"/>
      <c r="G391" s="747"/>
      <c r="H391" s="761">
        <v>0</v>
      </c>
      <c r="I391" s="747">
        <v>2</v>
      </c>
      <c r="J391" s="747">
        <v>632.71</v>
      </c>
      <c r="K391" s="761">
        <v>1</v>
      </c>
      <c r="L391" s="747">
        <v>2</v>
      </c>
      <c r="M391" s="748">
        <v>632.71</v>
      </c>
    </row>
    <row r="392" spans="1:13" ht="14.4" customHeight="1" x14ac:dyDescent="0.3">
      <c r="A392" s="742" t="s">
        <v>2324</v>
      </c>
      <c r="B392" s="743" t="s">
        <v>2015</v>
      </c>
      <c r="C392" s="743" t="s">
        <v>2018</v>
      </c>
      <c r="D392" s="743" t="s">
        <v>2017</v>
      </c>
      <c r="E392" s="743" t="s">
        <v>2010</v>
      </c>
      <c r="F392" s="747"/>
      <c r="G392" s="747"/>
      <c r="H392" s="761">
        <v>0</v>
      </c>
      <c r="I392" s="747">
        <v>1</v>
      </c>
      <c r="J392" s="747">
        <v>143.35</v>
      </c>
      <c r="K392" s="761">
        <v>1</v>
      </c>
      <c r="L392" s="747">
        <v>1</v>
      </c>
      <c r="M392" s="748">
        <v>143.35</v>
      </c>
    </row>
    <row r="393" spans="1:13" ht="14.4" customHeight="1" x14ac:dyDescent="0.3">
      <c r="A393" s="742" t="s">
        <v>2324</v>
      </c>
      <c r="B393" s="743" t="s">
        <v>2015</v>
      </c>
      <c r="C393" s="743" t="s">
        <v>3235</v>
      </c>
      <c r="D393" s="743" t="s">
        <v>2017</v>
      </c>
      <c r="E393" s="743" t="s">
        <v>3075</v>
      </c>
      <c r="F393" s="747"/>
      <c r="G393" s="747"/>
      <c r="H393" s="761">
        <v>0</v>
      </c>
      <c r="I393" s="747">
        <v>2</v>
      </c>
      <c r="J393" s="747">
        <v>860.1</v>
      </c>
      <c r="K393" s="761">
        <v>1</v>
      </c>
      <c r="L393" s="747">
        <v>2</v>
      </c>
      <c r="M393" s="748">
        <v>860.1</v>
      </c>
    </row>
    <row r="394" spans="1:13" ht="14.4" customHeight="1" x14ac:dyDescent="0.3">
      <c r="A394" s="742" t="s">
        <v>2324</v>
      </c>
      <c r="B394" s="743" t="s">
        <v>2025</v>
      </c>
      <c r="C394" s="743" t="s">
        <v>2919</v>
      </c>
      <c r="D394" s="743" t="s">
        <v>2920</v>
      </c>
      <c r="E394" s="743" t="s">
        <v>2506</v>
      </c>
      <c r="F394" s="747">
        <v>1</v>
      </c>
      <c r="G394" s="747">
        <v>32.869999999999997</v>
      </c>
      <c r="H394" s="761">
        <v>1</v>
      </c>
      <c r="I394" s="747"/>
      <c r="J394" s="747"/>
      <c r="K394" s="761">
        <v>0</v>
      </c>
      <c r="L394" s="747">
        <v>1</v>
      </c>
      <c r="M394" s="748">
        <v>32.869999999999997</v>
      </c>
    </row>
    <row r="395" spans="1:13" ht="14.4" customHeight="1" x14ac:dyDescent="0.3">
      <c r="A395" s="742" t="s">
        <v>2324</v>
      </c>
      <c r="B395" s="743" t="s">
        <v>2031</v>
      </c>
      <c r="C395" s="743" t="s">
        <v>2047</v>
      </c>
      <c r="D395" s="743" t="s">
        <v>2033</v>
      </c>
      <c r="E395" s="743" t="s">
        <v>2048</v>
      </c>
      <c r="F395" s="747"/>
      <c r="G395" s="747"/>
      <c r="H395" s="761">
        <v>0</v>
      </c>
      <c r="I395" s="747">
        <v>2</v>
      </c>
      <c r="J395" s="747">
        <v>118.54</v>
      </c>
      <c r="K395" s="761">
        <v>1</v>
      </c>
      <c r="L395" s="747">
        <v>2</v>
      </c>
      <c r="M395" s="748">
        <v>118.54</v>
      </c>
    </row>
    <row r="396" spans="1:13" ht="14.4" customHeight="1" x14ac:dyDescent="0.3">
      <c r="A396" s="742" t="s">
        <v>2324</v>
      </c>
      <c r="B396" s="743" t="s">
        <v>2031</v>
      </c>
      <c r="C396" s="743" t="s">
        <v>2049</v>
      </c>
      <c r="D396" s="743" t="s">
        <v>2033</v>
      </c>
      <c r="E396" s="743" t="s">
        <v>2050</v>
      </c>
      <c r="F396" s="747"/>
      <c r="G396" s="747"/>
      <c r="H396" s="761">
        <v>0</v>
      </c>
      <c r="I396" s="747">
        <v>1</v>
      </c>
      <c r="J396" s="747">
        <v>46.07</v>
      </c>
      <c r="K396" s="761">
        <v>1</v>
      </c>
      <c r="L396" s="747">
        <v>1</v>
      </c>
      <c r="M396" s="748">
        <v>46.07</v>
      </c>
    </row>
    <row r="397" spans="1:13" ht="14.4" customHeight="1" x14ac:dyDescent="0.3">
      <c r="A397" s="742" t="s">
        <v>2324</v>
      </c>
      <c r="B397" s="743" t="s">
        <v>2031</v>
      </c>
      <c r="C397" s="743" t="s">
        <v>2905</v>
      </c>
      <c r="D397" s="743" t="s">
        <v>2033</v>
      </c>
      <c r="E397" s="743" t="s">
        <v>2906</v>
      </c>
      <c r="F397" s="747">
        <v>2</v>
      </c>
      <c r="G397" s="747">
        <v>158.06</v>
      </c>
      <c r="H397" s="761">
        <v>1</v>
      </c>
      <c r="I397" s="747"/>
      <c r="J397" s="747"/>
      <c r="K397" s="761">
        <v>0</v>
      </c>
      <c r="L397" s="747">
        <v>2</v>
      </c>
      <c r="M397" s="748">
        <v>158.06</v>
      </c>
    </row>
    <row r="398" spans="1:13" ht="14.4" customHeight="1" x14ac:dyDescent="0.3">
      <c r="A398" s="742" t="s">
        <v>2324</v>
      </c>
      <c r="B398" s="743" t="s">
        <v>2031</v>
      </c>
      <c r="C398" s="743" t="s">
        <v>2043</v>
      </c>
      <c r="D398" s="743" t="s">
        <v>1123</v>
      </c>
      <c r="E398" s="743" t="s">
        <v>2044</v>
      </c>
      <c r="F398" s="747"/>
      <c r="G398" s="747"/>
      <c r="H398" s="761">
        <v>0</v>
      </c>
      <c r="I398" s="747">
        <v>1</v>
      </c>
      <c r="J398" s="747">
        <v>46.07</v>
      </c>
      <c r="K398" s="761">
        <v>1</v>
      </c>
      <c r="L398" s="747">
        <v>1</v>
      </c>
      <c r="M398" s="748">
        <v>46.07</v>
      </c>
    </row>
    <row r="399" spans="1:13" ht="14.4" customHeight="1" x14ac:dyDescent="0.3">
      <c r="A399" s="742" t="s">
        <v>2324</v>
      </c>
      <c r="B399" s="743" t="s">
        <v>2053</v>
      </c>
      <c r="C399" s="743" t="s">
        <v>2054</v>
      </c>
      <c r="D399" s="743" t="s">
        <v>1607</v>
      </c>
      <c r="E399" s="743" t="s">
        <v>2055</v>
      </c>
      <c r="F399" s="747"/>
      <c r="G399" s="747"/>
      <c r="H399" s="761">
        <v>0</v>
      </c>
      <c r="I399" s="747">
        <v>1</v>
      </c>
      <c r="J399" s="747">
        <v>225.06</v>
      </c>
      <c r="K399" s="761">
        <v>1</v>
      </c>
      <c r="L399" s="747">
        <v>1</v>
      </c>
      <c r="M399" s="748">
        <v>225.06</v>
      </c>
    </row>
    <row r="400" spans="1:13" ht="14.4" customHeight="1" x14ac:dyDescent="0.3">
      <c r="A400" s="742" t="s">
        <v>2324</v>
      </c>
      <c r="B400" s="743" t="s">
        <v>2126</v>
      </c>
      <c r="C400" s="743" t="s">
        <v>2127</v>
      </c>
      <c r="D400" s="743" t="s">
        <v>608</v>
      </c>
      <c r="E400" s="743" t="s">
        <v>583</v>
      </c>
      <c r="F400" s="747">
        <v>1</v>
      </c>
      <c r="G400" s="747">
        <v>72.55</v>
      </c>
      <c r="H400" s="761">
        <v>1</v>
      </c>
      <c r="I400" s="747"/>
      <c r="J400" s="747"/>
      <c r="K400" s="761">
        <v>0</v>
      </c>
      <c r="L400" s="747">
        <v>1</v>
      </c>
      <c r="M400" s="748">
        <v>72.55</v>
      </c>
    </row>
    <row r="401" spans="1:13" ht="14.4" customHeight="1" x14ac:dyDescent="0.3">
      <c r="A401" s="742" t="s">
        <v>2324</v>
      </c>
      <c r="B401" s="743" t="s">
        <v>2126</v>
      </c>
      <c r="C401" s="743" t="s">
        <v>2134</v>
      </c>
      <c r="D401" s="743" t="s">
        <v>1184</v>
      </c>
      <c r="E401" s="743" t="s">
        <v>2131</v>
      </c>
      <c r="F401" s="747">
        <v>9</v>
      </c>
      <c r="G401" s="747">
        <v>326.43</v>
      </c>
      <c r="H401" s="761">
        <v>1</v>
      </c>
      <c r="I401" s="747"/>
      <c r="J401" s="747"/>
      <c r="K401" s="761">
        <v>0</v>
      </c>
      <c r="L401" s="747">
        <v>9</v>
      </c>
      <c r="M401" s="748">
        <v>326.43</v>
      </c>
    </row>
    <row r="402" spans="1:13" ht="14.4" customHeight="1" x14ac:dyDescent="0.3">
      <c r="A402" s="742" t="s">
        <v>2324</v>
      </c>
      <c r="B402" s="743" t="s">
        <v>2153</v>
      </c>
      <c r="C402" s="743" t="s">
        <v>2154</v>
      </c>
      <c r="D402" s="743" t="s">
        <v>2155</v>
      </c>
      <c r="E402" s="743" t="s">
        <v>2156</v>
      </c>
      <c r="F402" s="747"/>
      <c r="G402" s="747"/>
      <c r="H402" s="761"/>
      <c r="I402" s="747">
        <v>6</v>
      </c>
      <c r="J402" s="747">
        <v>0</v>
      </c>
      <c r="K402" s="761"/>
      <c r="L402" s="747">
        <v>6</v>
      </c>
      <c r="M402" s="748">
        <v>0</v>
      </c>
    </row>
    <row r="403" spans="1:13" ht="14.4" customHeight="1" x14ac:dyDescent="0.3">
      <c r="A403" s="742" t="s">
        <v>2324</v>
      </c>
      <c r="B403" s="743" t="s">
        <v>3559</v>
      </c>
      <c r="C403" s="743" t="s">
        <v>3536</v>
      </c>
      <c r="D403" s="743" t="s">
        <v>3537</v>
      </c>
      <c r="E403" s="743" t="s">
        <v>3538</v>
      </c>
      <c r="F403" s="747"/>
      <c r="G403" s="747"/>
      <c r="H403" s="761">
        <v>0</v>
      </c>
      <c r="I403" s="747">
        <v>1</v>
      </c>
      <c r="J403" s="747">
        <v>145.15</v>
      </c>
      <c r="K403" s="761">
        <v>1</v>
      </c>
      <c r="L403" s="747">
        <v>1</v>
      </c>
      <c r="M403" s="748">
        <v>145.15</v>
      </c>
    </row>
    <row r="404" spans="1:13" ht="14.4" customHeight="1" x14ac:dyDescent="0.3">
      <c r="A404" s="742" t="s">
        <v>2324</v>
      </c>
      <c r="B404" s="743" t="s">
        <v>2201</v>
      </c>
      <c r="C404" s="743" t="s">
        <v>2202</v>
      </c>
      <c r="D404" s="743" t="s">
        <v>1536</v>
      </c>
      <c r="E404" s="743" t="s">
        <v>2203</v>
      </c>
      <c r="F404" s="747"/>
      <c r="G404" s="747"/>
      <c r="H404" s="761"/>
      <c r="I404" s="747">
        <v>3</v>
      </c>
      <c r="J404" s="747">
        <v>0</v>
      </c>
      <c r="K404" s="761"/>
      <c r="L404" s="747">
        <v>3</v>
      </c>
      <c r="M404" s="748">
        <v>0</v>
      </c>
    </row>
    <row r="405" spans="1:13" ht="14.4" customHeight="1" x14ac:dyDescent="0.3">
      <c r="A405" s="742" t="s">
        <v>2324</v>
      </c>
      <c r="B405" s="743" t="s">
        <v>2201</v>
      </c>
      <c r="C405" s="743" t="s">
        <v>3279</v>
      </c>
      <c r="D405" s="743" t="s">
        <v>2207</v>
      </c>
      <c r="E405" s="743" t="s">
        <v>2203</v>
      </c>
      <c r="F405" s="747">
        <v>4</v>
      </c>
      <c r="G405" s="747">
        <v>0</v>
      </c>
      <c r="H405" s="761"/>
      <c r="I405" s="747"/>
      <c r="J405" s="747"/>
      <c r="K405" s="761"/>
      <c r="L405" s="747">
        <v>4</v>
      </c>
      <c r="M405" s="748">
        <v>0</v>
      </c>
    </row>
    <row r="406" spans="1:13" ht="14.4" customHeight="1" x14ac:dyDescent="0.3">
      <c r="A406" s="742" t="s">
        <v>2324</v>
      </c>
      <c r="B406" s="743" t="s">
        <v>2201</v>
      </c>
      <c r="C406" s="743" t="s">
        <v>3539</v>
      </c>
      <c r="D406" s="743" t="s">
        <v>3540</v>
      </c>
      <c r="E406" s="743" t="s">
        <v>2203</v>
      </c>
      <c r="F406" s="747">
        <v>2</v>
      </c>
      <c r="G406" s="747">
        <v>0</v>
      </c>
      <c r="H406" s="761"/>
      <c r="I406" s="747"/>
      <c r="J406" s="747"/>
      <c r="K406" s="761"/>
      <c r="L406" s="747">
        <v>2</v>
      </c>
      <c r="M406" s="748">
        <v>0</v>
      </c>
    </row>
    <row r="407" spans="1:13" ht="14.4" customHeight="1" x14ac:dyDescent="0.3">
      <c r="A407" s="742" t="s">
        <v>2324</v>
      </c>
      <c r="B407" s="743" t="s">
        <v>2208</v>
      </c>
      <c r="C407" s="743" t="s">
        <v>2209</v>
      </c>
      <c r="D407" s="743" t="s">
        <v>724</v>
      </c>
      <c r="E407" s="743" t="s">
        <v>1931</v>
      </c>
      <c r="F407" s="747"/>
      <c r="G407" s="747"/>
      <c r="H407" s="761">
        <v>0</v>
      </c>
      <c r="I407" s="747">
        <v>1</v>
      </c>
      <c r="J407" s="747">
        <v>42.57</v>
      </c>
      <c r="K407" s="761">
        <v>1</v>
      </c>
      <c r="L407" s="747">
        <v>1</v>
      </c>
      <c r="M407" s="748">
        <v>42.57</v>
      </c>
    </row>
    <row r="408" spans="1:13" ht="14.4" customHeight="1" x14ac:dyDescent="0.3">
      <c r="A408" s="742" t="s">
        <v>2324</v>
      </c>
      <c r="B408" s="743" t="s">
        <v>2239</v>
      </c>
      <c r="C408" s="743" t="s">
        <v>2240</v>
      </c>
      <c r="D408" s="743" t="s">
        <v>2241</v>
      </c>
      <c r="E408" s="743" t="s">
        <v>2242</v>
      </c>
      <c r="F408" s="747"/>
      <c r="G408" s="747"/>
      <c r="H408" s="761">
        <v>0</v>
      </c>
      <c r="I408" s="747">
        <v>1</v>
      </c>
      <c r="J408" s="747">
        <v>103.8</v>
      </c>
      <c r="K408" s="761">
        <v>1</v>
      </c>
      <c r="L408" s="747">
        <v>1</v>
      </c>
      <c r="M408" s="748">
        <v>103.8</v>
      </c>
    </row>
    <row r="409" spans="1:13" ht="14.4" customHeight="1" x14ac:dyDescent="0.3">
      <c r="A409" s="742" t="s">
        <v>2324</v>
      </c>
      <c r="B409" s="743" t="s">
        <v>1893</v>
      </c>
      <c r="C409" s="743" t="s">
        <v>1894</v>
      </c>
      <c r="D409" s="743" t="s">
        <v>1895</v>
      </c>
      <c r="E409" s="743" t="s">
        <v>1896</v>
      </c>
      <c r="F409" s="747"/>
      <c r="G409" s="747"/>
      <c r="H409" s="761">
        <v>0</v>
      </c>
      <c r="I409" s="747">
        <v>2</v>
      </c>
      <c r="J409" s="747">
        <v>1030</v>
      </c>
      <c r="K409" s="761">
        <v>1</v>
      </c>
      <c r="L409" s="747">
        <v>2</v>
      </c>
      <c r="M409" s="748">
        <v>1030</v>
      </c>
    </row>
    <row r="410" spans="1:13" ht="14.4" customHeight="1" x14ac:dyDescent="0.3">
      <c r="A410" s="742" t="s">
        <v>2324</v>
      </c>
      <c r="B410" s="743" t="s">
        <v>1821</v>
      </c>
      <c r="C410" s="743" t="s">
        <v>2609</v>
      </c>
      <c r="D410" s="743" t="s">
        <v>1823</v>
      </c>
      <c r="E410" s="743" t="s">
        <v>2610</v>
      </c>
      <c r="F410" s="747"/>
      <c r="G410" s="747"/>
      <c r="H410" s="761">
        <v>0</v>
      </c>
      <c r="I410" s="747">
        <v>3</v>
      </c>
      <c r="J410" s="747">
        <v>160.71</v>
      </c>
      <c r="K410" s="761">
        <v>1</v>
      </c>
      <c r="L410" s="747">
        <v>3</v>
      </c>
      <c r="M410" s="748">
        <v>160.71</v>
      </c>
    </row>
    <row r="411" spans="1:13" ht="14.4" customHeight="1" thickBot="1" x14ac:dyDescent="0.35">
      <c r="A411" s="749" t="s">
        <v>2324</v>
      </c>
      <c r="B411" s="750" t="s">
        <v>2149</v>
      </c>
      <c r="C411" s="750" t="s">
        <v>2150</v>
      </c>
      <c r="D411" s="750" t="s">
        <v>2151</v>
      </c>
      <c r="E411" s="750" t="s">
        <v>2152</v>
      </c>
      <c r="F411" s="754"/>
      <c r="G411" s="754"/>
      <c r="H411" s="762">
        <v>0</v>
      </c>
      <c r="I411" s="754">
        <v>2</v>
      </c>
      <c r="J411" s="754">
        <v>100.64</v>
      </c>
      <c r="K411" s="762">
        <v>1</v>
      </c>
      <c r="L411" s="754">
        <v>2</v>
      </c>
      <c r="M411" s="755">
        <v>100.64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72" t="s">
        <v>178</v>
      </c>
      <c r="B1" s="573"/>
      <c r="C1" s="573"/>
      <c r="D1" s="573"/>
      <c r="E1" s="573"/>
      <c r="F1" s="573"/>
      <c r="G1" s="543"/>
      <c r="H1" s="574"/>
      <c r="I1" s="574"/>
    </row>
    <row r="2" spans="1:10" ht="14.4" customHeight="1" thickBot="1" x14ac:dyDescent="0.35">
      <c r="A2" s="374" t="s">
        <v>322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94"/>
      <c r="C3" s="429">
        <v>2015</v>
      </c>
      <c r="D3" s="430">
        <v>2016</v>
      </c>
      <c r="E3" s="11"/>
      <c r="F3" s="551">
        <v>2017</v>
      </c>
      <c r="G3" s="569"/>
      <c r="H3" s="569"/>
      <c r="I3" s="552"/>
    </row>
    <row r="4" spans="1:10" ht="14.4" customHeight="1" thickBot="1" x14ac:dyDescent="0.35">
      <c r="A4" s="434" t="s">
        <v>0</v>
      </c>
      <c r="B4" s="435" t="s">
        <v>253</v>
      </c>
      <c r="C4" s="570" t="s">
        <v>94</v>
      </c>
      <c r="D4" s="571"/>
      <c r="E4" s="436"/>
      <c r="F4" s="431" t="s">
        <v>94</v>
      </c>
      <c r="G4" s="432" t="s">
        <v>95</v>
      </c>
      <c r="H4" s="432" t="s">
        <v>69</v>
      </c>
      <c r="I4" s="433" t="s">
        <v>96</v>
      </c>
    </row>
    <row r="5" spans="1:10" ht="14.4" customHeight="1" x14ac:dyDescent="0.3">
      <c r="A5" s="724" t="s">
        <v>524</v>
      </c>
      <c r="B5" s="725" t="s">
        <v>525</v>
      </c>
      <c r="C5" s="726" t="s">
        <v>526</v>
      </c>
      <c r="D5" s="726" t="s">
        <v>526</v>
      </c>
      <c r="E5" s="726"/>
      <c r="F5" s="726" t="s">
        <v>526</v>
      </c>
      <c r="G5" s="726" t="s">
        <v>526</v>
      </c>
      <c r="H5" s="726" t="s">
        <v>526</v>
      </c>
      <c r="I5" s="727" t="s">
        <v>526</v>
      </c>
      <c r="J5" s="728" t="s">
        <v>74</v>
      </c>
    </row>
    <row r="6" spans="1:10" ht="14.4" customHeight="1" x14ac:dyDescent="0.3">
      <c r="A6" s="724" t="s">
        <v>524</v>
      </c>
      <c r="B6" s="725" t="s">
        <v>3561</v>
      </c>
      <c r="C6" s="726">
        <v>4.6506900000000009</v>
      </c>
      <c r="D6" s="726">
        <v>7.3936400000000004</v>
      </c>
      <c r="E6" s="726"/>
      <c r="F6" s="726">
        <v>5.0147400000000006</v>
      </c>
      <c r="G6" s="726">
        <v>5</v>
      </c>
      <c r="H6" s="726">
        <v>1.4740000000000641E-2</v>
      </c>
      <c r="I6" s="727">
        <v>1.0029480000000002</v>
      </c>
      <c r="J6" s="728" t="s">
        <v>1</v>
      </c>
    </row>
    <row r="7" spans="1:10" ht="14.4" customHeight="1" x14ac:dyDescent="0.3">
      <c r="A7" s="724" t="s">
        <v>524</v>
      </c>
      <c r="B7" s="725" t="s">
        <v>3562</v>
      </c>
      <c r="C7" s="726">
        <v>0.40293000000000001</v>
      </c>
      <c r="D7" s="726">
        <v>0.47915999999999997</v>
      </c>
      <c r="E7" s="726"/>
      <c r="F7" s="726">
        <v>0.31725999999999999</v>
      </c>
      <c r="G7" s="726">
        <v>0.5</v>
      </c>
      <c r="H7" s="726">
        <v>-0.18274000000000001</v>
      </c>
      <c r="I7" s="727">
        <v>0.63451999999999997</v>
      </c>
      <c r="J7" s="728" t="s">
        <v>1</v>
      </c>
    </row>
    <row r="8" spans="1:10" ht="14.4" customHeight="1" x14ac:dyDescent="0.3">
      <c r="A8" s="724" t="s">
        <v>524</v>
      </c>
      <c r="B8" s="725" t="s">
        <v>3563</v>
      </c>
      <c r="C8" s="726">
        <v>135.24991</v>
      </c>
      <c r="D8" s="726">
        <v>135.71252999999999</v>
      </c>
      <c r="E8" s="726"/>
      <c r="F8" s="726">
        <v>113.72795000000001</v>
      </c>
      <c r="G8" s="726">
        <v>135.9999951171875</v>
      </c>
      <c r="H8" s="726">
        <v>-22.272045117187488</v>
      </c>
      <c r="I8" s="727">
        <v>0.83623495649395962</v>
      </c>
      <c r="J8" s="728" t="s">
        <v>1</v>
      </c>
    </row>
    <row r="9" spans="1:10" ht="14.4" customHeight="1" x14ac:dyDescent="0.3">
      <c r="A9" s="724" t="s">
        <v>524</v>
      </c>
      <c r="B9" s="725" t="s">
        <v>3564</v>
      </c>
      <c r="C9" s="726">
        <v>122.25230000000001</v>
      </c>
      <c r="D9" s="726">
        <v>149.65395000000001</v>
      </c>
      <c r="E9" s="726"/>
      <c r="F9" s="726">
        <v>189.33563000000001</v>
      </c>
      <c r="G9" s="726">
        <v>181.76537402343752</v>
      </c>
      <c r="H9" s="726">
        <v>7.5702559765624926</v>
      </c>
      <c r="I9" s="727">
        <v>1.0416485043822832</v>
      </c>
      <c r="J9" s="728" t="s">
        <v>1</v>
      </c>
    </row>
    <row r="10" spans="1:10" ht="14.4" customHeight="1" x14ac:dyDescent="0.3">
      <c r="A10" s="724" t="s">
        <v>524</v>
      </c>
      <c r="B10" s="725" t="s">
        <v>3565</v>
      </c>
      <c r="C10" s="726">
        <v>22.199099999999998</v>
      </c>
      <c r="D10" s="726">
        <v>22.055</v>
      </c>
      <c r="E10" s="726"/>
      <c r="F10" s="726">
        <v>26.22025</v>
      </c>
      <c r="G10" s="726">
        <v>24.999999755859378</v>
      </c>
      <c r="H10" s="726">
        <v>1.2202502441406224</v>
      </c>
      <c r="I10" s="727">
        <v>1.048810010242285</v>
      </c>
      <c r="J10" s="728" t="s">
        <v>1</v>
      </c>
    </row>
    <row r="11" spans="1:10" ht="14.4" customHeight="1" x14ac:dyDescent="0.3">
      <c r="A11" s="724" t="s">
        <v>524</v>
      </c>
      <c r="B11" s="725" t="s">
        <v>3566</v>
      </c>
      <c r="C11" s="726">
        <v>0</v>
      </c>
      <c r="D11" s="726">
        <v>0.98099999999999998</v>
      </c>
      <c r="E11" s="726"/>
      <c r="F11" s="726">
        <v>0</v>
      </c>
      <c r="G11" s="726">
        <v>0.5</v>
      </c>
      <c r="H11" s="726">
        <v>-0.5</v>
      </c>
      <c r="I11" s="727">
        <v>0</v>
      </c>
      <c r="J11" s="728" t="s">
        <v>1</v>
      </c>
    </row>
    <row r="12" spans="1:10" ht="14.4" customHeight="1" x14ac:dyDescent="0.3">
      <c r="A12" s="724" t="s">
        <v>524</v>
      </c>
      <c r="B12" s="725" t="s">
        <v>3567</v>
      </c>
      <c r="C12" s="726">
        <v>6.1580000000000004</v>
      </c>
      <c r="D12" s="726">
        <v>5.7440000000000007</v>
      </c>
      <c r="E12" s="726"/>
      <c r="F12" s="726">
        <v>5.9079999999999995</v>
      </c>
      <c r="G12" s="726">
        <v>6.000000244140625</v>
      </c>
      <c r="H12" s="726">
        <v>-9.2000244140625576E-2</v>
      </c>
      <c r="I12" s="727">
        <v>0.98466662660047899</v>
      </c>
      <c r="J12" s="728" t="s">
        <v>1</v>
      </c>
    </row>
    <row r="13" spans="1:10" ht="14.4" customHeight="1" x14ac:dyDescent="0.3">
      <c r="A13" s="724" t="s">
        <v>524</v>
      </c>
      <c r="B13" s="725" t="s">
        <v>3568</v>
      </c>
      <c r="C13" s="726">
        <v>50.784999999999997</v>
      </c>
      <c r="D13" s="726">
        <v>56.658000000000001</v>
      </c>
      <c r="E13" s="726"/>
      <c r="F13" s="726">
        <v>66.688299999999984</v>
      </c>
      <c r="G13" s="726">
        <v>60</v>
      </c>
      <c r="H13" s="726">
        <v>6.6882999999999839</v>
      </c>
      <c r="I13" s="727">
        <v>1.1114716666666664</v>
      </c>
      <c r="J13" s="728" t="s">
        <v>1</v>
      </c>
    </row>
    <row r="14" spans="1:10" ht="14.4" customHeight="1" x14ac:dyDescent="0.3">
      <c r="A14" s="724" t="s">
        <v>524</v>
      </c>
      <c r="B14" s="725" t="s">
        <v>3569</v>
      </c>
      <c r="C14" s="726">
        <v>1.3389000000000002</v>
      </c>
      <c r="D14" s="726">
        <v>1.3389000000000002</v>
      </c>
      <c r="E14" s="726"/>
      <c r="F14" s="726">
        <v>2.1422399999999997</v>
      </c>
      <c r="G14" s="726">
        <v>2.5</v>
      </c>
      <c r="H14" s="726">
        <v>-0.3577600000000003</v>
      </c>
      <c r="I14" s="727">
        <v>0.85689599999999988</v>
      </c>
      <c r="J14" s="728" t="s">
        <v>1</v>
      </c>
    </row>
    <row r="15" spans="1:10" ht="14.4" customHeight="1" x14ac:dyDescent="0.3">
      <c r="A15" s="724" t="s">
        <v>524</v>
      </c>
      <c r="B15" s="725" t="s">
        <v>3570</v>
      </c>
      <c r="C15" s="726">
        <v>0.15540000000000001</v>
      </c>
      <c r="D15" s="726">
        <v>0.23414999999999997</v>
      </c>
      <c r="E15" s="726"/>
      <c r="F15" s="726">
        <v>2.2304499999999998</v>
      </c>
      <c r="G15" s="726">
        <v>0</v>
      </c>
      <c r="H15" s="726">
        <v>2.2304499999999998</v>
      </c>
      <c r="I15" s="727" t="s">
        <v>526</v>
      </c>
      <c r="J15" s="728" t="s">
        <v>1</v>
      </c>
    </row>
    <row r="16" spans="1:10" ht="14.4" customHeight="1" x14ac:dyDescent="0.3">
      <c r="A16" s="724" t="s">
        <v>524</v>
      </c>
      <c r="B16" s="725" t="s">
        <v>535</v>
      </c>
      <c r="C16" s="726">
        <v>343.19223000000005</v>
      </c>
      <c r="D16" s="726">
        <v>380.25033000000008</v>
      </c>
      <c r="E16" s="726"/>
      <c r="F16" s="726">
        <v>411.58482000000004</v>
      </c>
      <c r="G16" s="726">
        <v>417.26536914062501</v>
      </c>
      <c r="H16" s="726">
        <v>-5.6805491406249757</v>
      </c>
      <c r="I16" s="727">
        <v>0.98638624347780335</v>
      </c>
      <c r="J16" s="728" t="s">
        <v>536</v>
      </c>
    </row>
    <row r="18" spans="1:10" ht="14.4" customHeight="1" x14ac:dyDescent="0.3">
      <c r="A18" s="724" t="s">
        <v>524</v>
      </c>
      <c r="B18" s="725" t="s">
        <v>525</v>
      </c>
      <c r="C18" s="726" t="s">
        <v>526</v>
      </c>
      <c r="D18" s="726" t="s">
        <v>526</v>
      </c>
      <c r="E18" s="726"/>
      <c r="F18" s="726" t="s">
        <v>526</v>
      </c>
      <c r="G18" s="726" t="s">
        <v>526</v>
      </c>
      <c r="H18" s="726" t="s">
        <v>526</v>
      </c>
      <c r="I18" s="727" t="s">
        <v>526</v>
      </c>
      <c r="J18" s="728" t="s">
        <v>74</v>
      </c>
    </row>
    <row r="19" spans="1:10" ht="14.4" customHeight="1" x14ac:dyDescent="0.3">
      <c r="A19" s="724" t="s">
        <v>542</v>
      </c>
      <c r="B19" s="725" t="s">
        <v>543</v>
      </c>
      <c r="C19" s="726" t="s">
        <v>526</v>
      </c>
      <c r="D19" s="726" t="s">
        <v>526</v>
      </c>
      <c r="E19" s="726"/>
      <c r="F19" s="726" t="s">
        <v>526</v>
      </c>
      <c r="G19" s="726" t="s">
        <v>526</v>
      </c>
      <c r="H19" s="726" t="s">
        <v>526</v>
      </c>
      <c r="I19" s="727" t="s">
        <v>526</v>
      </c>
      <c r="J19" s="728" t="s">
        <v>0</v>
      </c>
    </row>
    <row r="20" spans="1:10" ht="14.4" customHeight="1" x14ac:dyDescent="0.3">
      <c r="A20" s="724" t="s">
        <v>542</v>
      </c>
      <c r="B20" s="725" t="s">
        <v>3561</v>
      </c>
      <c r="C20" s="726">
        <v>4.6506900000000009</v>
      </c>
      <c r="D20" s="726">
        <v>7.3936400000000004</v>
      </c>
      <c r="E20" s="726"/>
      <c r="F20" s="726">
        <v>5.0147400000000006</v>
      </c>
      <c r="G20" s="726">
        <v>5</v>
      </c>
      <c r="H20" s="726">
        <v>1.4740000000000641E-2</v>
      </c>
      <c r="I20" s="727">
        <v>1.0029480000000002</v>
      </c>
      <c r="J20" s="728" t="s">
        <v>1</v>
      </c>
    </row>
    <row r="21" spans="1:10" ht="14.4" customHeight="1" x14ac:dyDescent="0.3">
      <c r="A21" s="724" t="s">
        <v>542</v>
      </c>
      <c r="B21" s="725" t="s">
        <v>3562</v>
      </c>
      <c r="C21" s="726">
        <v>0.40293000000000001</v>
      </c>
      <c r="D21" s="726">
        <v>0.47915999999999997</v>
      </c>
      <c r="E21" s="726"/>
      <c r="F21" s="726">
        <v>0.31725999999999999</v>
      </c>
      <c r="G21" s="726">
        <v>1</v>
      </c>
      <c r="H21" s="726">
        <v>-0.68274000000000001</v>
      </c>
      <c r="I21" s="727">
        <v>0.31725999999999999</v>
      </c>
      <c r="J21" s="728" t="s">
        <v>1</v>
      </c>
    </row>
    <row r="22" spans="1:10" ht="14.4" customHeight="1" x14ac:dyDescent="0.3">
      <c r="A22" s="724" t="s">
        <v>542</v>
      </c>
      <c r="B22" s="725" t="s">
        <v>3563</v>
      </c>
      <c r="C22" s="726">
        <v>135.24991</v>
      </c>
      <c r="D22" s="726">
        <v>135.58520999999999</v>
      </c>
      <c r="E22" s="726"/>
      <c r="F22" s="726">
        <v>113.63783000000001</v>
      </c>
      <c r="G22" s="726">
        <v>136</v>
      </c>
      <c r="H22" s="726">
        <v>-22.362169999999992</v>
      </c>
      <c r="I22" s="727">
        <v>0.83557227941176482</v>
      </c>
      <c r="J22" s="728" t="s">
        <v>1</v>
      </c>
    </row>
    <row r="23" spans="1:10" ht="14.4" customHeight="1" x14ac:dyDescent="0.3">
      <c r="A23" s="724" t="s">
        <v>542</v>
      </c>
      <c r="B23" s="725" t="s">
        <v>3564</v>
      </c>
      <c r="C23" s="726">
        <v>115.39874</v>
      </c>
      <c r="D23" s="726">
        <v>143.64696000000001</v>
      </c>
      <c r="E23" s="726"/>
      <c r="F23" s="726">
        <v>182.45719</v>
      </c>
      <c r="G23" s="726">
        <v>176</v>
      </c>
      <c r="H23" s="726">
        <v>6.4571899999999971</v>
      </c>
      <c r="I23" s="727">
        <v>1.0366885795454546</v>
      </c>
      <c r="J23" s="728" t="s">
        <v>1</v>
      </c>
    </row>
    <row r="24" spans="1:10" ht="14.4" customHeight="1" x14ac:dyDescent="0.3">
      <c r="A24" s="724" t="s">
        <v>542</v>
      </c>
      <c r="B24" s="725" t="s">
        <v>3565</v>
      </c>
      <c r="C24" s="726">
        <v>19.748099999999997</v>
      </c>
      <c r="D24" s="726">
        <v>21.238</v>
      </c>
      <c r="E24" s="726"/>
      <c r="F24" s="726">
        <v>24.205349999999999</v>
      </c>
      <c r="G24" s="726">
        <v>23</v>
      </c>
      <c r="H24" s="726">
        <v>1.2053499999999993</v>
      </c>
      <c r="I24" s="727">
        <v>1.0524065217391303</v>
      </c>
      <c r="J24" s="728" t="s">
        <v>1</v>
      </c>
    </row>
    <row r="25" spans="1:10" ht="14.4" customHeight="1" x14ac:dyDescent="0.3">
      <c r="A25" s="724" t="s">
        <v>542</v>
      </c>
      <c r="B25" s="725" t="s">
        <v>3566</v>
      </c>
      <c r="C25" s="726">
        <v>0</v>
      </c>
      <c r="D25" s="726">
        <v>0.98099999999999998</v>
      </c>
      <c r="E25" s="726"/>
      <c r="F25" s="726">
        <v>0</v>
      </c>
      <c r="G25" s="726">
        <v>1</v>
      </c>
      <c r="H25" s="726">
        <v>-1</v>
      </c>
      <c r="I25" s="727">
        <v>0</v>
      </c>
      <c r="J25" s="728" t="s">
        <v>1</v>
      </c>
    </row>
    <row r="26" spans="1:10" ht="14.4" customHeight="1" x14ac:dyDescent="0.3">
      <c r="A26" s="724" t="s">
        <v>542</v>
      </c>
      <c r="B26" s="725" t="s">
        <v>3567</v>
      </c>
      <c r="C26" s="726">
        <v>6.1580000000000004</v>
      </c>
      <c r="D26" s="726">
        <v>5.2380000000000004</v>
      </c>
      <c r="E26" s="726"/>
      <c r="F26" s="726">
        <v>5.3979999999999997</v>
      </c>
      <c r="G26" s="726">
        <v>5</v>
      </c>
      <c r="H26" s="726">
        <v>0.39799999999999969</v>
      </c>
      <c r="I26" s="727">
        <v>1.0795999999999999</v>
      </c>
      <c r="J26" s="728" t="s">
        <v>1</v>
      </c>
    </row>
    <row r="27" spans="1:10" ht="14.4" customHeight="1" x14ac:dyDescent="0.3">
      <c r="A27" s="724" t="s">
        <v>542</v>
      </c>
      <c r="B27" s="725" t="s">
        <v>3568</v>
      </c>
      <c r="C27" s="726">
        <v>50.784999999999997</v>
      </c>
      <c r="D27" s="726">
        <v>56.658000000000001</v>
      </c>
      <c r="E27" s="726"/>
      <c r="F27" s="726">
        <v>66.688299999999984</v>
      </c>
      <c r="G27" s="726">
        <v>60</v>
      </c>
      <c r="H27" s="726">
        <v>6.6882999999999839</v>
      </c>
      <c r="I27" s="727">
        <v>1.1114716666666664</v>
      </c>
      <c r="J27" s="728" t="s">
        <v>1</v>
      </c>
    </row>
    <row r="28" spans="1:10" ht="14.4" customHeight="1" x14ac:dyDescent="0.3">
      <c r="A28" s="724" t="s">
        <v>542</v>
      </c>
      <c r="B28" s="725" t="s">
        <v>3569</v>
      </c>
      <c r="C28" s="726">
        <v>1.3389000000000002</v>
      </c>
      <c r="D28" s="726">
        <v>1.3389000000000002</v>
      </c>
      <c r="E28" s="726"/>
      <c r="F28" s="726">
        <v>2.1422399999999997</v>
      </c>
      <c r="G28" s="726">
        <v>3</v>
      </c>
      <c r="H28" s="726">
        <v>-0.8577600000000003</v>
      </c>
      <c r="I28" s="727">
        <v>0.71407999999999994</v>
      </c>
      <c r="J28" s="728" t="s">
        <v>1</v>
      </c>
    </row>
    <row r="29" spans="1:10" ht="14.4" customHeight="1" x14ac:dyDescent="0.3">
      <c r="A29" s="724" t="s">
        <v>542</v>
      </c>
      <c r="B29" s="725" t="s">
        <v>3570</v>
      </c>
      <c r="C29" s="726">
        <v>0.15540000000000001</v>
      </c>
      <c r="D29" s="726">
        <v>0.23414999999999997</v>
      </c>
      <c r="E29" s="726"/>
      <c r="F29" s="726">
        <v>2.2304499999999998</v>
      </c>
      <c r="G29" s="726">
        <v>0</v>
      </c>
      <c r="H29" s="726">
        <v>2.2304499999999998</v>
      </c>
      <c r="I29" s="727" t="s">
        <v>526</v>
      </c>
      <c r="J29" s="728" t="s">
        <v>1</v>
      </c>
    </row>
    <row r="30" spans="1:10" ht="14.4" customHeight="1" x14ac:dyDescent="0.3">
      <c r="A30" s="724" t="s">
        <v>542</v>
      </c>
      <c r="B30" s="725" t="s">
        <v>544</v>
      </c>
      <c r="C30" s="726">
        <v>333.88767000000001</v>
      </c>
      <c r="D30" s="726">
        <v>372.79302000000001</v>
      </c>
      <c r="E30" s="726"/>
      <c r="F30" s="726">
        <v>402.09136000000001</v>
      </c>
      <c r="G30" s="726">
        <v>409</v>
      </c>
      <c r="H30" s="726">
        <v>-6.9086399999999912</v>
      </c>
      <c r="I30" s="727">
        <v>0.98310845965770177</v>
      </c>
      <c r="J30" s="728" t="s">
        <v>540</v>
      </c>
    </row>
    <row r="31" spans="1:10" ht="14.4" customHeight="1" x14ac:dyDescent="0.3">
      <c r="A31" s="724" t="s">
        <v>526</v>
      </c>
      <c r="B31" s="725" t="s">
        <v>526</v>
      </c>
      <c r="C31" s="726" t="s">
        <v>526</v>
      </c>
      <c r="D31" s="726" t="s">
        <v>526</v>
      </c>
      <c r="E31" s="726"/>
      <c r="F31" s="726" t="s">
        <v>526</v>
      </c>
      <c r="G31" s="726" t="s">
        <v>526</v>
      </c>
      <c r="H31" s="726" t="s">
        <v>526</v>
      </c>
      <c r="I31" s="727" t="s">
        <v>526</v>
      </c>
      <c r="J31" s="728" t="s">
        <v>541</v>
      </c>
    </row>
    <row r="32" spans="1:10" ht="14.4" customHeight="1" x14ac:dyDescent="0.3">
      <c r="A32" s="724" t="s">
        <v>545</v>
      </c>
      <c r="B32" s="725" t="s">
        <v>546</v>
      </c>
      <c r="C32" s="726" t="s">
        <v>526</v>
      </c>
      <c r="D32" s="726" t="s">
        <v>526</v>
      </c>
      <c r="E32" s="726"/>
      <c r="F32" s="726" t="s">
        <v>526</v>
      </c>
      <c r="G32" s="726" t="s">
        <v>526</v>
      </c>
      <c r="H32" s="726" t="s">
        <v>526</v>
      </c>
      <c r="I32" s="727" t="s">
        <v>526</v>
      </c>
      <c r="J32" s="728" t="s">
        <v>0</v>
      </c>
    </row>
    <row r="33" spans="1:10" ht="14.4" customHeight="1" x14ac:dyDescent="0.3">
      <c r="A33" s="724" t="s">
        <v>545</v>
      </c>
      <c r="B33" s="725" t="s">
        <v>3563</v>
      </c>
      <c r="C33" s="726">
        <v>0</v>
      </c>
      <c r="D33" s="726">
        <v>0.12731999999999999</v>
      </c>
      <c r="E33" s="726"/>
      <c r="F33" s="726">
        <v>9.0120000000000006E-2</v>
      </c>
      <c r="G33" s="726">
        <v>0</v>
      </c>
      <c r="H33" s="726">
        <v>9.0120000000000006E-2</v>
      </c>
      <c r="I33" s="727" t="s">
        <v>526</v>
      </c>
      <c r="J33" s="728" t="s">
        <v>1</v>
      </c>
    </row>
    <row r="34" spans="1:10" ht="14.4" customHeight="1" x14ac:dyDescent="0.3">
      <c r="A34" s="724" t="s">
        <v>545</v>
      </c>
      <c r="B34" s="725" t="s">
        <v>3564</v>
      </c>
      <c r="C34" s="726">
        <v>6.8535600000000008</v>
      </c>
      <c r="D34" s="726">
        <v>6.0069899999999992</v>
      </c>
      <c r="E34" s="726"/>
      <c r="F34" s="726">
        <v>6.8784400000000003</v>
      </c>
      <c r="G34" s="726">
        <v>6</v>
      </c>
      <c r="H34" s="726">
        <v>0.87844000000000033</v>
      </c>
      <c r="I34" s="727">
        <v>1.1464066666666668</v>
      </c>
      <c r="J34" s="728" t="s">
        <v>1</v>
      </c>
    </row>
    <row r="35" spans="1:10" ht="14.4" customHeight="1" x14ac:dyDescent="0.3">
      <c r="A35" s="724" t="s">
        <v>545</v>
      </c>
      <c r="B35" s="725" t="s">
        <v>3565</v>
      </c>
      <c r="C35" s="726">
        <v>2.4510000000000001</v>
      </c>
      <c r="D35" s="726">
        <v>0.81699999999999995</v>
      </c>
      <c r="E35" s="726"/>
      <c r="F35" s="726">
        <v>2.0148999999999999</v>
      </c>
      <c r="G35" s="726">
        <v>2</v>
      </c>
      <c r="H35" s="726">
        <v>1.4899999999999913E-2</v>
      </c>
      <c r="I35" s="727">
        <v>1.00745</v>
      </c>
      <c r="J35" s="728" t="s">
        <v>1</v>
      </c>
    </row>
    <row r="36" spans="1:10" ht="14.4" customHeight="1" x14ac:dyDescent="0.3">
      <c r="A36" s="724" t="s">
        <v>545</v>
      </c>
      <c r="B36" s="725" t="s">
        <v>3566</v>
      </c>
      <c r="C36" s="726">
        <v>0</v>
      </c>
      <c r="D36" s="726">
        <v>0</v>
      </c>
      <c r="E36" s="726"/>
      <c r="F36" s="726">
        <v>0</v>
      </c>
      <c r="G36" s="726">
        <v>0</v>
      </c>
      <c r="H36" s="726">
        <v>0</v>
      </c>
      <c r="I36" s="727" t="s">
        <v>526</v>
      </c>
      <c r="J36" s="728" t="s">
        <v>1</v>
      </c>
    </row>
    <row r="37" spans="1:10" ht="14.4" customHeight="1" x14ac:dyDescent="0.3">
      <c r="A37" s="724" t="s">
        <v>545</v>
      </c>
      <c r="B37" s="725" t="s">
        <v>3567</v>
      </c>
      <c r="C37" s="726">
        <v>0</v>
      </c>
      <c r="D37" s="726">
        <v>0.50600000000000001</v>
      </c>
      <c r="E37" s="726"/>
      <c r="F37" s="726">
        <v>0.51</v>
      </c>
      <c r="G37" s="726">
        <v>1</v>
      </c>
      <c r="H37" s="726">
        <v>-0.49</v>
      </c>
      <c r="I37" s="727">
        <v>0.51</v>
      </c>
      <c r="J37" s="728" t="s">
        <v>1</v>
      </c>
    </row>
    <row r="38" spans="1:10" ht="14.4" customHeight="1" x14ac:dyDescent="0.3">
      <c r="A38" s="724" t="s">
        <v>545</v>
      </c>
      <c r="B38" s="725" t="s">
        <v>547</v>
      </c>
      <c r="C38" s="726">
        <v>9.3045600000000004</v>
      </c>
      <c r="D38" s="726">
        <v>7.4573099999999997</v>
      </c>
      <c r="E38" s="726"/>
      <c r="F38" s="726">
        <v>9.4934600000000007</v>
      </c>
      <c r="G38" s="726">
        <v>9</v>
      </c>
      <c r="H38" s="726">
        <v>0.49346000000000068</v>
      </c>
      <c r="I38" s="727">
        <v>1.054828888888889</v>
      </c>
      <c r="J38" s="728" t="s">
        <v>540</v>
      </c>
    </row>
    <row r="39" spans="1:10" ht="14.4" customHeight="1" x14ac:dyDescent="0.3">
      <c r="A39" s="724" t="s">
        <v>526</v>
      </c>
      <c r="B39" s="725" t="s">
        <v>526</v>
      </c>
      <c r="C39" s="726" t="s">
        <v>526</v>
      </c>
      <c r="D39" s="726" t="s">
        <v>526</v>
      </c>
      <c r="E39" s="726"/>
      <c r="F39" s="726" t="s">
        <v>526</v>
      </c>
      <c r="G39" s="726" t="s">
        <v>526</v>
      </c>
      <c r="H39" s="726" t="s">
        <v>526</v>
      </c>
      <c r="I39" s="727" t="s">
        <v>526</v>
      </c>
      <c r="J39" s="728" t="s">
        <v>541</v>
      </c>
    </row>
    <row r="40" spans="1:10" ht="14.4" customHeight="1" x14ac:dyDescent="0.3">
      <c r="A40" s="724" t="s">
        <v>524</v>
      </c>
      <c r="B40" s="725" t="s">
        <v>535</v>
      </c>
      <c r="C40" s="726">
        <v>343.19223000000005</v>
      </c>
      <c r="D40" s="726">
        <v>380.25032999999996</v>
      </c>
      <c r="E40" s="726"/>
      <c r="F40" s="726">
        <v>411.58482000000004</v>
      </c>
      <c r="G40" s="726">
        <v>417</v>
      </c>
      <c r="H40" s="726">
        <v>-5.4151799999999639</v>
      </c>
      <c r="I40" s="727">
        <v>0.98701395683453241</v>
      </c>
      <c r="J40" s="728" t="s">
        <v>536</v>
      </c>
    </row>
  </sheetData>
  <mergeCells count="3">
    <mergeCell ref="A1:I1"/>
    <mergeCell ref="F3:I3"/>
    <mergeCell ref="C4:D4"/>
  </mergeCells>
  <conditionalFormatting sqref="F17 F41:F65537">
    <cfRule type="cellIs" dxfId="46" priority="18" stopIfTrue="1" operator="greaterThan">
      <formula>1</formula>
    </cfRule>
  </conditionalFormatting>
  <conditionalFormatting sqref="H5:H16">
    <cfRule type="expression" dxfId="45" priority="14">
      <formula>$H5&gt;0</formula>
    </cfRule>
  </conditionalFormatting>
  <conditionalFormatting sqref="I5:I16">
    <cfRule type="expression" dxfId="44" priority="15">
      <formula>$I5&gt;1</formula>
    </cfRule>
  </conditionalFormatting>
  <conditionalFormatting sqref="B5:B16">
    <cfRule type="expression" dxfId="43" priority="11">
      <formula>OR($J5="NS",$J5="SumaNS",$J5="Účet")</formula>
    </cfRule>
  </conditionalFormatting>
  <conditionalFormatting sqref="F5:I16 B5:D16">
    <cfRule type="expression" dxfId="42" priority="17">
      <formula>AND($J5&lt;&gt;"",$J5&lt;&gt;"mezeraKL")</formula>
    </cfRule>
  </conditionalFormatting>
  <conditionalFormatting sqref="B5:D16 F5:I16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40" priority="13">
      <formula>OR($J5="SumaNS",$J5="NS")</formula>
    </cfRule>
  </conditionalFormatting>
  <conditionalFormatting sqref="A5:A16">
    <cfRule type="expression" dxfId="39" priority="9">
      <formula>AND($J5&lt;&gt;"mezeraKL",$J5&lt;&gt;"")</formula>
    </cfRule>
  </conditionalFormatting>
  <conditionalFormatting sqref="A5:A16">
    <cfRule type="expression" dxfId="38" priority="10">
      <formula>AND($J5&lt;&gt;"",$J5&lt;&gt;"mezeraKL")</formula>
    </cfRule>
  </conditionalFormatting>
  <conditionalFormatting sqref="H18:H40">
    <cfRule type="expression" dxfId="37" priority="6">
      <formula>$H18&gt;0</formula>
    </cfRule>
  </conditionalFormatting>
  <conditionalFormatting sqref="A18:A40">
    <cfRule type="expression" dxfId="36" priority="5">
      <formula>AND($J18&lt;&gt;"mezeraKL",$J18&lt;&gt;"")</formula>
    </cfRule>
  </conditionalFormatting>
  <conditionalFormatting sqref="I18:I40">
    <cfRule type="expression" dxfId="35" priority="7">
      <formula>$I18&gt;1</formula>
    </cfRule>
  </conditionalFormatting>
  <conditionalFormatting sqref="B18:B40">
    <cfRule type="expression" dxfId="34" priority="4">
      <formula>OR($J18="NS",$J18="SumaNS",$J18="Účet")</formula>
    </cfRule>
  </conditionalFormatting>
  <conditionalFormatting sqref="A18:D40 F18:I40">
    <cfRule type="expression" dxfId="33" priority="8">
      <formula>AND($J18&lt;&gt;"",$J18&lt;&gt;"mezeraKL")</formula>
    </cfRule>
  </conditionalFormatting>
  <conditionalFormatting sqref="B18:D40 F18:I40">
    <cfRule type="expression" dxfId="32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40 F18:I40">
    <cfRule type="expression" dxfId="31" priority="2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79" t="s">
        <v>3902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</row>
    <row r="2" spans="1:11" ht="14.4" customHeight="1" thickBot="1" x14ac:dyDescent="0.35">
      <c r="A2" s="374" t="s">
        <v>322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75"/>
      <c r="D3" s="576"/>
      <c r="E3" s="576"/>
      <c r="F3" s="576"/>
      <c r="G3" s="576"/>
      <c r="H3" s="260" t="s">
        <v>159</v>
      </c>
      <c r="I3" s="203">
        <f>IF(J3&lt;&gt;0,K3/J3,0)</f>
        <v>2.6758257879440577</v>
      </c>
      <c r="J3" s="203">
        <f>SUBTOTAL(9,J5:J1048576)</f>
        <v>153816</v>
      </c>
      <c r="K3" s="204">
        <f>SUBTOTAL(9,K5:K1048576)</f>
        <v>411584.81939840317</v>
      </c>
    </row>
    <row r="4" spans="1:11" s="330" customFormat="1" ht="14.4" customHeight="1" thickBot="1" x14ac:dyDescent="0.35">
      <c r="A4" s="836" t="s">
        <v>4</v>
      </c>
      <c r="B4" s="837" t="s">
        <v>5</v>
      </c>
      <c r="C4" s="837" t="s">
        <v>0</v>
      </c>
      <c r="D4" s="837" t="s">
        <v>6</v>
      </c>
      <c r="E4" s="837" t="s">
        <v>7</v>
      </c>
      <c r="F4" s="837" t="s">
        <v>1</v>
      </c>
      <c r="G4" s="837" t="s">
        <v>90</v>
      </c>
      <c r="H4" s="732" t="s">
        <v>11</v>
      </c>
      <c r="I4" s="733" t="s">
        <v>184</v>
      </c>
      <c r="J4" s="733" t="s">
        <v>13</v>
      </c>
      <c r="K4" s="734" t="s">
        <v>201</v>
      </c>
    </row>
    <row r="5" spans="1:11" ht="14.4" customHeight="1" x14ac:dyDescent="0.3">
      <c r="A5" s="819" t="s">
        <v>524</v>
      </c>
      <c r="B5" s="820" t="s">
        <v>525</v>
      </c>
      <c r="C5" s="823" t="s">
        <v>542</v>
      </c>
      <c r="D5" s="838" t="s">
        <v>543</v>
      </c>
      <c r="E5" s="823" t="s">
        <v>3571</v>
      </c>
      <c r="F5" s="838" t="s">
        <v>3572</v>
      </c>
      <c r="G5" s="823" t="s">
        <v>3573</v>
      </c>
      <c r="H5" s="823" t="s">
        <v>3574</v>
      </c>
      <c r="I5" s="225">
        <v>147.18868103027344</v>
      </c>
      <c r="J5" s="225">
        <v>16</v>
      </c>
      <c r="K5" s="833">
        <v>2354.9999694824219</v>
      </c>
    </row>
    <row r="6" spans="1:11" ht="14.4" customHeight="1" x14ac:dyDescent="0.3">
      <c r="A6" s="742" t="s">
        <v>524</v>
      </c>
      <c r="B6" s="743" t="s">
        <v>525</v>
      </c>
      <c r="C6" s="744" t="s">
        <v>542</v>
      </c>
      <c r="D6" s="745" t="s">
        <v>543</v>
      </c>
      <c r="E6" s="744" t="s">
        <v>3571</v>
      </c>
      <c r="F6" s="745" t="s">
        <v>3572</v>
      </c>
      <c r="G6" s="744" t="s">
        <v>3575</v>
      </c>
      <c r="H6" s="744" t="s">
        <v>3576</v>
      </c>
      <c r="I6" s="747">
        <v>147.17331542968751</v>
      </c>
      <c r="J6" s="747">
        <v>16</v>
      </c>
      <c r="K6" s="748">
        <v>2354.8199615478516</v>
      </c>
    </row>
    <row r="7" spans="1:11" ht="14.4" customHeight="1" x14ac:dyDescent="0.3">
      <c r="A7" s="742" t="s">
        <v>524</v>
      </c>
      <c r="B7" s="743" t="s">
        <v>525</v>
      </c>
      <c r="C7" s="744" t="s">
        <v>542</v>
      </c>
      <c r="D7" s="745" t="s">
        <v>543</v>
      </c>
      <c r="E7" s="744" t="s">
        <v>3571</v>
      </c>
      <c r="F7" s="745" t="s">
        <v>3572</v>
      </c>
      <c r="G7" s="744" t="s">
        <v>3577</v>
      </c>
      <c r="H7" s="744" t="s">
        <v>3578</v>
      </c>
      <c r="I7" s="747">
        <v>152.46000671386719</v>
      </c>
      <c r="J7" s="747">
        <v>2</v>
      </c>
      <c r="K7" s="748">
        <v>304.92001342773437</v>
      </c>
    </row>
    <row r="8" spans="1:11" ht="14.4" customHeight="1" x14ac:dyDescent="0.3">
      <c r="A8" s="742" t="s">
        <v>524</v>
      </c>
      <c r="B8" s="743" t="s">
        <v>525</v>
      </c>
      <c r="C8" s="744" t="s">
        <v>542</v>
      </c>
      <c r="D8" s="745" t="s">
        <v>543</v>
      </c>
      <c r="E8" s="744" t="s">
        <v>3579</v>
      </c>
      <c r="F8" s="745" t="s">
        <v>3580</v>
      </c>
      <c r="G8" s="744" t="s">
        <v>3581</v>
      </c>
      <c r="H8" s="744" t="s">
        <v>3582</v>
      </c>
      <c r="I8" s="747">
        <v>52.880001068115234</v>
      </c>
      <c r="J8" s="747">
        <v>6</v>
      </c>
      <c r="K8" s="748">
        <v>317.260009765625</v>
      </c>
    </row>
    <row r="9" spans="1:11" ht="14.4" customHeight="1" x14ac:dyDescent="0.3">
      <c r="A9" s="742" t="s">
        <v>524</v>
      </c>
      <c r="B9" s="743" t="s">
        <v>525</v>
      </c>
      <c r="C9" s="744" t="s">
        <v>542</v>
      </c>
      <c r="D9" s="745" t="s">
        <v>543</v>
      </c>
      <c r="E9" s="744" t="s">
        <v>3583</v>
      </c>
      <c r="F9" s="745" t="s">
        <v>3584</v>
      </c>
      <c r="G9" s="744" t="s">
        <v>3585</v>
      </c>
      <c r="H9" s="744" t="s">
        <v>3586</v>
      </c>
      <c r="I9" s="747">
        <v>4.1100001335144043</v>
      </c>
      <c r="J9" s="747">
        <v>50</v>
      </c>
      <c r="K9" s="748">
        <v>205.5</v>
      </c>
    </row>
    <row r="10" spans="1:11" ht="14.4" customHeight="1" x14ac:dyDescent="0.3">
      <c r="A10" s="742" t="s">
        <v>524</v>
      </c>
      <c r="B10" s="743" t="s">
        <v>525</v>
      </c>
      <c r="C10" s="744" t="s">
        <v>542</v>
      </c>
      <c r="D10" s="745" t="s">
        <v>543</v>
      </c>
      <c r="E10" s="744" t="s">
        <v>3583</v>
      </c>
      <c r="F10" s="745" t="s">
        <v>3584</v>
      </c>
      <c r="G10" s="744" t="s">
        <v>3585</v>
      </c>
      <c r="H10" s="744" t="s">
        <v>3587</v>
      </c>
      <c r="I10" s="747">
        <v>4.0999999046325684</v>
      </c>
      <c r="J10" s="747">
        <v>100</v>
      </c>
      <c r="K10" s="748">
        <v>410</v>
      </c>
    </row>
    <row r="11" spans="1:11" ht="14.4" customHeight="1" x14ac:dyDescent="0.3">
      <c r="A11" s="742" t="s">
        <v>524</v>
      </c>
      <c r="B11" s="743" t="s">
        <v>525</v>
      </c>
      <c r="C11" s="744" t="s">
        <v>542</v>
      </c>
      <c r="D11" s="745" t="s">
        <v>543</v>
      </c>
      <c r="E11" s="744" t="s">
        <v>3583</v>
      </c>
      <c r="F11" s="745" t="s">
        <v>3584</v>
      </c>
      <c r="G11" s="744" t="s">
        <v>3588</v>
      </c>
      <c r="H11" s="744" t="s">
        <v>3589</v>
      </c>
      <c r="I11" s="747">
        <v>9.0200004577636719</v>
      </c>
      <c r="J11" s="747">
        <v>50</v>
      </c>
      <c r="K11" s="748">
        <v>451</v>
      </c>
    </row>
    <row r="12" spans="1:11" ht="14.4" customHeight="1" x14ac:dyDescent="0.3">
      <c r="A12" s="742" t="s">
        <v>524</v>
      </c>
      <c r="B12" s="743" t="s">
        <v>525</v>
      </c>
      <c r="C12" s="744" t="s">
        <v>542</v>
      </c>
      <c r="D12" s="745" t="s">
        <v>543</v>
      </c>
      <c r="E12" s="744" t="s">
        <v>3583</v>
      </c>
      <c r="F12" s="745" t="s">
        <v>3584</v>
      </c>
      <c r="G12" s="744" t="s">
        <v>3588</v>
      </c>
      <c r="H12" s="744" t="s">
        <v>3590</v>
      </c>
      <c r="I12" s="747">
        <v>9.0200004577636719</v>
      </c>
      <c r="J12" s="747">
        <v>10</v>
      </c>
      <c r="K12" s="748">
        <v>90.199996948242188</v>
      </c>
    </row>
    <row r="13" spans="1:11" ht="14.4" customHeight="1" x14ac:dyDescent="0.3">
      <c r="A13" s="742" t="s">
        <v>524</v>
      </c>
      <c r="B13" s="743" t="s">
        <v>525</v>
      </c>
      <c r="C13" s="744" t="s">
        <v>542</v>
      </c>
      <c r="D13" s="745" t="s">
        <v>543</v>
      </c>
      <c r="E13" s="744" t="s">
        <v>3583</v>
      </c>
      <c r="F13" s="745" t="s">
        <v>3584</v>
      </c>
      <c r="G13" s="744" t="s">
        <v>3591</v>
      </c>
      <c r="H13" s="744" t="s">
        <v>3592</v>
      </c>
      <c r="I13" s="747">
        <v>8.5900001525878906</v>
      </c>
      <c r="J13" s="747">
        <v>50</v>
      </c>
      <c r="K13" s="748">
        <v>429.5</v>
      </c>
    </row>
    <row r="14" spans="1:11" ht="14.4" customHeight="1" x14ac:dyDescent="0.3">
      <c r="A14" s="742" t="s">
        <v>524</v>
      </c>
      <c r="B14" s="743" t="s">
        <v>525</v>
      </c>
      <c r="C14" s="744" t="s">
        <v>542</v>
      </c>
      <c r="D14" s="745" t="s">
        <v>543</v>
      </c>
      <c r="E14" s="744" t="s">
        <v>3583</v>
      </c>
      <c r="F14" s="745" t="s">
        <v>3584</v>
      </c>
      <c r="G14" s="744" t="s">
        <v>3591</v>
      </c>
      <c r="H14" s="744" t="s">
        <v>3593</v>
      </c>
      <c r="I14" s="747">
        <v>8.5900001525878906</v>
      </c>
      <c r="J14" s="747">
        <v>10</v>
      </c>
      <c r="K14" s="748">
        <v>85.900001525878906</v>
      </c>
    </row>
    <row r="15" spans="1:11" ht="14.4" customHeight="1" x14ac:dyDescent="0.3">
      <c r="A15" s="742" t="s">
        <v>524</v>
      </c>
      <c r="B15" s="743" t="s">
        <v>525</v>
      </c>
      <c r="C15" s="744" t="s">
        <v>542</v>
      </c>
      <c r="D15" s="745" t="s">
        <v>543</v>
      </c>
      <c r="E15" s="744" t="s">
        <v>3583</v>
      </c>
      <c r="F15" s="745" t="s">
        <v>3584</v>
      </c>
      <c r="G15" s="744" t="s">
        <v>3594</v>
      </c>
      <c r="H15" s="744" t="s">
        <v>3595</v>
      </c>
      <c r="I15" s="747">
        <v>0.43000000715255737</v>
      </c>
      <c r="J15" s="747">
        <v>4800</v>
      </c>
      <c r="K15" s="748">
        <v>2064</v>
      </c>
    </row>
    <row r="16" spans="1:11" ht="14.4" customHeight="1" x14ac:dyDescent="0.3">
      <c r="A16" s="742" t="s">
        <v>524</v>
      </c>
      <c r="B16" s="743" t="s">
        <v>525</v>
      </c>
      <c r="C16" s="744" t="s">
        <v>542</v>
      </c>
      <c r="D16" s="745" t="s">
        <v>543</v>
      </c>
      <c r="E16" s="744" t="s">
        <v>3583</v>
      </c>
      <c r="F16" s="745" t="s">
        <v>3584</v>
      </c>
      <c r="G16" s="744" t="s">
        <v>3596</v>
      </c>
      <c r="H16" s="744" t="s">
        <v>3597</v>
      </c>
      <c r="I16" s="747">
        <v>0.62999999523162842</v>
      </c>
      <c r="J16" s="747">
        <v>1000</v>
      </c>
      <c r="K16" s="748">
        <v>630</v>
      </c>
    </row>
    <row r="17" spans="1:11" ht="14.4" customHeight="1" x14ac:dyDescent="0.3">
      <c r="A17" s="742" t="s">
        <v>524</v>
      </c>
      <c r="B17" s="743" t="s">
        <v>525</v>
      </c>
      <c r="C17" s="744" t="s">
        <v>542</v>
      </c>
      <c r="D17" s="745" t="s">
        <v>543</v>
      </c>
      <c r="E17" s="744" t="s">
        <v>3583</v>
      </c>
      <c r="F17" s="745" t="s">
        <v>3584</v>
      </c>
      <c r="G17" s="744" t="s">
        <v>3598</v>
      </c>
      <c r="H17" s="744" t="s">
        <v>3599</v>
      </c>
      <c r="I17" s="747">
        <v>1.2899999618530273</v>
      </c>
      <c r="J17" s="747">
        <v>800</v>
      </c>
      <c r="K17" s="748">
        <v>1032</v>
      </c>
    </row>
    <row r="18" spans="1:11" ht="14.4" customHeight="1" x14ac:dyDescent="0.3">
      <c r="A18" s="742" t="s">
        <v>524</v>
      </c>
      <c r="B18" s="743" t="s">
        <v>525</v>
      </c>
      <c r="C18" s="744" t="s">
        <v>542</v>
      </c>
      <c r="D18" s="745" t="s">
        <v>543</v>
      </c>
      <c r="E18" s="744" t="s">
        <v>3583</v>
      </c>
      <c r="F18" s="745" t="s">
        <v>3584</v>
      </c>
      <c r="G18" s="744" t="s">
        <v>3600</v>
      </c>
      <c r="H18" s="744" t="s">
        <v>3601</v>
      </c>
      <c r="I18" s="747">
        <v>1.1699999570846558</v>
      </c>
      <c r="J18" s="747">
        <v>4</v>
      </c>
      <c r="K18" s="748">
        <v>4.679999828338623</v>
      </c>
    </row>
    <row r="19" spans="1:11" ht="14.4" customHeight="1" x14ac:dyDescent="0.3">
      <c r="A19" s="742" t="s">
        <v>524</v>
      </c>
      <c r="B19" s="743" t="s">
        <v>525</v>
      </c>
      <c r="C19" s="744" t="s">
        <v>542</v>
      </c>
      <c r="D19" s="745" t="s">
        <v>543</v>
      </c>
      <c r="E19" s="744" t="s">
        <v>3583</v>
      </c>
      <c r="F19" s="745" t="s">
        <v>3584</v>
      </c>
      <c r="G19" s="744" t="s">
        <v>3602</v>
      </c>
      <c r="H19" s="744" t="s">
        <v>3603</v>
      </c>
      <c r="I19" s="747">
        <v>790.8800048828125</v>
      </c>
      <c r="J19" s="747">
        <v>4</v>
      </c>
      <c r="K19" s="748">
        <v>3163.52001953125</v>
      </c>
    </row>
    <row r="20" spans="1:11" ht="14.4" customHeight="1" x14ac:dyDescent="0.3">
      <c r="A20" s="742" t="s">
        <v>524</v>
      </c>
      <c r="B20" s="743" t="s">
        <v>525</v>
      </c>
      <c r="C20" s="744" t="s">
        <v>542</v>
      </c>
      <c r="D20" s="745" t="s">
        <v>543</v>
      </c>
      <c r="E20" s="744" t="s">
        <v>3583</v>
      </c>
      <c r="F20" s="745" t="s">
        <v>3584</v>
      </c>
      <c r="G20" s="744" t="s">
        <v>3604</v>
      </c>
      <c r="H20" s="744" t="s">
        <v>3605</v>
      </c>
      <c r="I20" s="747">
        <v>109.59999847412109</v>
      </c>
      <c r="J20" s="747">
        <v>20</v>
      </c>
      <c r="K20" s="748">
        <v>2191.93994140625</v>
      </c>
    </row>
    <row r="21" spans="1:11" ht="14.4" customHeight="1" x14ac:dyDescent="0.3">
      <c r="A21" s="742" t="s">
        <v>524</v>
      </c>
      <c r="B21" s="743" t="s">
        <v>525</v>
      </c>
      <c r="C21" s="744" t="s">
        <v>542</v>
      </c>
      <c r="D21" s="745" t="s">
        <v>543</v>
      </c>
      <c r="E21" s="744" t="s">
        <v>3583</v>
      </c>
      <c r="F21" s="745" t="s">
        <v>3584</v>
      </c>
      <c r="G21" s="744" t="s">
        <v>3606</v>
      </c>
      <c r="H21" s="744" t="s">
        <v>3607</v>
      </c>
      <c r="I21" s="747">
        <v>93.449996948242188</v>
      </c>
      <c r="J21" s="747">
        <v>30</v>
      </c>
      <c r="K21" s="748">
        <v>2803.360107421875</v>
      </c>
    </row>
    <row r="22" spans="1:11" ht="14.4" customHeight="1" x14ac:dyDescent="0.3">
      <c r="A22" s="742" t="s">
        <v>524</v>
      </c>
      <c r="B22" s="743" t="s">
        <v>525</v>
      </c>
      <c r="C22" s="744" t="s">
        <v>542</v>
      </c>
      <c r="D22" s="745" t="s">
        <v>543</v>
      </c>
      <c r="E22" s="744" t="s">
        <v>3583</v>
      </c>
      <c r="F22" s="745" t="s">
        <v>3584</v>
      </c>
      <c r="G22" s="744" t="s">
        <v>3608</v>
      </c>
      <c r="H22" s="744" t="s">
        <v>3609</v>
      </c>
      <c r="I22" s="747">
        <v>73.212856837681358</v>
      </c>
      <c r="J22" s="747">
        <v>70</v>
      </c>
      <c r="K22" s="748">
        <v>5124.949951171875</v>
      </c>
    </row>
    <row r="23" spans="1:11" ht="14.4" customHeight="1" x14ac:dyDescent="0.3">
      <c r="A23" s="742" t="s">
        <v>524</v>
      </c>
      <c r="B23" s="743" t="s">
        <v>525</v>
      </c>
      <c r="C23" s="744" t="s">
        <v>542</v>
      </c>
      <c r="D23" s="745" t="s">
        <v>543</v>
      </c>
      <c r="E23" s="744" t="s">
        <v>3583</v>
      </c>
      <c r="F23" s="745" t="s">
        <v>3584</v>
      </c>
      <c r="G23" s="744" t="s">
        <v>3610</v>
      </c>
      <c r="H23" s="744" t="s">
        <v>3611</v>
      </c>
      <c r="I23" s="747">
        <v>497.70333862304688</v>
      </c>
      <c r="J23" s="747">
        <v>3</v>
      </c>
      <c r="K23" s="748">
        <v>1493.1100158691406</v>
      </c>
    </row>
    <row r="24" spans="1:11" ht="14.4" customHeight="1" x14ac:dyDescent="0.3">
      <c r="A24" s="742" t="s">
        <v>524</v>
      </c>
      <c r="B24" s="743" t="s">
        <v>525</v>
      </c>
      <c r="C24" s="744" t="s">
        <v>542</v>
      </c>
      <c r="D24" s="745" t="s">
        <v>543</v>
      </c>
      <c r="E24" s="744" t="s">
        <v>3583</v>
      </c>
      <c r="F24" s="745" t="s">
        <v>3584</v>
      </c>
      <c r="G24" s="744" t="s">
        <v>3612</v>
      </c>
      <c r="H24" s="744" t="s">
        <v>3613</v>
      </c>
      <c r="I24" s="747">
        <v>154.97999572753906</v>
      </c>
      <c r="J24" s="747">
        <v>4</v>
      </c>
      <c r="K24" s="748">
        <v>619.9000244140625</v>
      </c>
    </row>
    <row r="25" spans="1:11" ht="14.4" customHeight="1" x14ac:dyDescent="0.3">
      <c r="A25" s="742" t="s">
        <v>524</v>
      </c>
      <c r="B25" s="743" t="s">
        <v>525</v>
      </c>
      <c r="C25" s="744" t="s">
        <v>542</v>
      </c>
      <c r="D25" s="745" t="s">
        <v>543</v>
      </c>
      <c r="E25" s="744" t="s">
        <v>3583</v>
      </c>
      <c r="F25" s="745" t="s">
        <v>3584</v>
      </c>
      <c r="G25" s="744" t="s">
        <v>3614</v>
      </c>
      <c r="H25" s="744" t="s">
        <v>3615</v>
      </c>
      <c r="I25" s="747">
        <v>20.659999847412109</v>
      </c>
      <c r="J25" s="747">
        <v>100</v>
      </c>
      <c r="K25" s="748">
        <v>2066.2100219726562</v>
      </c>
    </row>
    <row r="26" spans="1:11" ht="14.4" customHeight="1" x14ac:dyDescent="0.3">
      <c r="A26" s="742" t="s">
        <v>524</v>
      </c>
      <c r="B26" s="743" t="s">
        <v>525</v>
      </c>
      <c r="C26" s="744" t="s">
        <v>542</v>
      </c>
      <c r="D26" s="745" t="s">
        <v>543</v>
      </c>
      <c r="E26" s="744" t="s">
        <v>3583</v>
      </c>
      <c r="F26" s="745" t="s">
        <v>3584</v>
      </c>
      <c r="G26" s="744" t="s">
        <v>3616</v>
      </c>
      <c r="H26" s="744" t="s">
        <v>3617</v>
      </c>
      <c r="I26" s="747">
        <v>85.080001831054687</v>
      </c>
      <c r="J26" s="747">
        <v>8</v>
      </c>
      <c r="K26" s="748">
        <v>680.6400146484375</v>
      </c>
    </row>
    <row r="27" spans="1:11" ht="14.4" customHeight="1" x14ac:dyDescent="0.3">
      <c r="A27" s="742" t="s">
        <v>524</v>
      </c>
      <c r="B27" s="743" t="s">
        <v>525</v>
      </c>
      <c r="C27" s="744" t="s">
        <v>542</v>
      </c>
      <c r="D27" s="745" t="s">
        <v>543</v>
      </c>
      <c r="E27" s="744" t="s">
        <v>3583</v>
      </c>
      <c r="F27" s="745" t="s">
        <v>3584</v>
      </c>
      <c r="G27" s="744" t="s">
        <v>3618</v>
      </c>
      <c r="H27" s="744" t="s">
        <v>3619</v>
      </c>
      <c r="I27" s="747">
        <v>30.177143096923828</v>
      </c>
      <c r="J27" s="747">
        <v>200</v>
      </c>
      <c r="K27" s="748">
        <v>6035.25</v>
      </c>
    </row>
    <row r="28" spans="1:11" ht="14.4" customHeight="1" x14ac:dyDescent="0.3">
      <c r="A28" s="742" t="s">
        <v>524</v>
      </c>
      <c r="B28" s="743" t="s">
        <v>525</v>
      </c>
      <c r="C28" s="744" t="s">
        <v>542</v>
      </c>
      <c r="D28" s="745" t="s">
        <v>543</v>
      </c>
      <c r="E28" s="744" t="s">
        <v>3583</v>
      </c>
      <c r="F28" s="745" t="s">
        <v>3584</v>
      </c>
      <c r="G28" s="744" t="s">
        <v>3620</v>
      </c>
      <c r="H28" s="744" t="s">
        <v>3621</v>
      </c>
      <c r="I28" s="747">
        <v>5.2699999809265137</v>
      </c>
      <c r="J28" s="747">
        <v>110</v>
      </c>
      <c r="K28" s="748">
        <v>579.70001983642578</v>
      </c>
    </row>
    <row r="29" spans="1:11" ht="14.4" customHeight="1" x14ac:dyDescent="0.3">
      <c r="A29" s="742" t="s">
        <v>524</v>
      </c>
      <c r="B29" s="743" t="s">
        <v>525</v>
      </c>
      <c r="C29" s="744" t="s">
        <v>542</v>
      </c>
      <c r="D29" s="745" t="s">
        <v>543</v>
      </c>
      <c r="E29" s="744" t="s">
        <v>3583</v>
      </c>
      <c r="F29" s="745" t="s">
        <v>3584</v>
      </c>
      <c r="G29" s="744" t="s">
        <v>3622</v>
      </c>
      <c r="H29" s="744" t="s">
        <v>3623</v>
      </c>
      <c r="I29" s="747">
        <v>4.7899999618530273</v>
      </c>
      <c r="J29" s="747">
        <v>72</v>
      </c>
      <c r="K29" s="748">
        <v>345</v>
      </c>
    </row>
    <row r="30" spans="1:11" ht="14.4" customHeight="1" x14ac:dyDescent="0.3">
      <c r="A30" s="742" t="s">
        <v>524</v>
      </c>
      <c r="B30" s="743" t="s">
        <v>525</v>
      </c>
      <c r="C30" s="744" t="s">
        <v>542</v>
      </c>
      <c r="D30" s="745" t="s">
        <v>543</v>
      </c>
      <c r="E30" s="744" t="s">
        <v>3583</v>
      </c>
      <c r="F30" s="745" t="s">
        <v>3584</v>
      </c>
      <c r="G30" s="744" t="s">
        <v>3624</v>
      </c>
      <c r="H30" s="744" t="s">
        <v>3625</v>
      </c>
      <c r="I30" s="747">
        <v>129.25999450683594</v>
      </c>
      <c r="J30" s="747">
        <v>60</v>
      </c>
      <c r="K30" s="748">
        <v>7755.599853515625</v>
      </c>
    </row>
    <row r="31" spans="1:11" ht="14.4" customHeight="1" x14ac:dyDescent="0.3">
      <c r="A31" s="742" t="s">
        <v>524</v>
      </c>
      <c r="B31" s="743" t="s">
        <v>525</v>
      </c>
      <c r="C31" s="744" t="s">
        <v>542</v>
      </c>
      <c r="D31" s="745" t="s">
        <v>543</v>
      </c>
      <c r="E31" s="744" t="s">
        <v>3583</v>
      </c>
      <c r="F31" s="745" t="s">
        <v>3584</v>
      </c>
      <c r="G31" s="744" t="s">
        <v>3626</v>
      </c>
      <c r="H31" s="744" t="s">
        <v>3627</v>
      </c>
      <c r="I31" s="747">
        <v>283.01998901367187</v>
      </c>
      <c r="J31" s="747">
        <v>10</v>
      </c>
      <c r="K31" s="748">
        <v>2830.199951171875</v>
      </c>
    </row>
    <row r="32" spans="1:11" ht="14.4" customHeight="1" x14ac:dyDescent="0.3">
      <c r="A32" s="742" t="s">
        <v>524</v>
      </c>
      <c r="B32" s="743" t="s">
        <v>525</v>
      </c>
      <c r="C32" s="744" t="s">
        <v>542</v>
      </c>
      <c r="D32" s="745" t="s">
        <v>543</v>
      </c>
      <c r="E32" s="744" t="s">
        <v>3583</v>
      </c>
      <c r="F32" s="745" t="s">
        <v>3584</v>
      </c>
      <c r="G32" s="744" t="s">
        <v>3628</v>
      </c>
      <c r="H32" s="744" t="s">
        <v>3629</v>
      </c>
      <c r="I32" s="747">
        <v>233.79666646321616</v>
      </c>
      <c r="J32" s="747">
        <v>75</v>
      </c>
      <c r="K32" s="748">
        <v>17534.580078125</v>
      </c>
    </row>
    <row r="33" spans="1:11" ht="14.4" customHeight="1" x14ac:dyDescent="0.3">
      <c r="A33" s="742" t="s">
        <v>524</v>
      </c>
      <c r="B33" s="743" t="s">
        <v>525</v>
      </c>
      <c r="C33" s="744" t="s">
        <v>542</v>
      </c>
      <c r="D33" s="745" t="s">
        <v>543</v>
      </c>
      <c r="E33" s="744" t="s">
        <v>3583</v>
      </c>
      <c r="F33" s="745" t="s">
        <v>3584</v>
      </c>
      <c r="G33" s="744" t="s">
        <v>3630</v>
      </c>
      <c r="H33" s="744" t="s">
        <v>3631</v>
      </c>
      <c r="I33" s="747">
        <v>159.55000305175781</v>
      </c>
      <c r="J33" s="747">
        <v>100</v>
      </c>
      <c r="K33" s="748">
        <v>15955.090087890625</v>
      </c>
    </row>
    <row r="34" spans="1:11" ht="14.4" customHeight="1" x14ac:dyDescent="0.3">
      <c r="A34" s="742" t="s">
        <v>524</v>
      </c>
      <c r="B34" s="743" t="s">
        <v>525</v>
      </c>
      <c r="C34" s="744" t="s">
        <v>542</v>
      </c>
      <c r="D34" s="745" t="s">
        <v>543</v>
      </c>
      <c r="E34" s="744" t="s">
        <v>3583</v>
      </c>
      <c r="F34" s="745" t="s">
        <v>3584</v>
      </c>
      <c r="G34" s="744" t="s">
        <v>3632</v>
      </c>
      <c r="H34" s="744" t="s">
        <v>3633</v>
      </c>
      <c r="I34" s="747">
        <v>124.41000366210937</v>
      </c>
      <c r="J34" s="747">
        <v>25</v>
      </c>
      <c r="K34" s="748">
        <v>3110.1998901367187</v>
      </c>
    </row>
    <row r="35" spans="1:11" ht="14.4" customHeight="1" x14ac:dyDescent="0.3">
      <c r="A35" s="742" t="s">
        <v>524</v>
      </c>
      <c r="B35" s="743" t="s">
        <v>525</v>
      </c>
      <c r="C35" s="744" t="s">
        <v>542</v>
      </c>
      <c r="D35" s="745" t="s">
        <v>543</v>
      </c>
      <c r="E35" s="744" t="s">
        <v>3583</v>
      </c>
      <c r="F35" s="745" t="s">
        <v>3584</v>
      </c>
      <c r="G35" s="744" t="s">
        <v>3634</v>
      </c>
      <c r="H35" s="744" t="s">
        <v>3635</v>
      </c>
      <c r="I35" s="747">
        <v>152.45750045776367</v>
      </c>
      <c r="J35" s="747">
        <v>22</v>
      </c>
      <c r="K35" s="748">
        <v>3276.719970703125</v>
      </c>
    </row>
    <row r="36" spans="1:11" ht="14.4" customHeight="1" x14ac:dyDescent="0.3">
      <c r="A36" s="742" t="s">
        <v>524</v>
      </c>
      <c r="B36" s="743" t="s">
        <v>525</v>
      </c>
      <c r="C36" s="744" t="s">
        <v>542</v>
      </c>
      <c r="D36" s="745" t="s">
        <v>543</v>
      </c>
      <c r="E36" s="744" t="s">
        <v>3583</v>
      </c>
      <c r="F36" s="745" t="s">
        <v>3584</v>
      </c>
      <c r="G36" s="744" t="s">
        <v>3636</v>
      </c>
      <c r="H36" s="744" t="s">
        <v>3637</v>
      </c>
      <c r="I36" s="747">
        <v>690.4949951171875</v>
      </c>
      <c r="J36" s="747">
        <v>4</v>
      </c>
      <c r="K36" s="748">
        <v>2761.97998046875</v>
      </c>
    </row>
    <row r="37" spans="1:11" ht="14.4" customHeight="1" x14ac:dyDescent="0.3">
      <c r="A37" s="742" t="s">
        <v>524</v>
      </c>
      <c r="B37" s="743" t="s">
        <v>525</v>
      </c>
      <c r="C37" s="744" t="s">
        <v>542</v>
      </c>
      <c r="D37" s="745" t="s">
        <v>543</v>
      </c>
      <c r="E37" s="744" t="s">
        <v>3583</v>
      </c>
      <c r="F37" s="745" t="s">
        <v>3584</v>
      </c>
      <c r="G37" s="744" t="s">
        <v>3638</v>
      </c>
      <c r="H37" s="744" t="s">
        <v>3639</v>
      </c>
      <c r="I37" s="747">
        <v>21.200000762939453</v>
      </c>
      <c r="J37" s="747">
        <v>20</v>
      </c>
      <c r="K37" s="748">
        <v>424.08999633789062</v>
      </c>
    </row>
    <row r="38" spans="1:11" ht="14.4" customHeight="1" x14ac:dyDescent="0.3">
      <c r="A38" s="742" t="s">
        <v>524</v>
      </c>
      <c r="B38" s="743" t="s">
        <v>525</v>
      </c>
      <c r="C38" s="744" t="s">
        <v>542</v>
      </c>
      <c r="D38" s="745" t="s">
        <v>543</v>
      </c>
      <c r="E38" s="744" t="s">
        <v>3583</v>
      </c>
      <c r="F38" s="745" t="s">
        <v>3584</v>
      </c>
      <c r="G38" s="744" t="s">
        <v>3640</v>
      </c>
      <c r="H38" s="744" t="s">
        <v>3641</v>
      </c>
      <c r="I38" s="747">
        <v>4.8400001525878906</v>
      </c>
      <c r="J38" s="747">
        <v>100</v>
      </c>
      <c r="K38" s="748">
        <v>484</v>
      </c>
    </row>
    <row r="39" spans="1:11" ht="14.4" customHeight="1" x14ac:dyDescent="0.3">
      <c r="A39" s="742" t="s">
        <v>524</v>
      </c>
      <c r="B39" s="743" t="s">
        <v>525</v>
      </c>
      <c r="C39" s="744" t="s">
        <v>542</v>
      </c>
      <c r="D39" s="745" t="s">
        <v>543</v>
      </c>
      <c r="E39" s="744" t="s">
        <v>3583</v>
      </c>
      <c r="F39" s="745" t="s">
        <v>3584</v>
      </c>
      <c r="G39" s="744" t="s">
        <v>3642</v>
      </c>
      <c r="H39" s="744" t="s">
        <v>3643</v>
      </c>
      <c r="I39" s="747">
        <v>3.25</v>
      </c>
      <c r="J39" s="747">
        <v>200</v>
      </c>
      <c r="K39" s="748">
        <v>650</v>
      </c>
    </row>
    <row r="40" spans="1:11" ht="14.4" customHeight="1" x14ac:dyDescent="0.3">
      <c r="A40" s="742" t="s">
        <v>524</v>
      </c>
      <c r="B40" s="743" t="s">
        <v>525</v>
      </c>
      <c r="C40" s="744" t="s">
        <v>542</v>
      </c>
      <c r="D40" s="745" t="s">
        <v>543</v>
      </c>
      <c r="E40" s="744" t="s">
        <v>3583</v>
      </c>
      <c r="F40" s="745" t="s">
        <v>3584</v>
      </c>
      <c r="G40" s="744" t="s">
        <v>3644</v>
      </c>
      <c r="H40" s="744" t="s">
        <v>3645</v>
      </c>
      <c r="I40" s="747">
        <v>3.440000057220459</v>
      </c>
      <c r="J40" s="747">
        <v>500</v>
      </c>
      <c r="K40" s="748">
        <v>1720</v>
      </c>
    </row>
    <row r="41" spans="1:11" ht="14.4" customHeight="1" x14ac:dyDescent="0.3">
      <c r="A41" s="742" t="s">
        <v>524</v>
      </c>
      <c r="B41" s="743" t="s">
        <v>525</v>
      </c>
      <c r="C41" s="744" t="s">
        <v>542</v>
      </c>
      <c r="D41" s="745" t="s">
        <v>543</v>
      </c>
      <c r="E41" s="744" t="s">
        <v>3583</v>
      </c>
      <c r="F41" s="745" t="s">
        <v>3584</v>
      </c>
      <c r="G41" s="744" t="s">
        <v>3646</v>
      </c>
      <c r="H41" s="744" t="s">
        <v>3647</v>
      </c>
      <c r="I41" s="747">
        <v>217.80999755859375</v>
      </c>
      <c r="J41" s="747">
        <v>25</v>
      </c>
      <c r="K41" s="748">
        <v>5445.25</v>
      </c>
    </row>
    <row r="42" spans="1:11" ht="14.4" customHeight="1" x14ac:dyDescent="0.3">
      <c r="A42" s="742" t="s">
        <v>524</v>
      </c>
      <c r="B42" s="743" t="s">
        <v>525</v>
      </c>
      <c r="C42" s="744" t="s">
        <v>542</v>
      </c>
      <c r="D42" s="745" t="s">
        <v>543</v>
      </c>
      <c r="E42" s="744" t="s">
        <v>3583</v>
      </c>
      <c r="F42" s="745" t="s">
        <v>3584</v>
      </c>
      <c r="G42" s="744" t="s">
        <v>3648</v>
      </c>
      <c r="H42" s="744" t="s">
        <v>3649</v>
      </c>
      <c r="I42" s="747">
        <v>12.600000381469727</v>
      </c>
      <c r="J42" s="747">
        <v>600</v>
      </c>
      <c r="K42" s="748">
        <v>7560</v>
      </c>
    </row>
    <row r="43" spans="1:11" ht="14.4" customHeight="1" x14ac:dyDescent="0.3">
      <c r="A43" s="742" t="s">
        <v>524</v>
      </c>
      <c r="B43" s="743" t="s">
        <v>525</v>
      </c>
      <c r="C43" s="744" t="s">
        <v>542</v>
      </c>
      <c r="D43" s="745" t="s">
        <v>543</v>
      </c>
      <c r="E43" s="744" t="s">
        <v>3583</v>
      </c>
      <c r="F43" s="745" t="s">
        <v>3584</v>
      </c>
      <c r="G43" s="744" t="s">
        <v>3650</v>
      </c>
      <c r="H43" s="744" t="s">
        <v>3651</v>
      </c>
      <c r="I43" s="747">
        <v>259.89999389648438</v>
      </c>
      <c r="J43" s="747">
        <v>5</v>
      </c>
      <c r="K43" s="748">
        <v>1299.4999694824219</v>
      </c>
    </row>
    <row r="44" spans="1:11" ht="14.4" customHeight="1" x14ac:dyDescent="0.3">
      <c r="A44" s="742" t="s">
        <v>524</v>
      </c>
      <c r="B44" s="743" t="s">
        <v>525</v>
      </c>
      <c r="C44" s="744" t="s">
        <v>542</v>
      </c>
      <c r="D44" s="745" t="s">
        <v>543</v>
      </c>
      <c r="E44" s="744" t="s">
        <v>3583</v>
      </c>
      <c r="F44" s="745" t="s">
        <v>3584</v>
      </c>
      <c r="G44" s="744" t="s">
        <v>3652</v>
      </c>
      <c r="H44" s="744" t="s">
        <v>3653</v>
      </c>
      <c r="I44" s="747">
        <v>13.020000457763672</v>
      </c>
      <c r="J44" s="747">
        <v>4</v>
      </c>
      <c r="K44" s="748">
        <v>52.080001831054687</v>
      </c>
    </row>
    <row r="45" spans="1:11" ht="14.4" customHeight="1" x14ac:dyDescent="0.3">
      <c r="A45" s="742" t="s">
        <v>524</v>
      </c>
      <c r="B45" s="743" t="s">
        <v>525</v>
      </c>
      <c r="C45" s="744" t="s">
        <v>542</v>
      </c>
      <c r="D45" s="745" t="s">
        <v>543</v>
      </c>
      <c r="E45" s="744" t="s">
        <v>3583</v>
      </c>
      <c r="F45" s="745" t="s">
        <v>3584</v>
      </c>
      <c r="G45" s="744" t="s">
        <v>3654</v>
      </c>
      <c r="H45" s="744" t="s">
        <v>3655</v>
      </c>
      <c r="I45" s="747">
        <v>1.5166666507720947</v>
      </c>
      <c r="J45" s="747">
        <v>250</v>
      </c>
      <c r="K45" s="748">
        <v>379.25</v>
      </c>
    </row>
    <row r="46" spans="1:11" ht="14.4" customHeight="1" x14ac:dyDescent="0.3">
      <c r="A46" s="742" t="s">
        <v>524</v>
      </c>
      <c r="B46" s="743" t="s">
        <v>525</v>
      </c>
      <c r="C46" s="744" t="s">
        <v>542</v>
      </c>
      <c r="D46" s="745" t="s">
        <v>543</v>
      </c>
      <c r="E46" s="744" t="s">
        <v>3583</v>
      </c>
      <c r="F46" s="745" t="s">
        <v>3584</v>
      </c>
      <c r="G46" s="744" t="s">
        <v>3656</v>
      </c>
      <c r="H46" s="744" t="s">
        <v>3657</v>
      </c>
      <c r="I46" s="747">
        <v>2.059999942779541</v>
      </c>
      <c r="J46" s="747">
        <v>175</v>
      </c>
      <c r="K46" s="748">
        <v>360.5</v>
      </c>
    </row>
    <row r="47" spans="1:11" ht="14.4" customHeight="1" x14ac:dyDescent="0.3">
      <c r="A47" s="742" t="s">
        <v>524</v>
      </c>
      <c r="B47" s="743" t="s">
        <v>525</v>
      </c>
      <c r="C47" s="744" t="s">
        <v>542</v>
      </c>
      <c r="D47" s="745" t="s">
        <v>543</v>
      </c>
      <c r="E47" s="744" t="s">
        <v>3583</v>
      </c>
      <c r="F47" s="745" t="s">
        <v>3584</v>
      </c>
      <c r="G47" s="744" t="s">
        <v>3658</v>
      </c>
      <c r="H47" s="744" t="s">
        <v>3659</v>
      </c>
      <c r="I47" s="747">
        <v>8.7200000286102295</v>
      </c>
      <c r="J47" s="747">
        <v>36</v>
      </c>
      <c r="K47" s="748">
        <v>302.04000091552734</v>
      </c>
    </row>
    <row r="48" spans="1:11" ht="14.4" customHeight="1" x14ac:dyDescent="0.3">
      <c r="A48" s="742" t="s">
        <v>524</v>
      </c>
      <c r="B48" s="743" t="s">
        <v>525</v>
      </c>
      <c r="C48" s="744" t="s">
        <v>542</v>
      </c>
      <c r="D48" s="745" t="s">
        <v>543</v>
      </c>
      <c r="E48" s="744" t="s">
        <v>3583</v>
      </c>
      <c r="F48" s="745" t="s">
        <v>3584</v>
      </c>
      <c r="G48" s="744" t="s">
        <v>3660</v>
      </c>
      <c r="H48" s="744" t="s">
        <v>3661</v>
      </c>
      <c r="I48" s="747">
        <v>7.5199999809265137</v>
      </c>
      <c r="J48" s="747">
        <v>10</v>
      </c>
      <c r="K48" s="748">
        <v>75.199996948242187</v>
      </c>
    </row>
    <row r="49" spans="1:11" ht="14.4" customHeight="1" x14ac:dyDescent="0.3">
      <c r="A49" s="742" t="s">
        <v>524</v>
      </c>
      <c r="B49" s="743" t="s">
        <v>525</v>
      </c>
      <c r="C49" s="744" t="s">
        <v>542</v>
      </c>
      <c r="D49" s="745" t="s">
        <v>543</v>
      </c>
      <c r="E49" s="744" t="s">
        <v>3583</v>
      </c>
      <c r="F49" s="745" t="s">
        <v>3584</v>
      </c>
      <c r="G49" s="744" t="s">
        <v>3662</v>
      </c>
      <c r="H49" s="744" t="s">
        <v>3663</v>
      </c>
      <c r="I49" s="747">
        <v>15.029999732971191</v>
      </c>
      <c r="J49" s="747">
        <v>1</v>
      </c>
      <c r="K49" s="748">
        <v>15.029999732971191</v>
      </c>
    </row>
    <row r="50" spans="1:11" ht="14.4" customHeight="1" x14ac:dyDescent="0.3">
      <c r="A50" s="742" t="s">
        <v>524</v>
      </c>
      <c r="B50" s="743" t="s">
        <v>525</v>
      </c>
      <c r="C50" s="744" t="s">
        <v>542</v>
      </c>
      <c r="D50" s="745" t="s">
        <v>543</v>
      </c>
      <c r="E50" s="744" t="s">
        <v>3583</v>
      </c>
      <c r="F50" s="745" t="s">
        <v>3584</v>
      </c>
      <c r="G50" s="744" t="s">
        <v>3664</v>
      </c>
      <c r="H50" s="744" t="s">
        <v>3665</v>
      </c>
      <c r="I50" s="747">
        <v>0.37999999523162842</v>
      </c>
      <c r="J50" s="747">
        <v>25</v>
      </c>
      <c r="K50" s="748">
        <v>9.5</v>
      </c>
    </row>
    <row r="51" spans="1:11" ht="14.4" customHeight="1" x14ac:dyDescent="0.3">
      <c r="A51" s="742" t="s">
        <v>524</v>
      </c>
      <c r="B51" s="743" t="s">
        <v>525</v>
      </c>
      <c r="C51" s="744" t="s">
        <v>542</v>
      </c>
      <c r="D51" s="745" t="s">
        <v>543</v>
      </c>
      <c r="E51" s="744" t="s">
        <v>3583</v>
      </c>
      <c r="F51" s="745" t="s">
        <v>3584</v>
      </c>
      <c r="G51" s="744" t="s">
        <v>3666</v>
      </c>
      <c r="H51" s="744" t="s">
        <v>3667</v>
      </c>
      <c r="I51" s="747">
        <v>4.3000001907348633</v>
      </c>
      <c r="J51" s="747">
        <v>144</v>
      </c>
      <c r="K51" s="748">
        <v>619.19998168945312</v>
      </c>
    </row>
    <row r="52" spans="1:11" ht="14.4" customHeight="1" x14ac:dyDescent="0.3">
      <c r="A52" s="742" t="s">
        <v>524</v>
      </c>
      <c r="B52" s="743" t="s">
        <v>525</v>
      </c>
      <c r="C52" s="744" t="s">
        <v>542</v>
      </c>
      <c r="D52" s="745" t="s">
        <v>543</v>
      </c>
      <c r="E52" s="744" t="s">
        <v>3583</v>
      </c>
      <c r="F52" s="745" t="s">
        <v>3584</v>
      </c>
      <c r="G52" s="744" t="s">
        <v>3668</v>
      </c>
      <c r="H52" s="744" t="s">
        <v>3669</v>
      </c>
      <c r="I52" s="747">
        <v>12.163999938964844</v>
      </c>
      <c r="J52" s="747">
        <v>104</v>
      </c>
      <c r="K52" s="748">
        <v>1264.9099998474121</v>
      </c>
    </row>
    <row r="53" spans="1:11" ht="14.4" customHeight="1" x14ac:dyDescent="0.3">
      <c r="A53" s="742" t="s">
        <v>524</v>
      </c>
      <c r="B53" s="743" t="s">
        <v>525</v>
      </c>
      <c r="C53" s="744" t="s">
        <v>542</v>
      </c>
      <c r="D53" s="745" t="s">
        <v>543</v>
      </c>
      <c r="E53" s="744" t="s">
        <v>3583</v>
      </c>
      <c r="F53" s="745" t="s">
        <v>3584</v>
      </c>
      <c r="G53" s="744" t="s">
        <v>3670</v>
      </c>
      <c r="H53" s="744" t="s">
        <v>3671</v>
      </c>
      <c r="I53" s="747">
        <v>10.520000457763672</v>
      </c>
      <c r="J53" s="747">
        <v>60</v>
      </c>
      <c r="K53" s="748">
        <v>631.19998168945312</v>
      </c>
    </row>
    <row r="54" spans="1:11" ht="14.4" customHeight="1" x14ac:dyDescent="0.3">
      <c r="A54" s="742" t="s">
        <v>524</v>
      </c>
      <c r="B54" s="743" t="s">
        <v>525</v>
      </c>
      <c r="C54" s="744" t="s">
        <v>542</v>
      </c>
      <c r="D54" s="745" t="s">
        <v>543</v>
      </c>
      <c r="E54" s="744" t="s">
        <v>3583</v>
      </c>
      <c r="F54" s="745" t="s">
        <v>3584</v>
      </c>
      <c r="G54" s="744" t="s">
        <v>3672</v>
      </c>
      <c r="H54" s="744" t="s">
        <v>3673</v>
      </c>
      <c r="I54" s="747">
        <v>13.226666450500488</v>
      </c>
      <c r="J54" s="747">
        <v>50</v>
      </c>
      <c r="K54" s="748">
        <v>661.30000305175781</v>
      </c>
    </row>
    <row r="55" spans="1:11" ht="14.4" customHeight="1" x14ac:dyDescent="0.3">
      <c r="A55" s="742" t="s">
        <v>524</v>
      </c>
      <c r="B55" s="743" t="s">
        <v>525</v>
      </c>
      <c r="C55" s="744" t="s">
        <v>542</v>
      </c>
      <c r="D55" s="745" t="s">
        <v>543</v>
      </c>
      <c r="E55" s="744" t="s">
        <v>3583</v>
      </c>
      <c r="F55" s="745" t="s">
        <v>3584</v>
      </c>
      <c r="G55" s="744" t="s">
        <v>3674</v>
      </c>
      <c r="H55" s="744" t="s">
        <v>3675</v>
      </c>
      <c r="I55" s="747">
        <v>3.2699999809265137</v>
      </c>
      <c r="J55" s="747">
        <v>320</v>
      </c>
      <c r="K55" s="748">
        <v>1046.4000244140625</v>
      </c>
    </row>
    <row r="56" spans="1:11" ht="14.4" customHeight="1" x14ac:dyDescent="0.3">
      <c r="A56" s="742" t="s">
        <v>524</v>
      </c>
      <c r="B56" s="743" t="s">
        <v>525</v>
      </c>
      <c r="C56" s="744" t="s">
        <v>542</v>
      </c>
      <c r="D56" s="745" t="s">
        <v>543</v>
      </c>
      <c r="E56" s="744" t="s">
        <v>3583</v>
      </c>
      <c r="F56" s="745" t="s">
        <v>3584</v>
      </c>
      <c r="G56" s="744" t="s">
        <v>3676</v>
      </c>
      <c r="H56" s="744" t="s">
        <v>3677</v>
      </c>
      <c r="I56" s="747">
        <v>3.9700000286102295</v>
      </c>
      <c r="J56" s="747">
        <v>320</v>
      </c>
      <c r="K56" s="748">
        <v>1270.4000244140625</v>
      </c>
    </row>
    <row r="57" spans="1:11" ht="14.4" customHeight="1" x14ac:dyDescent="0.3">
      <c r="A57" s="742" t="s">
        <v>524</v>
      </c>
      <c r="B57" s="743" t="s">
        <v>525</v>
      </c>
      <c r="C57" s="744" t="s">
        <v>542</v>
      </c>
      <c r="D57" s="745" t="s">
        <v>543</v>
      </c>
      <c r="E57" s="744" t="s">
        <v>3583</v>
      </c>
      <c r="F57" s="745" t="s">
        <v>3584</v>
      </c>
      <c r="G57" s="744" t="s">
        <v>3678</v>
      </c>
      <c r="H57" s="744" t="s">
        <v>3679</v>
      </c>
      <c r="I57" s="747">
        <v>17.620000839233398</v>
      </c>
      <c r="J57" s="747">
        <v>1</v>
      </c>
      <c r="K57" s="748">
        <v>17.620000839233398</v>
      </c>
    </row>
    <row r="58" spans="1:11" ht="14.4" customHeight="1" x14ac:dyDescent="0.3">
      <c r="A58" s="742" t="s">
        <v>524</v>
      </c>
      <c r="B58" s="743" t="s">
        <v>525</v>
      </c>
      <c r="C58" s="744" t="s">
        <v>542</v>
      </c>
      <c r="D58" s="745" t="s">
        <v>543</v>
      </c>
      <c r="E58" s="744" t="s">
        <v>3583</v>
      </c>
      <c r="F58" s="745" t="s">
        <v>3584</v>
      </c>
      <c r="G58" s="744" t="s">
        <v>3680</v>
      </c>
      <c r="H58" s="744" t="s">
        <v>3681</v>
      </c>
      <c r="I58" s="747">
        <v>22.309999465942383</v>
      </c>
      <c r="J58" s="747">
        <v>1</v>
      </c>
      <c r="K58" s="748">
        <v>22.309999465942383</v>
      </c>
    </row>
    <row r="59" spans="1:11" ht="14.4" customHeight="1" x14ac:dyDescent="0.3">
      <c r="A59" s="742" t="s">
        <v>524</v>
      </c>
      <c r="B59" s="743" t="s">
        <v>525</v>
      </c>
      <c r="C59" s="744" t="s">
        <v>542</v>
      </c>
      <c r="D59" s="745" t="s">
        <v>543</v>
      </c>
      <c r="E59" s="744" t="s">
        <v>3583</v>
      </c>
      <c r="F59" s="745" t="s">
        <v>3584</v>
      </c>
      <c r="G59" s="744" t="s">
        <v>3682</v>
      </c>
      <c r="H59" s="744" t="s">
        <v>3683</v>
      </c>
      <c r="I59" s="747">
        <v>15.72249960899353</v>
      </c>
      <c r="J59" s="747">
        <v>65</v>
      </c>
      <c r="K59" s="748">
        <v>1022.4199857711792</v>
      </c>
    </row>
    <row r="60" spans="1:11" ht="14.4" customHeight="1" x14ac:dyDescent="0.3">
      <c r="A60" s="742" t="s">
        <v>524</v>
      </c>
      <c r="B60" s="743" t="s">
        <v>525</v>
      </c>
      <c r="C60" s="744" t="s">
        <v>542</v>
      </c>
      <c r="D60" s="745" t="s">
        <v>543</v>
      </c>
      <c r="E60" s="744" t="s">
        <v>3583</v>
      </c>
      <c r="F60" s="745" t="s">
        <v>3584</v>
      </c>
      <c r="G60" s="744" t="s">
        <v>3684</v>
      </c>
      <c r="H60" s="744" t="s">
        <v>3685</v>
      </c>
      <c r="I60" s="747">
        <v>0.67000001668930054</v>
      </c>
      <c r="J60" s="747">
        <v>3500</v>
      </c>
      <c r="K60" s="748">
        <v>2345</v>
      </c>
    </row>
    <row r="61" spans="1:11" ht="14.4" customHeight="1" x14ac:dyDescent="0.3">
      <c r="A61" s="742" t="s">
        <v>524</v>
      </c>
      <c r="B61" s="743" t="s">
        <v>525</v>
      </c>
      <c r="C61" s="744" t="s">
        <v>542</v>
      </c>
      <c r="D61" s="745" t="s">
        <v>543</v>
      </c>
      <c r="E61" s="744" t="s">
        <v>3583</v>
      </c>
      <c r="F61" s="745" t="s">
        <v>3584</v>
      </c>
      <c r="G61" s="744" t="s">
        <v>3686</v>
      </c>
      <c r="H61" s="744" t="s">
        <v>3687</v>
      </c>
      <c r="I61" s="747">
        <v>27.879999160766602</v>
      </c>
      <c r="J61" s="747">
        <v>24</v>
      </c>
      <c r="K61" s="748">
        <v>669.1199836730957</v>
      </c>
    </row>
    <row r="62" spans="1:11" ht="14.4" customHeight="1" x14ac:dyDescent="0.3">
      <c r="A62" s="742" t="s">
        <v>524</v>
      </c>
      <c r="B62" s="743" t="s">
        <v>525</v>
      </c>
      <c r="C62" s="744" t="s">
        <v>542</v>
      </c>
      <c r="D62" s="745" t="s">
        <v>543</v>
      </c>
      <c r="E62" s="744" t="s">
        <v>3583</v>
      </c>
      <c r="F62" s="745" t="s">
        <v>3584</v>
      </c>
      <c r="G62" s="744" t="s">
        <v>3688</v>
      </c>
      <c r="H62" s="744" t="s">
        <v>3689</v>
      </c>
      <c r="I62" s="747">
        <v>28.731110678778755</v>
      </c>
      <c r="J62" s="747">
        <v>54</v>
      </c>
      <c r="K62" s="748">
        <v>1551.4500427246094</v>
      </c>
    </row>
    <row r="63" spans="1:11" ht="14.4" customHeight="1" x14ac:dyDescent="0.3">
      <c r="A63" s="742" t="s">
        <v>524</v>
      </c>
      <c r="B63" s="743" t="s">
        <v>525</v>
      </c>
      <c r="C63" s="744" t="s">
        <v>542</v>
      </c>
      <c r="D63" s="745" t="s">
        <v>543</v>
      </c>
      <c r="E63" s="744" t="s">
        <v>3583</v>
      </c>
      <c r="F63" s="745" t="s">
        <v>3584</v>
      </c>
      <c r="G63" s="744" t="s">
        <v>3690</v>
      </c>
      <c r="H63" s="744" t="s">
        <v>3691</v>
      </c>
      <c r="I63" s="747">
        <v>9.3299999237060547</v>
      </c>
      <c r="J63" s="747">
        <v>1</v>
      </c>
      <c r="K63" s="748">
        <v>9.3299999237060547</v>
      </c>
    </row>
    <row r="64" spans="1:11" ht="14.4" customHeight="1" x14ac:dyDescent="0.3">
      <c r="A64" s="742" t="s">
        <v>524</v>
      </c>
      <c r="B64" s="743" t="s">
        <v>525</v>
      </c>
      <c r="C64" s="744" t="s">
        <v>542</v>
      </c>
      <c r="D64" s="745" t="s">
        <v>543</v>
      </c>
      <c r="E64" s="744" t="s">
        <v>3692</v>
      </c>
      <c r="F64" s="745" t="s">
        <v>3693</v>
      </c>
      <c r="G64" s="744" t="s">
        <v>3694</v>
      </c>
      <c r="H64" s="744" t="s">
        <v>3695</v>
      </c>
      <c r="I64" s="747">
        <v>6.2899999618530273</v>
      </c>
      <c r="J64" s="747">
        <v>70</v>
      </c>
      <c r="K64" s="748">
        <v>440.30001068115234</v>
      </c>
    </row>
    <row r="65" spans="1:11" ht="14.4" customHeight="1" x14ac:dyDescent="0.3">
      <c r="A65" s="742" t="s">
        <v>524</v>
      </c>
      <c r="B65" s="743" t="s">
        <v>525</v>
      </c>
      <c r="C65" s="744" t="s">
        <v>542</v>
      </c>
      <c r="D65" s="745" t="s">
        <v>543</v>
      </c>
      <c r="E65" s="744" t="s">
        <v>3692</v>
      </c>
      <c r="F65" s="745" t="s">
        <v>3693</v>
      </c>
      <c r="G65" s="744" t="s">
        <v>3696</v>
      </c>
      <c r="H65" s="744" t="s">
        <v>3697</v>
      </c>
      <c r="I65" s="747">
        <v>2.9000000953674316</v>
      </c>
      <c r="J65" s="747">
        <v>10</v>
      </c>
      <c r="K65" s="748">
        <v>29</v>
      </c>
    </row>
    <row r="66" spans="1:11" ht="14.4" customHeight="1" x14ac:dyDescent="0.3">
      <c r="A66" s="742" t="s">
        <v>524</v>
      </c>
      <c r="B66" s="743" t="s">
        <v>525</v>
      </c>
      <c r="C66" s="744" t="s">
        <v>542</v>
      </c>
      <c r="D66" s="745" t="s">
        <v>543</v>
      </c>
      <c r="E66" s="744" t="s">
        <v>3692</v>
      </c>
      <c r="F66" s="745" t="s">
        <v>3693</v>
      </c>
      <c r="G66" s="744" t="s">
        <v>3698</v>
      </c>
      <c r="H66" s="744" t="s">
        <v>3699</v>
      </c>
      <c r="I66" s="747">
        <v>2.9100000858306885</v>
      </c>
      <c r="J66" s="747">
        <v>20</v>
      </c>
      <c r="K66" s="748">
        <v>58.200000762939453</v>
      </c>
    </row>
    <row r="67" spans="1:11" ht="14.4" customHeight="1" x14ac:dyDescent="0.3">
      <c r="A67" s="742" t="s">
        <v>524</v>
      </c>
      <c r="B67" s="743" t="s">
        <v>525</v>
      </c>
      <c r="C67" s="744" t="s">
        <v>542</v>
      </c>
      <c r="D67" s="745" t="s">
        <v>543</v>
      </c>
      <c r="E67" s="744" t="s">
        <v>3692</v>
      </c>
      <c r="F67" s="745" t="s">
        <v>3693</v>
      </c>
      <c r="G67" s="744" t="s">
        <v>3700</v>
      </c>
      <c r="H67" s="744" t="s">
        <v>3701</v>
      </c>
      <c r="I67" s="747">
        <v>2.9000000953674316</v>
      </c>
      <c r="J67" s="747">
        <v>10</v>
      </c>
      <c r="K67" s="748">
        <v>29</v>
      </c>
    </row>
    <row r="68" spans="1:11" ht="14.4" customHeight="1" x14ac:dyDescent="0.3">
      <c r="A68" s="742" t="s">
        <v>524</v>
      </c>
      <c r="B68" s="743" t="s">
        <v>525</v>
      </c>
      <c r="C68" s="744" t="s">
        <v>542</v>
      </c>
      <c r="D68" s="745" t="s">
        <v>543</v>
      </c>
      <c r="E68" s="744" t="s">
        <v>3692</v>
      </c>
      <c r="F68" s="745" t="s">
        <v>3693</v>
      </c>
      <c r="G68" s="744" t="s">
        <v>3702</v>
      </c>
      <c r="H68" s="744" t="s">
        <v>3703</v>
      </c>
      <c r="I68" s="747">
        <v>2.9100000858306885</v>
      </c>
      <c r="J68" s="747">
        <v>60</v>
      </c>
      <c r="K68" s="748">
        <v>174.60000228881836</v>
      </c>
    </row>
    <row r="69" spans="1:11" ht="14.4" customHeight="1" x14ac:dyDescent="0.3">
      <c r="A69" s="742" t="s">
        <v>524</v>
      </c>
      <c r="B69" s="743" t="s">
        <v>525</v>
      </c>
      <c r="C69" s="744" t="s">
        <v>542</v>
      </c>
      <c r="D69" s="745" t="s">
        <v>543</v>
      </c>
      <c r="E69" s="744" t="s">
        <v>3692</v>
      </c>
      <c r="F69" s="745" t="s">
        <v>3693</v>
      </c>
      <c r="G69" s="744" t="s">
        <v>3704</v>
      </c>
      <c r="H69" s="744" t="s">
        <v>3705</v>
      </c>
      <c r="I69" s="747">
        <v>9.9999997764825821E-3</v>
      </c>
      <c r="J69" s="747">
        <v>2000</v>
      </c>
      <c r="K69" s="748">
        <v>20</v>
      </c>
    </row>
    <row r="70" spans="1:11" ht="14.4" customHeight="1" x14ac:dyDescent="0.3">
      <c r="A70" s="742" t="s">
        <v>524</v>
      </c>
      <c r="B70" s="743" t="s">
        <v>525</v>
      </c>
      <c r="C70" s="744" t="s">
        <v>542</v>
      </c>
      <c r="D70" s="745" t="s">
        <v>543</v>
      </c>
      <c r="E70" s="744" t="s">
        <v>3692</v>
      </c>
      <c r="F70" s="745" t="s">
        <v>3693</v>
      </c>
      <c r="G70" s="744" t="s">
        <v>3706</v>
      </c>
      <c r="H70" s="744" t="s">
        <v>3707</v>
      </c>
      <c r="I70" s="747">
        <v>6.0500001907348633</v>
      </c>
      <c r="J70" s="747">
        <v>140</v>
      </c>
      <c r="K70" s="748">
        <v>847</v>
      </c>
    </row>
    <row r="71" spans="1:11" ht="14.4" customHeight="1" x14ac:dyDescent="0.3">
      <c r="A71" s="742" t="s">
        <v>524</v>
      </c>
      <c r="B71" s="743" t="s">
        <v>525</v>
      </c>
      <c r="C71" s="744" t="s">
        <v>542</v>
      </c>
      <c r="D71" s="745" t="s">
        <v>543</v>
      </c>
      <c r="E71" s="744" t="s">
        <v>3692</v>
      </c>
      <c r="F71" s="745" t="s">
        <v>3693</v>
      </c>
      <c r="G71" s="744" t="s">
        <v>3708</v>
      </c>
      <c r="H71" s="744" t="s">
        <v>3709</v>
      </c>
      <c r="I71" s="747">
        <v>699.3800048828125</v>
      </c>
      <c r="J71" s="747">
        <v>1</v>
      </c>
      <c r="K71" s="748">
        <v>699.3800048828125</v>
      </c>
    </row>
    <row r="72" spans="1:11" ht="14.4" customHeight="1" x14ac:dyDescent="0.3">
      <c r="A72" s="742" t="s">
        <v>524</v>
      </c>
      <c r="B72" s="743" t="s">
        <v>525</v>
      </c>
      <c r="C72" s="744" t="s">
        <v>542</v>
      </c>
      <c r="D72" s="745" t="s">
        <v>543</v>
      </c>
      <c r="E72" s="744" t="s">
        <v>3692</v>
      </c>
      <c r="F72" s="745" t="s">
        <v>3693</v>
      </c>
      <c r="G72" s="744" t="s">
        <v>3710</v>
      </c>
      <c r="H72" s="744" t="s">
        <v>3711</v>
      </c>
      <c r="I72" s="747">
        <v>1.9350000023841858</v>
      </c>
      <c r="J72" s="747">
        <v>100</v>
      </c>
      <c r="K72" s="748">
        <v>193.5</v>
      </c>
    </row>
    <row r="73" spans="1:11" ht="14.4" customHeight="1" x14ac:dyDescent="0.3">
      <c r="A73" s="742" t="s">
        <v>524</v>
      </c>
      <c r="B73" s="743" t="s">
        <v>525</v>
      </c>
      <c r="C73" s="744" t="s">
        <v>542</v>
      </c>
      <c r="D73" s="745" t="s">
        <v>543</v>
      </c>
      <c r="E73" s="744" t="s">
        <v>3692</v>
      </c>
      <c r="F73" s="745" t="s">
        <v>3693</v>
      </c>
      <c r="G73" s="744" t="s">
        <v>3712</v>
      </c>
      <c r="H73" s="744" t="s">
        <v>3713</v>
      </c>
      <c r="I73" s="747">
        <v>33.880001068115234</v>
      </c>
      <c r="J73" s="747">
        <v>1</v>
      </c>
      <c r="K73" s="748">
        <v>33.880001068115234</v>
      </c>
    </row>
    <row r="74" spans="1:11" ht="14.4" customHeight="1" x14ac:dyDescent="0.3">
      <c r="A74" s="742" t="s">
        <v>524</v>
      </c>
      <c r="B74" s="743" t="s">
        <v>525</v>
      </c>
      <c r="C74" s="744" t="s">
        <v>542</v>
      </c>
      <c r="D74" s="745" t="s">
        <v>543</v>
      </c>
      <c r="E74" s="744" t="s">
        <v>3692</v>
      </c>
      <c r="F74" s="745" t="s">
        <v>3693</v>
      </c>
      <c r="G74" s="744" t="s">
        <v>3714</v>
      </c>
      <c r="H74" s="744" t="s">
        <v>3715</v>
      </c>
      <c r="I74" s="747">
        <v>11.142500162124634</v>
      </c>
      <c r="J74" s="747">
        <v>150</v>
      </c>
      <c r="K74" s="748">
        <v>1671.3000030517578</v>
      </c>
    </row>
    <row r="75" spans="1:11" ht="14.4" customHeight="1" x14ac:dyDescent="0.3">
      <c r="A75" s="742" t="s">
        <v>524</v>
      </c>
      <c r="B75" s="743" t="s">
        <v>525</v>
      </c>
      <c r="C75" s="744" t="s">
        <v>542</v>
      </c>
      <c r="D75" s="745" t="s">
        <v>543</v>
      </c>
      <c r="E75" s="744" t="s">
        <v>3692</v>
      </c>
      <c r="F75" s="745" t="s">
        <v>3693</v>
      </c>
      <c r="G75" s="744" t="s">
        <v>3716</v>
      </c>
      <c r="H75" s="744" t="s">
        <v>3717</v>
      </c>
      <c r="I75" s="747">
        <v>14.520000457763672</v>
      </c>
      <c r="J75" s="747">
        <v>10</v>
      </c>
      <c r="K75" s="748">
        <v>145.19999694824219</v>
      </c>
    </row>
    <row r="76" spans="1:11" ht="14.4" customHeight="1" x14ac:dyDescent="0.3">
      <c r="A76" s="742" t="s">
        <v>524</v>
      </c>
      <c r="B76" s="743" t="s">
        <v>525</v>
      </c>
      <c r="C76" s="744" t="s">
        <v>542</v>
      </c>
      <c r="D76" s="745" t="s">
        <v>543</v>
      </c>
      <c r="E76" s="744" t="s">
        <v>3692</v>
      </c>
      <c r="F76" s="745" t="s">
        <v>3693</v>
      </c>
      <c r="G76" s="744" t="s">
        <v>3718</v>
      </c>
      <c r="H76" s="744" t="s">
        <v>3719</v>
      </c>
      <c r="I76" s="747">
        <v>6.125</v>
      </c>
      <c r="J76" s="747">
        <v>100</v>
      </c>
      <c r="K76" s="748">
        <v>613</v>
      </c>
    </row>
    <row r="77" spans="1:11" ht="14.4" customHeight="1" x14ac:dyDescent="0.3">
      <c r="A77" s="742" t="s">
        <v>524</v>
      </c>
      <c r="B77" s="743" t="s">
        <v>525</v>
      </c>
      <c r="C77" s="744" t="s">
        <v>542</v>
      </c>
      <c r="D77" s="745" t="s">
        <v>543</v>
      </c>
      <c r="E77" s="744" t="s">
        <v>3692</v>
      </c>
      <c r="F77" s="745" t="s">
        <v>3693</v>
      </c>
      <c r="G77" s="744" t="s">
        <v>3720</v>
      </c>
      <c r="H77" s="744" t="s">
        <v>3721</v>
      </c>
      <c r="I77" s="747">
        <v>3.4455556074778237</v>
      </c>
      <c r="J77" s="747">
        <v>600</v>
      </c>
      <c r="K77" s="748">
        <v>2070.7999572753906</v>
      </c>
    </row>
    <row r="78" spans="1:11" ht="14.4" customHeight="1" x14ac:dyDescent="0.3">
      <c r="A78" s="742" t="s">
        <v>524</v>
      </c>
      <c r="B78" s="743" t="s">
        <v>525</v>
      </c>
      <c r="C78" s="744" t="s">
        <v>542</v>
      </c>
      <c r="D78" s="745" t="s">
        <v>543</v>
      </c>
      <c r="E78" s="744" t="s">
        <v>3692</v>
      </c>
      <c r="F78" s="745" t="s">
        <v>3693</v>
      </c>
      <c r="G78" s="744" t="s">
        <v>3722</v>
      </c>
      <c r="H78" s="744" t="s">
        <v>3723</v>
      </c>
      <c r="I78" s="747">
        <v>22</v>
      </c>
      <c r="J78" s="747">
        <v>3</v>
      </c>
      <c r="K78" s="748">
        <v>66</v>
      </c>
    </row>
    <row r="79" spans="1:11" ht="14.4" customHeight="1" x14ac:dyDescent="0.3">
      <c r="A79" s="742" t="s">
        <v>524</v>
      </c>
      <c r="B79" s="743" t="s">
        <v>525</v>
      </c>
      <c r="C79" s="744" t="s">
        <v>542</v>
      </c>
      <c r="D79" s="745" t="s">
        <v>543</v>
      </c>
      <c r="E79" s="744" t="s">
        <v>3692</v>
      </c>
      <c r="F79" s="745" t="s">
        <v>3693</v>
      </c>
      <c r="G79" s="744" t="s">
        <v>3724</v>
      </c>
      <c r="H79" s="744" t="s">
        <v>3725</v>
      </c>
      <c r="I79" s="747">
        <v>22</v>
      </c>
      <c r="J79" s="747">
        <v>3</v>
      </c>
      <c r="K79" s="748">
        <v>66</v>
      </c>
    </row>
    <row r="80" spans="1:11" ht="14.4" customHeight="1" x14ac:dyDescent="0.3">
      <c r="A80" s="742" t="s">
        <v>524</v>
      </c>
      <c r="B80" s="743" t="s">
        <v>525</v>
      </c>
      <c r="C80" s="744" t="s">
        <v>542</v>
      </c>
      <c r="D80" s="745" t="s">
        <v>543</v>
      </c>
      <c r="E80" s="744" t="s">
        <v>3692</v>
      </c>
      <c r="F80" s="745" t="s">
        <v>3693</v>
      </c>
      <c r="G80" s="744" t="s">
        <v>3726</v>
      </c>
      <c r="H80" s="744" t="s">
        <v>3727</v>
      </c>
      <c r="I80" s="747">
        <v>17.979999542236328</v>
      </c>
      <c r="J80" s="747">
        <v>650</v>
      </c>
      <c r="K80" s="748">
        <v>11687</v>
      </c>
    </row>
    <row r="81" spans="1:11" ht="14.4" customHeight="1" x14ac:dyDescent="0.3">
      <c r="A81" s="742" t="s">
        <v>524</v>
      </c>
      <c r="B81" s="743" t="s">
        <v>525</v>
      </c>
      <c r="C81" s="744" t="s">
        <v>542</v>
      </c>
      <c r="D81" s="745" t="s">
        <v>543</v>
      </c>
      <c r="E81" s="744" t="s">
        <v>3692</v>
      </c>
      <c r="F81" s="745" t="s">
        <v>3693</v>
      </c>
      <c r="G81" s="744" t="s">
        <v>3728</v>
      </c>
      <c r="H81" s="744" t="s">
        <v>3729</v>
      </c>
      <c r="I81" s="747">
        <v>15.289999961853027</v>
      </c>
      <c r="J81" s="747">
        <v>200</v>
      </c>
      <c r="K81" s="748">
        <v>3058.8798828125</v>
      </c>
    </row>
    <row r="82" spans="1:11" ht="14.4" customHeight="1" x14ac:dyDescent="0.3">
      <c r="A82" s="742" t="s">
        <v>524</v>
      </c>
      <c r="B82" s="743" t="s">
        <v>525</v>
      </c>
      <c r="C82" s="744" t="s">
        <v>542</v>
      </c>
      <c r="D82" s="745" t="s">
        <v>543</v>
      </c>
      <c r="E82" s="744" t="s">
        <v>3692</v>
      </c>
      <c r="F82" s="745" t="s">
        <v>3693</v>
      </c>
      <c r="G82" s="744" t="s">
        <v>3730</v>
      </c>
      <c r="H82" s="744" t="s">
        <v>3731</v>
      </c>
      <c r="I82" s="747">
        <v>22.989999771118164</v>
      </c>
      <c r="J82" s="747">
        <v>20</v>
      </c>
      <c r="K82" s="748">
        <v>459.79998779296875</v>
      </c>
    </row>
    <row r="83" spans="1:11" ht="14.4" customHeight="1" x14ac:dyDescent="0.3">
      <c r="A83" s="742" t="s">
        <v>524</v>
      </c>
      <c r="B83" s="743" t="s">
        <v>525</v>
      </c>
      <c r="C83" s="744" t="s">
        <v>542</v>
      </c>
      <c r="D83" s="745" t="s">
        <v>543</v>
      </c>
      <c r="E83" s="744" t="s">
        <v>3692</v>
      </c>
      <c r="F83" s="745" t="s">
        <v>3693</v>
      </c>
      <c r="G83" s="744" t="s">
        <v>3732</v>
      </c>
      <c r="H83" s="744" t="s">
        <v>3733</v>
      </c>
      <c r="I83" s="747">
        <v>22.989999771118164</v>
      </c>
      <c r="J83" s="747">
        <v>50</v>
      </c>
      <c r="K83" s="748">
        <v>1149.4999694824219</v>
      </c>
    </row>
    <row r="84" spans="1:11" ht="14.4" customHeight="1" x14ac:dyDescent="0.3">
      <c r="A84" s="742" t="s">
        <v>524</v>
      </c>
      <c r="B84" s="743" t="s">
        <v>525</v>
      </c>
      <c r="C84" s="744" t="s">
        <v>542</v>
      </c>
      <c r="D84" s="745" t="s">
        <v>543</v>
      </c>
      <c r="E84" s="744" t="s">
        <v>3692</v>
      </c>
      <c r="F84" s="745" t="s">
        <v>3693</v>
      </c>
      <c r="G84" s="744" t="s">
        <v>3734</v>
      </c>
      <c r="H84" s="744" t="s">
        <v>3735</v>
      </c>
      <c r="I84" s="747">
        <v>22.989999771118164</v>
      </c>
      <c r="J84" s="747">
        <v>20</v>
      </c>
      <c r="K84" s="748">
        <v>459.79998779296875</v>
      </c>
    </row>
    <row r="85" spans="1:11" ht="14.4" customHeight="1" x14ac:dyDescent="0.3">
      <c r="A85" s="742" t="s">
        <v>524</v>
      </c>
      <c r="B85" s="743" t="s">
        <v>525</v>
      </c>
      <c r="C85" s="744" t="s">
        <v>542</v>
      </c>
      <c r="D85" s="745" t="s">
        <v>543</v>
      </c>
      <c r="E85" s="744" t="s">
        <v>3692</v>
      </c>
      <c r="F85" s="745" t="s">
        <v>3693</v>
      </c>
      <c r="G85" s="744" t="s">
        <v>3736</v>
      </c>
      <c r="H85" s="744" t="s">
        <v>3737</v>
      </c>
      <c r="I85" s="747">
        <v>4.0300002098083496</v>
      </c>
      <c r="J85" s="747">
        <v>150</v>
      </c>
      <c r="K85" s="748">
        <v>604.5</v>
      </c>
    </row>
    <row r="86" spans="1:11" ht="14.4" customHeight="1" x14ac:dyDescent="0.3">
      <c r="A86" s="742" t="s">
        <v>524</v>
      </c>
      <c r="B86" s="743" t="s">
        <v>525</v>
      </c>
      <c r="C86" s="744" t="s">
        <v>542</v>
      </c>
      <c r="D86" s="745" t="s">
        <v>543</v>
      </c>
      <c r="E86" s="744" t="s">
        <v>3692</v>
      </c>
      <c r="F86" s="745" t="s">
        <v>3693</v>
      </c>
      <c r="G86" s="744" t="s">
        <v>3738</v>
      </c>
      <c r="H86" s="744" t="s">
        <v>3739</v>
      </c>
      <c r="I86" s="747">
        <v>9.6800003051757812</v>
      </c>
      <c r="J86" s="747">
        <v>600</v>
      </c>
      <c r="K86" s="748">
        <v>5808</v>
      </c>
    </row>
    <row r="87" spans="1:11" ht="14.4" customHeight="1" x14ac:dyDescent="0.3">
      <c r="A87" s="742" t="s">
        <v>524</v>
      </c>
      <c r="B87" s="743" t="s">
        <v>525</v>
      </c>
      <c r="C87" s="744" t="s">
        <v>542</v>
      </c>
      <c r="D87" s="745" t="s">
        <v>543</v>
      </c>
      <c r="E87" s="744" t="s">
        <v>3692</v>
      </c>
      <c r="F87" s="745" t="s">
        <v>3693</v>
      </c>
      <c r="G87" s="744" t="s">
        <v>3740</v>
      </c>
      <c r="H87" s="744" t="s">
        <v>3741</v>
      </c>
      <c r="I87" s="747">
        <v>3.1466667652130127</v>
      </c>
      <c r="J87" s="747">
        <v>30</v>
      </c>
      <c r="K87" s="748">
        <v>94.399999618530273</v>
      </c>
    </row>
    <row r="88" spans="1:11" ht="14.4" customHeight="1" x14ac:dyDescent="0.3">
      <c r="A88" s="742" t="s">
        <v>524</v>
      </c>
      <c r="B88" s="743" t="s">
        <v>525</v>
      </c>
      <c r="C88" s="744" t="s">
        <v>542</v>
      </c>
      <c r="D88" s="745" t="s">
        <v>543</v>
      </c>
      <c r="E88" s="744" t="s">
        <v>3692</v>
      </c>
      <c r="F88" s="745" t="s">
        <v>3693</v>
      </c>
      <c r="G88" s="744" t="s">
        <v>3742</v>
      </c>
      <c r="H88" s="744" t="s">
        <v>3743</v>
      </c>
      <c r="I88" s="747">
        <v>2.8299999237060547</v>
      </c>
      <c r="J88" s="747">
        <v>20</v>
      </c>
      <c r="K88" s="748">
        <v>56.599998474121094</v>
      </c>
    </row>
    <row r="89" spans="1:11" ht="14.4" customHeight="1" x14ac:dyDescent="0.3">
      <c r="A89" s="742" t="s">
        <v>524</v>
      </c>
      <c r="B89" s="743" t="s">
        <v>525</v>
      </c>
      <c r="C89" s="744" t="s">
        <v>542</v>
      </c>
      <c r="D89" s="745" t="s">
        <v>543</v>
      </c>
      <c r="E89" s="744" t="s">
        <v>3692</v>
      </c>
      <c r="F89" s="745" t="s">
        <v>3693</v>
      </c>
      <c r="G89" s="744" t="s">
        <v>3744</v>
      </c>
      <c r="H89" s="744" t="s">
        <v>3745</v>
      </c>
      <c r="I89" s="747">
        <v>1.9900000095367432</v>
      </c>
      <c r="J89" s="747">
        <v>60</v>
      </c>
      <c r="K89" s="748">
        <v>119.39999771118164</v>
      </c>
    </row>
    <row r="90" spans="1:11" ht="14.4" customHeight="1" x14ac:dyDescent="0.3">
      <c r="A90" s="742" t="s">
        <v>524</v>
      </c>
      <c r="B90" s="743" t="s">
        <v>525</v>
      </c>
      <c r="C90" s="744" t="s">
        <v>542</v>
      </c>
      <c r="D90" s="745" t="s">
        <v>543</v>
      </c>
      <c r="E90" s="744" t="s">
        <v>3692</v>
      </c>
      <c r="F90" s="745" t="s">
        <v>3693</v>
      </c>
      <c r="G90" s="744" t="s">
        <v>3746</v>
      </c>
      <c r="H90" s="744" t="s">
        <v>3747</v>
      </c>
      <c r="I90" s="747">
        <v>551.1300048828125</v>
      </c>
      <c r="J90" s="747">
        <v>2</v>
      </c>
      <c r="K90" s="748">
        <v>1102.260009765625</v>
      </c>
    </row>
    <row r="91" spans="1:11" ht="14.4" customHeight="1" x14ac:dyDescent="0.3">
      <c r="A91" s="742" t="s">
        <v>524</v>
      </c>
      <c r="B91" s="743" t="s">
        <v>525</v>
      </c>
      <c r="C91" s="744" t="s">
        <v>542</v>
      </c>
      <c r="D91" s="745" t="s">
        <v>543</v>
      </c>
      <c r="E91" s="744" t="s">
        <v>3692</v>
      </c>
      <c r="F91" s="745" t="s">
        <v>3693</v>
      </c>
      <c r="G91" s="744" t="s">
        <v>3748</v>
      </c>
      <c r="H91" s="744" t="s">
        <v>3749</v>
      </c>
      <c r="I91" s="747">
        <v>2.4609091281890869</v>
      </c>
      <c r="J91" s="747">
        <v>1700</v>
      </c>
      <c r="K91" s="748">
        <v>4182.8999938964844</v>
      </c>
    </row>
    <row r="92" spans="1:11" ht="14.4" customHeight="1" x14ac:dyDescent="0.3">
      <c r="A92" s="742" t="s">
        <v>524</v>
      </c>
      <c r="B92" s="743" t="s">
        <v>525</v>
      </c>
      <c r="C92" s="744" t="s">
        <v>542</v>
      </c>
      <c r="D92" s="745" t="s">
        <v>543</v>
      </c>
      <c r="E92" s="744" t="s">
        <v>3692</v>
      </c>
      <c r="F92" s="745" t="s">
        <v>3693</v>
      </c>
      <c r="G92" s="744" t="s">
        <v>3750</v>
      </c>
      <c r="H92" s="744" t="s">
        <v>3751</v>
      </c>
      <c r="I92" s="747">
        <v>0.25</v>
      </c>
      <c r="J92" s="747">
        <v>1200</v>
      </c>
      <c r="K92" s="748">
        <v>300</v>
      </c>
    </row>
    <row r="93" spans="1:11" ht="14.4" customHeight="1" x14ac:dyDescent="0.3">
      <c r="A93" s="742" t="s">
        <v>524</v>
      </c>
      <c r="B93" s="743" t="s">
        <v>525</v>
      </c>
      <c r="C93" s="744" t="s">
        <v>542</v>
      </c>
      <c r="D93" s="745" t="s">
        <v>543</v>
      </c>
      <c r="E93" s="744" t="s">
        <v>3692</v>
      </c>
      <c r="F93" s="745" t="s">
        <v>3693</v>
      </c>
      <c r="G93" s="744" t="s">
        <v>3752</v>
      </c>
      <c r="H93" s="744" t="s">
        <v>3753</v>
      </c>
      <c r="I93" s="747">
        <v>13.310000419616699</v>
      </c>
      <c r="J93" s="747">
        <v>310</v>
      </c>
      <c r="K93" s="748">
        <v>4126.0999145507812</v>
      </c>
    </row>
    <row r="94" spans="1:11" ht="14.4" customHeight="1" x14ac:dyDescent="0.3">
      <c r="A94" s="742" t="s">
        <v>524</v>
      </c>
      <c r="B94" s="743" t="s">
        <v>525</v>
      </c>
      <c r="C94" s="744" t="s">
        <v>542</v>
      </c>
      <c r="D94" s="745" t="s">
        <v>543</v>
      </c>
      <c r="E94" s="744" t="s">
        <v>3692</v>
      </c>
      <c r="F94" s="745" t="s">
        <v>3693</v>
      </c>
      <c r="G94" s="744" t="s">
        <v>3754</v>
      </c>
      <c r="H94" s="744" t="s">
        <v>3755</v>
      </c>
      <c r="I94" s="747">
        <v>406.20001220703125</v>
      </c>
      <c r="J94" s="747">
        <v>8</v>
      </c>
      <c r="K94" s="748">
        <v>3249.60009765625</v>
      </c>
    </row>
    <row r="95" spans="1:11" ht="14.4" customHeight="1" x14ac:dyDescent="0.3">
      <c r="A95" s="742" t="s">
        <v>524</v>
      </c>
      <c r="B95" s="743" t="s">
        <v>525</v>
      </c>
      <c r="C95" s="744" t="s">
        <v>542</v>
      </c>
      <c r="D95" s="745" t="s">
        <v>543</v>
      </c>
      <c r="E95" s="744" t="s">
        <v>3692</v>
      </c>
      <c r="F95" s="745" t="s">
        <v>3693</v>
      </c>
      <c r="G95" s="744" t="s">
        <v>3756</v>
      </c>
      <c r="H95" s="744" t="s">
        <v>3757</v>
      </c>
      <c r="I95" s="747">
        <v>2.8499999046325684</v>
      </c>
      <c r="J95" s="747">
        <v>300</v>
      </c>
      <c r="K95" s="748">
        <v>855</v>
      </c>
    </row>
    <row r="96" spans="1:11" ht="14.4" customHeight="1" x14ac:dyDescent="0.3">
      <c r="A96" s="742" t="s">
        <v>524</v>
      </c>
      <c r="B96" s="743" t="s">
        <v>525</v>
      </c>
      <c r="C96" s="744" t="s">
        <v>542</v>
      </c>
      <c r="D96" s="745" t="s">
        <v>543</v>
      </c>
      <c r="E96" s="744" t="s">
        <v>3692</v>
      </c>
      <c r="F96" s="745" t="s">
        <v>3693</v>
      </c>
      <c r="G96" s="744" t="s">
        <v>3758</v>
      </c>
      <c r="H96" s="744" t="s">
        <v>3759</v>
      </c>
      <c r="I96" s="747">
        <v>24.299999237060547</v>
      </c>
      <c r="J96" s="747">
        <v>8</v>
      </c>
      <c r="K96" s="748">
        <v>194.39999771118164</v>
      </c>
    </row>
    <row r="97" spans="1:11" ht="14.4" customHeight="1" x14ac:dyDescent="0.3">
      <c r="A97" s="742" t="s">
        <v>524</v>
      </c>
      <c r="B97" s="743" t="s">
        <v>525</v>
      </c>
      <c r="C97" s="744" t="s">
        <v>542</v>
      </c>
      <c r="D97" s="745" t="s">
        <v>543</v>
      </c>
      <c r="E97" s="744" t="s">
        <v>3692</v>
      </c>
      <c r="F97" s="745" t="s">
        <v>3693</v>
      </c>
      <c r="G97" s="744" t="s">
        <v>3760</v>
      </c>
      <c r="H97" s="744" t="s">
        <v>3761</v>
      </c>
      <c r="I97" s="747">
        <v>9.1999998092651367</v>
      </c>
      <c r="J97" s="747">
        <v>1800</v>
      </c>
      <c r="K97" s="748">
        <v>16560</v>
      </c>
    </row>
    <row r="98" spans="1:11" ht="14.4" customHeight="1" x14ac:dyDescent="0.3">
      <c r="A98" s="742" t="s">
        <v>524</v>
      </c>
      <c r="B98" s="743" t="s">
        <v>525</v>
      </c>
      <c r="C98" s="744" t="s">
        <v>542</v>
      </c>
      <c r="D98" s="745" t="s">
        <v>543</v>
      </c>
      <c r="E98" s="744" t="s">
        <v>3692</v>
      </c>
      <c r="F98" s="745" t="s">
        <v>3693</v>
      </c>
      <c r="G98" s="744" t="s">
        <v>3762</v>
      </c>
      <c r="H98" s="744" t="s">
        <v>3763</v>
      </c>
      <c r="I98" s="747">
        <v>6.2899999618530273</v>
      </c>
      <c r="J98" s="747">
        <v>2</v>
      </c>
      <c r="K98" s="748">
        <v>12.579999923706055</v>
      </c>
    </row>
    <row r="99" spans="1:11" ht="14.4" customHeight="1" x14ac:dyDescent="0.3">
      <c r="A99" s="742" t="s">
        <v>524</v>
      </c>
      <c r="B99" s="743" t="s">
        <v>525</v>
      </c>
      <c r="C99" s="744" t="s">
        <v>542</v>
      </c>
      <c r="D99" s="745" t="s">
        <v>543</v>
      </c>
      <c r="E99" s="744" t="s">
        <v>3692</v>
      </c>
      <c r="F99" s="745" t="s">
        <v>3693</v>
      </c>
      <c r="G99" s="744" t="s">
        <v>3764</v>
      </c>
      <c r="H99" s="744" t="s">
        <v>3765</v>
      </c>
      <c r="I99" s="747">
        <v>172.5</v>
      </c>
      <c r="J99" s="747">
        <v>4</v>
      </c>
      <c r="K99" s="748">
        <v>690</v>
      </c>
    </row>
    <row r="100" spans="1:11" ht="14.4" customHeight="1" x14ac:dyDescent="0.3">
      <c r="A100" s="742" t="s">
        <v>524</v>
      </c>
      <c r="B100" s="743" t="s">
        <v>525</v>
      </c>
      <c r="C100" s="744" t="s">
        <v>542</v>
      </c>
      <c r="D100" s="745" t="s">
        <v>543</v>
      </c>
      <c r="E100" s="744" t="s">
        <v>3692</v>
      </c>
      <c r="F100" s="745" t="s">
        <v>3693</v>
      </c>
      <c r="G100" s="744" t="s">
        <v>3766</v>
      </c>
      <c r="H100" s="744" t="s">
        <v>3767</v>
      </c>
      <c r="I100" s="747">
        <v>6.1700000762939453</v>
      </c>
      <c r="J100" s="747">
        <v>650</v>
      </c>
      <c r="K100" s="748">
        <v>4010.5</v>
      </c>
    </row>
    <row r="101" spans="1:11" ht="14.4" customHeight="1" x14ac:dyDescent="0.3">
      <c r="A101" s="742" t="s">
        <v>524</v>
      </c>
      <c r="B101" s="743" t="s">
        <v>525</v>
      </c>
      <c r="C101" s="744" t="s">
        <v>542</v>
      </c>
      <c r="D101" s="745" t="s">
        <v>543</v>
      </c>
      <c r="E101" s="744" t="s">
        <v>3692</v>
      </c>
      <c r="F101" s="745" t="s">
        <v>3693</v>
      </c>
      <c r="G101" s="744" t="s">
        <v>3768</v>
      </c>
      <c r="H101" s="744" t="s">
        <v>3769</v>
      </c>
      <c r="I101" s="747">
        <v>204.40333048502603</v>
      </c>
      <c r="J101" s="747">
        <v>90</v>
      </c>
      <c r="K101" s="748">
        <v>18396.2998046875</v>
      </c>
    </row>
    <row r="102" spans="1:11" ht="14.4" customHeight="1" x14ac:dyDescent="0.3">
      <c r="A102" s="742" t="s">
        <v>524</v>
      </c>
      <c r="B102" s="743" t="s">
        <v>525</v>
      </c>
      <c r="C102" s="744" t="s">
        <v>542</v>
      </c>
      <c r="D102" s="745" t="s">
        <v>543</v>
      </c>
      <c r="E102" s="744" t="s">
        <v>3692</v>
      </c>
      <c r="F102" s="745" t="s">
        <v>3693</v>
      </c>
      <c r="G102" s="744" t="s">
        <v>3770</v>
      </c>
      <c r="H102" s="744" t="s">
        <v>3771</v>
      </c>
      <c r="I102" s="747">
        <v>34.5011109246148</v>
      </c>
      <c r="J102" s="747">
        <v>120</v>
      </c>
      <c r="K102" s="748">
        <v>4140.1799926757812</v>
      </c>
    </row>
    <row r="103" spans="1:11" ht="14.4" customHeight="1" x14ac:dyDescent="0.3">
      <c r="A103" s="742" t="s">
        <v>524</v>
      </c>
      <c r="B103" s="743" t="s">
        <v>525</v>
      </c>
      <c r="C103" s="744" t="s">
        <v>542</v>
      </c>
      <c r="D103" s="745" t="s">
        <v>543</v>
      </c>
      <c r="E103" s="744" t="s">
        <v>3692</v>
      </c>
      <c r="F103" s="745" t="s">
        <v>3693</v>
      </c>
      <c r="G103" s="744" t="s">
        <v>3772</v>
      </c>
      <c r="H103" s="744" t="s">
        <v>3773</v>
      </c>
      <c r="I103" s="747">
        <v>1805.3199462890625</v>
      </c>
      <c r="J103" s="747">
        <v>1</v>
      </c>
      <c r="K103" s="748">
        <v>1805.3199462890625</v>
      </c>
    </row>
    <row r="104" spans="1:11" ht="14.4" customHeight="1" x14ac:dyDescent="0.3">
      <c r="A104" s="742" t="s">
        <v>524</v>
      </c>
      <c r="B104" s="743" t="s">
        <v>525</v>
      </c>
      <c r="C104" s="744" t="s">
        <v>542</v>
      </c>
      <c r="D104" s="745" t="s">
        <v>543</v>
      </c>
      <c r="E104" s="744" t="s">
        <v>3692</v>
      </c>
      <c r="F104" s="745" t="s">
        <v>3693</v>
      </c>
      <c r="G104" s="744" t="s">
        <v>3774</v>
      </c>
      <c r="H104" s="744" t="s">
        <v>3775</v>
      </c>
      <c r="I104" s="747">
        <v>6.6599998474121094</v>
      </c>
      <c r="J104" s="747">
        <v>10</v>
      </c>
      <c r="K104" s="748">
        <v>66.599998474121094</v>
      </c>
    </row>
    <row r="105" spans="1:11" ht="14.4" customHeight="1" x14ac:dyDescent="0.3">
      <c r="A105" s="742" t="s">
        <v>524</v>
      </c>
      <c r="B105" s="743" t="s">
        <v>525</v>
      </c>
      <c r="C105" s="744" t="s">
        <v>542</v>
      </c>
      <c r="D105" s="745" t="s">
        <v>543</v>
      </c>
      <c r="E105" s="744" t="s">
        <v>3692</v>
      </c>
      <c r="F105" s="745" t="s">
        <v>3693</v>
      </c>
      <c r="G105" s="744" t="s">
        <v>3776</v>
      </c>
      <c r="H105" s="744" t="s">
        <v>3777</v>
      </c>
      <c r="I105" s="747">
        <v>148.69999694824219</v>
      </c>
      <c r="J105" s="747">
        <v>2</v>
      </c>
      <c r="K105" s="748">
        <v>297.39999389648437</v>
      </c>
    </row>
    <row r="106" spans="1:11" ht="14.4" customHeight="1" x14ac:dyDescent="0.3">
      <c r="A106" s="742" t="s">
        <v>524</v>
      </c>
      <c r="B106" s="743" t="s">
        <v>525</v>
      </c>
      <c r="C106" s="744" t="s">
        <v>542</v>
      </c>
      <c r="D106" s="745" t="s">
        <v>543</v>
      </c>
      <c r="E106" s="744" t="s">
        <v>3692</v>
      </c>
      <c r="F106" s="745" t="s">
        <v>3693</v>
      </c>
      <c r="G106" s="744" t="s">
        <v>3778</v>
      </c>
      <c r="H106" s="744" t="s">
        <v>3779</v>
      </c>
      <c r="I106" s="747">
        <v>199.1719970703125</v>
      </c>
      <c r="J106" s="747">
        <v>15</v>
      </c>
      <c r="K106" s="748">
        <v>2992.2200012207031</v>
      </c>
    </row>
    <row r="107" spans="1:11" ht="14.4" customHeight="1" x14ac:dyDescent="0.3">
      <c r="A107" s="742" t="s">
        <v>524</v>
      </c>
      <c r="B107" s="743" t="s">
        <v>525</v>
      </c>
      <c r="C107" s="744" t="s">
        <v>542</v>
      </c>
      <c r="D107" s="745" t="s">
        <v>543</v>
      </c>
      <c r="E107" s="744" t="s">
        <v>3692</v>
      </c>
      <c r="F107" s="745" t="s">
        <v>3693</v>
      </c>
      <c r="G107" s="744" t="s">
        <v>3780</v>
      </c>
      <c r="H107" s="744" t="s">
        <v>3781</v>
      </c>
      <c r="I107" s="747">
        <v>1.0909091234207153</v>
      </c>
      <c r="J107" s="747">
        <v>3800</v>
      </c>
      <c r="K107" s="748">
        <v>4145</v>
      </c>
    </row>
    <row r="108" spans="1:11" ht="14.4" customHeight="1" x14ac:dyDescent="0.3">
      <c r="A108" s="742" t="s">
        <v>524</v>
      </c>
      <c r="B108" s="743" t="s">
        <v>525</v>
      </c>
      <c r="C108" s="744" t="s">
        <v>542</v>
      </c>
      <c r="D108" s="745" t="s">
        <v>543</v>
      </c>
      <c r="E108" s="744" t="s">
        <v>3692</v>
      </c>
      <c r="F108" s="745" t="s">
        <v>3693</v>
      </c>
      <c r="G108" s="744" t="s">
        <v>3782</v>
      </c>
      <c r="H108" s="744" t="s">
        <v>3783</v>
      </c>
      <c r="I108" s="747">
        <v>0.47999998927116394</v>
      </c>
      <c r="J108" s="747">
        <v>700</v>
      </c>
      <c r="K108" s="748">
        <v>336</v>
      </c>
    </row>
    <row r="109" spans="1:11" ht="14.4" customHeight="1" x14ac:dyDescent="0.3">
      <c r="A109" s="742" t="s">
        <v>524</v>
      </c>
      <c r="B109" s="743" t="s">
        <v>525</v>
      </c>
      <c r="C109" s="744" t="s">
        <v>542</v>
      </c>
      <c r="D109" s="745" t="s">
        <v>543</v>
      </c>
      <c r="E109" s="744" t="s">
        <v>3692</v>
      </c>
      <c r="F109" s="745" t="s">
        <v>3693</v>
      </c>
      <c r="G109" s="744" t="s">
        <v>3784</v>
      </c>
      <c r="H109" s="744" t="s">
        <v>3785</v>
      </c>
      <c r="I109" s="747">
        <v>1.6699999570846558</v>
      </c>
      <c r="J109" s="747">
        <v>800</v>
      </c>
      <c r="K109" s="748">
        <v>1336</v>
      </c>
    </row>
    <row r="110" spans="1:11" ht="14.4" customHeight="1" x14ac:dyDescent="0.3">
      <c r="A110" s="742" t="s">
        <v>524</v>
      </c>
      <c r="B110" s="743" t="s">
        <v>525</v>
      </c>
      <c r="C110" s="744" t="s">
        <v>542</v>
      </c>
      <c r="D110" s="745" t="s">
        <v>543</v>
      </c>
      <c r="E110" s="744" t="s">
        <v>3692</v>
      </c>
      <c r="F110" s="745" t="s">
        <v>3693</v>
      </c>
      <c r="G110" s="744" t="s">
        <v>3786</v>
      </c>
      <c r="H110" s="744" t="s">
        <v>3787</v>
      </c>
      <c r="I110" s="747">
        <v>0.67000001668930054</v>
      </c>
      <c r="J110" s="747">
        <v>2400</v>
      </c>
      <c r="K110" s="748">
        <v>1608</v>
      </c>
    </row>
    <row r="111" spans="1:11" ht="14.4" customHeight="1" x14ac:dyDescent="0.3">
      <c r="A111" s="742" t="s">
        <v>524</v>
      </c>
      <c r="B111" s="743" t="s">
        <v>525</v>
      </c>
      <c r="C111" s="744" t="s">
        <v>542</v>
      </c>
      <c r="D111" s="745" t="s">
        <v>543</v>
      </c>
      <c r="E111" s="744" t="s">
        <v>3692</v>
      </c>
      <c r="F111" s="745" t="s">
        <v>3693</v>
      </c>
      <c r="G111" s="744" t="s">
        <v>3788</v>
      </c>
      <c r="H111" s="744" t="s">
        <v>3789</v>
      </c>
      <c r="I111" s="747">
        <v>9.1400003433227539</v>
      </c>
      <c r="J111" s="747">
        <v>100</v>
      </c>
      <c r="K111" s="748">
        <v>914.29998779296875</v>
      </c>
    </row>
    <row r="112" spans="1:11" ht="14.4" customHeight="1" x14ac:dyDescent="0.3">
      <c r="A112" s="742" t="s">
        <v>524</v>
      </c>
      <c r="B112" s="743" t="s">
        <v>525</v>
      </c>
      <c r="C112" s="744" t="s">
        <v>542</v>
      </c>
      <c r="D112" s="745" t="s">
        <v>543</v>
      </c>
      <c r="E112" s="744" t="s">
        <v>3692</v>
      </c>
      <c r="F112" s="745" t="s">
        <v>3693</v>
      </c>
      <c r="G112" s="744" t="s">
        <v>3790</v>
      </c>
      <c r="H112" s="744" t="s">
        <v>3791</v>
      </c>
      <c r="I112" s="747">
        <v>5.1999998092651367</v>
      </c>
      <c r="J112" s="747">
        <v>40</v>
      </c>
      <c r="K112" s="748">
        <v>208</v>
      </c>
    </row>
    <row r="113" spans="1:11" ht="14.4" customHeight="1" x14ac:dyDescent="0.3">
      <c r="A113" s="742" t="s">
        <v>524</v>
      </c>
      <c r="B113" s="743" t="s">
        <v>525</v>
      </c>
      <c r="C113" s="744" t="s">
        <v>542</v>
      </c>
      <c r="D113" s="745" t="s">
        <v>543</v>
      </c>
      <c r="E113" s="744" t="s">
        <v>3692</v>
      </c>
      <c r="F113" s="745" t="s">
        <v>3693</v>
      </c>
      <c r="G113" s="744" t="s">
        <v>3792</v>
      </c>
      <c r="H113" s="744" t="s">
        <v>3793</v>
      </c>
      <c r="I113" s="747">
        <v>7.4200000762939453</v>
      </c>
      <c r="J113" s="747">
        <v>10</v>
      </c>
      <c r="K113" s="748">
        <v>74.199996948242188</v>
      </c>
    </row>
    <row r="114" spans="1:11" ht="14.4" customHeight="1" x14ac:dyDescent="0.3">
      <c r="A114" s="742" t="s">
        <v>524</v>
      </c>
      <c r="B114" s="743" t="s">
        <v>525</v>
      </c>
      <c r="C114" s="744" t="s">
        <v>542</v>
      </c>
      <c r="D114" s="745" t="s">
        <v>543</v>
      </c>
      <c r="E114" s="744" t="s">
        <v>3692</v>
      </c>
      <c r="F114" s="745" t="s">
        <v>3693</v>
      </c>
      <c r="G114" s="744" t="s">
        <v>3794</v>
      </c>
      <c r="H114" s="744" t="s">
        <v>3795</v>
      </c>
      <c r="I114" s="747">
        <v>8.8299999237060547</v>
      </c>
      <c r="J114" s="747">
        <v>45</v>
      </c>
      <c r="K114" s="748">
        <v>397.35001373291016</v>
      </c>
    </row>
    <row r="115" spans="1:11" ht="14.4" customHeight="1" x14ac:dyDescent="0.3">
      <c r="A115" s="742" t="s">
        <v>524</v>
      </c>
      <c r="B115" s="743" t="s">
        <v>525</v>
      </c>
      <c r="C115" s="744" t="s">
        <v>542</v>
      </c>
      <c r="D115" s="745" t="s">
        <v>543</v>
      </c>
      <c r="E115" s="744" t="s">
        <v>3692</v>
      </c>
      <c r="F115" s="745" t="s">
        <v>3693</v>
      </c>
      <c r="G115" s="744" t="s">
        <v>3796</v>
      </c>
      <c r="H115" s="744" t="s">
        <v>3797</v>
      </c>
      <c r="I115" s="747">
        <v>8.4700002670288086</v>
      </c>
      <c r="J115" s="747">
        <v>2880</v>
      </c>
      <c r="K115" s="748">
        <v>24393.6005859375</v>
      </c>
    </row>
    <row r="116" spans="1:11" ht="14.4" customHeight="1" x14ac:dyDescent="0.3">
      <c r="A116" s="742" t="s">
        <v>524</v>
      </c>
      <c r="B116" s="743" t="s">
        <v>525</v>
      </c>
      <c r="C116" s="744" t="s">
        <v>542</v>
      </c>
      <c r="D116" s="745" t="s">
        <v>543</v>
      </c>
      <c r="E116" s="744" t="s">
        <v>3692</v>
      </c>
      <c r="F116" s="745" t="s">
        <v>3693</v>
      </c>
      <c r="G116" s="744" t="s">
        <v>3798</v>
      </c>
      <c r="H116" s="744" t="s">
        <v>3799</v>
      </c>
      <c r="I116" s="747">
        <v>10.522500038146973</v>
      </c>
      <c r="J116" s="747">
        <v>1200</v>
      </c>
      <c r="K116" s="748">
        <v>12627.289794921875</v>
      </c>
    </row>
    <row r="117" spans="1:11" ht="14.4" customHeight="1" x14ac:dyDescent="0.3">
      <c r="A117" s="742" t="s">
        <v>524</v>
      </c>
      <c r="B117" s="743" t="s">
        <v>525</v>
      </c>
      <c r="C117" s="744" t="s">
        <v>542</v>
      </c>
      <c r="D117" s="745" t="s">
        <v>543</v>
      </c>
      <c r="E117" s="744" t="s">
        <v>3692</v>
      </c>
      <c r="F117" s="745" t="s">
        <v>3693</v>
      </c>
      <c r="G117" s="744" t="s">
        <v>3800</v>
      </c>
      <c r="H117" s="744" t="s">
        <v>3801</v>
      </c>
      <c r="I117" s="747">
        <v>17.899999618530273</v>
      </c>
      <c r="J117" s="747">
        <v>300</v>
      </c>
      <c r="K117" s="748">
        <v>5370.2001953125</v>
      </c>
    </row>
    <row r="118" spans="1:11" ht="14.4" customHeight="1" x14ac:dyDescent="0.3">
      <c r="A118" s="742" t="s">
        <v>524</v>
      </c>
      <c r="B118" s="743" t="s">
        <v>525</v>
      </c>
      <c r="C118" s="744" t="s">
        <v>542</v>
      </c>
      <c r="D118" s="745" t="s">
        <v>543</v>
      </c>
      <c r="E118" s="744" t="s">
        <v>3692</v>
      </c>
      <c r="F118" s="745" t="s">
        <v>3693</v>
      </c>
      <c r="G118" s="744" t="s">
        <v>3802</v>
      </c>
      <c r="H118" s="744" t="s">
        <v>3803</v>
      </c>
      <c r="I118" s="747">
        <v>2.1800000667572021</v>
      </c>
      <c r="J118" s="747">
        <v>200</v>
      </c>
      <c r="K118" s="748">
        <v>436</v>
      </c>
    </row>
    <row r="119" spans="1:11" ht="14.4" customHeight="1" x14ac:dyDescent="0.3">
      <c r="A119" s="742" t="s">
        <v>524</v>
      </c>
      <c r="B119" s="743" t="s">
        <v>525</v>
      </c>
      <c r="C119" s="744" t="s">
        <v>542</v>
      </c>
      <c r="D119" s="745" t="s">
        <v>543</v>
      </c>
      <c r="E119" s="744" t="s">
        <v>3692</v>
      </c>
      <c r="F119" s="745" t="s">
        <v>3693</v>
      </c>
      <c r="G119" s="744" t="s">
        <v>3804</v>
      </c>
      <c r="H119" s="744" t="s">
        <v>3805</v>
      </c>
      <c r="I119" s="747">
        <v>15.039999961853027</v>
      </c>
      <c r="J119" s="747">
        <v>85</v>
      </c>
      <c r="K119" s="748">
        <v>1278.3999938964844</v>
      </c>
    </row>
    <row r="120" spans="1:11" ht="14.4" customHeight="1" x14ac:dyDescent="0.3">
      <c r="A120" s="742" t="s">
        <v>524</v>
      </c>
      <c r="B120" s="743" t="s">
        <v>525</v>
      </c>
      <c r="C120" s="744" t="s">
        <v>542</v>
      </c>
      <c r="D120" s="745" t="s">
        <v>543</v>
      </c>
      <c r="E120" s="744" t="s">
        <v>3692</v>
      </c>
      <c r="F120" s="745" t="s">
        <v>3693</v>
      </c>
      <c r="G120" s="744" t="s">
        <v>3806</v>
      </c>
      <c r="H120" s="744" t="s">
        <v>3807</v>
      </c>
      <c r="I120" s="747">
        <v>6.2300000190734863</v>
      </c>
      <c r="J120" s="747">
        <v>180</v>
      </c>
      <c r="K120" s="748">
        <v>1121.3999633789062</v>
      </c>
    </row>
    <row r="121" spans="1:11" ht="14.4" customHeight="1" x14ac:dyDescent="0.3">
      <c r="A121" s="742" t="s">
        <v>524</v>
      </c>
      <c r="B121" s="743" t="s">
        <v>525</v>
      </c>
      <c r="C121" s="744" t="s">
        <v>542</v>
      </c>
      <c r="D121" s="745" t="s">
        <v>543</v>
      </c>
      <c r="E121" s="744" t="s">
        <v>3692</v>
      </c>
      <c r="F121" s="745" t="s">
        <v>3693</v>
      </c>
      <c r="G121" s="744" t="s">
        <v>3808</v>
      </c>
      <c r="H121" s="744" t="s">
        <v>3809</v>
      </c>
      <c r="I121" s="747">
        <v>42.349998474121094</v>
      </c>
      <c r="J121" s="747">
        <v>3</v>
      </c>
      <c r="K121" s="748">
        <v>127.05000305175781</v>
      </c>
    </row>
    <row r="122" spans="1:11" ht="14.4" customHeight="1" x14ac:dyDescent="0.3">
      <c r="A122" s="742" t="s">
        <v>524</v>
      </c>
      <c r="B122" s="743" t="s">
        <v>525</v>
      </c>
      <c r="C122" s="744" t="s">
        <v>542</v>
      </c>
      <c r="D122" s="745" t="s">
        <v>543</v>
      </c>
      <c r="E122" s="744" t="s">
        <v>3692</v>
      </c>
      <c r="F122" s="745" t="s">
        <v>3693</v>
      </c>
      <c r="G122" s="744" t="s">
        <v>3810</v>
      </c>
      <c r="H122" s="744" t="s">
        <v>3811</v>
      </c>
      <c r="I122" s="747">
        <v>1.2699999809265137</v>
      </c>
      <c r="J122" s="747">
        <v>525</v>
      </c>
      <c r="K122" s="748">
        <v>666.75</v>
      </c>
    </row>
    <row r="123" spans="1:11" ht="14.4" customHeight="1" x14ac:dyDescent="0.3">
      <c r="A123" s="742" t="s">
        <v>524</v>
      </c>
      <c r="B123" s="743" t="s">
        <v>525</v>
      </c>
      <c r="C123" s="744" t="s">
        <v>542</v>
      </c>
      <c r="D123" s="745" t="s">
        <v>543</v>
      </c>
      <c r="E123" s="744" t="s">
        <v>3692</v>
      </c>
      <c r="F123" s="745" t="s">
        <v>3693</v>
      </c>
      <c r="G123" s="744" t="s">
        <v>3812</v>
      </c>
      <c r="H123" s="744" t="s">
        <v>3813</v>
      </c>
      <c r="I123" s="747">
        <v>1.0299999713897705</v>
      </c>
      <c r="J123" s="747">
        <v>75</v>
      </c>
      <c r="K123" s="748">
        <v>77.25</v>
      </c>
    </row>
    <row r="124" spans="1:11" ht="14.4" customHeight="1" x14ac:dyDescent="0.3">
      <c r="A124" s="742" t="s">
        <v>524</v>
      </c>
      <c r="B124" s="743" t="s">
        <v>525</v>
      </c>
      <c r="C124" s="744" t="s">
        <v>542</v>
      </c>
      <c r="D124" s="745" t="s">
        <v>543</v>
      </c>
      <c r="E124" s="744" t="s">
        <v>3692</v>
      </c>
      <c r="F124" s="745" t="s">
        <v>3693</v>
      </c>
      <c r="G124" s="744" t="s">
        <v>3814</v>
      </c>
      <c r="H124" s="744" t="s">
        <v>3815</v>
      </c>
      <c r="I124" s="747">
        <v>7.380000114440918</v>
      </c>
      <c r="J124" s="747">
        <v>1800</v>
      </c>
      <c r="K124" s="748">
        <v>13285.799560546875</v>
      </c>
    </row>
    <row r="125" spans="1:11" ht="14.4" customHeight="1" x14ac:dyDescent="0.3">
      <c r="A125" s="742" t="s">
        <v>524</v>
      </c>
      <c r="B125" s="743" t="s">
        <v>525</v>
      </c>
      <c r="C125" s="744" t="s">
        <v>542</v>
      </c>
      <c r="D125" s="745" t="s">
        <v>543</v>
      </c>
      <c r="E125" s="744" t="s">
        <v>3692</v>
      </c>
      <c r="F125" s="745" t="s">
        <v>3693</v>
      </c>
      <c r="G125" s="744" t="s">
        <v>3816</v>
      </c>
      <c r="H125" s="744" t="s">
        <v>3817</v>
      </c>
      <c r="I125" s="747">
        <v>3.1320001125335692</v>
      </c>
      <c r="J125" s="747">
        <v>500</v>
      </c>
      <c r="K125" s="748">
        <v>1566.5000076293945</v>
      </c>
    </row>
    <row r="126" spans="1:11" ht="14.4" customHeight="1" x14ac:dyDescent="0.3">
      <c r="A126" s="742" t="s">
        <v>524</v>
      </c>
      <c r="B126" s="743" t="s">
        <v>525</v>
      </c>
      <c r="C126" s="744" t="s">
        <v>542</v>
      </c>
      <c r="D126" s="745" t="s">
        <v>543</v>
      </c>
      <c r="E126" s="744" t="s">
        <v>3692</v>
      </c>
      <c r="F126" s="745" t="s">
        <v>3693</v>
      </c>
      <c r="G126" s="744" t="s">
        <v>3818</v>
      </c>
      <c r="H126" s="744" t="s">
        <v>3819</v>
      </c>
      <c r="I126" s="747">
        <v>0.4699999988079071</v>
      </c>
      <c r="J126" s="747">
        <v>300</v>
      </c>
      <c r="K126" s="748">
        <v>141</v>
      </c>
    </row>
    <row r="127" spans="1:11" ht="14.4" customHeight="1" x14ac:dyDescent="0.3">
      <c r="A127" s="742" t="s">
        <v>524</v>
      </c>
      <c r="B127" s="743" t="s">
        <v>525</v>
      </c>
      <c r="C127" s="744" t="s">
        <v>542</v>
      </c>
      <c r="D127" s="745" t="s">
        <v>543</v>
      </c>
      <c r="E127" s="744" t="s">
        <v>3692</v>
      </c>
      <c r="F127" s="745" t="s">
        <v>3693</v>
      </c>
      <c r="G127" s="744" t="s">
        <v>3820</v>
      </c>
      <c r="H127" s="744" t="s">
        <v>3821</v>
      </c>
      <c r="I127" s="747">
        <v>21.234285354614258</v>
      </c>
      <c r="J127" s="747">
        <v>180</v>
      </c>
      <c r="K127" s="748">
        <v>3821.7999877929687</v>
      </c>
    </row>
    <row r="128" spans="1:11" ht="14.4" customHeight="1" x14ac:dyDescent="0.3">
      <c r="A128" s="742" t="s">
        <v>524</v>
      </c>
      <c r="B128" s="743" t="s">
        <v>525</v>
      </c>
      <c r="C128" s="744" t="s">
        <v>542</v>
      </c>
      <c r="D128" s="745" t="s">
        <v>543</v>
      </c>
      <c r="E128" s="744" t="s">
        <v>3692</v>
      </c>
      <c r="F128" s="745" t="s">
        <v>3693</v>
      </c>
      <c r="G128" s="744" t="s">
        <v>3822</v>
      </c>
      <c r="H128" s="744" t="s">
        <v>3823</v>
      </c>
      <c r="I128" s="747">
        <v>2.369999885559082</v>
      </c>
      <c r="J128" s="747">
        <v>1000</v>
      </c>
      <c r="K128" s="748">
        <v>2370</v>
      </c>
    </row>
    <row r="129" spans="1:11" ht="14.4" customHeight="1" x14ac:dyDescent="0.3">
      <c r="A129" s="742" t="s">
        <v>524</v>
      </c>
      <c r="B129" s="743" t="s">
        <v>525</v>
      </c>
      <c r="C129" s="744" t="s">
        <v>542</v>
      </c>
      <c r="D129" s="745" t="s">
        <v>543</v>
      </c>
      <c r="E129" s="744" t="s">
        <v>3692</v>
      </c>
      <c r="F129" s="745" t="s">
        <v>3693</v>
      </c>
      <c r="G129" s="744" t="s">
        <v>3824</v>
      </c>
      <c r="H129" s="744" t="s">
        <v>3825</v>
      </c>
      <c r="I129" s="747">
        <v>1.9900000095367432</v>
      </c>
      <c r="J129" s="747">
        <v>60</v>
      </c>
      <c r="K129" s="748">
        <v>119.39999771118164</v>
      </c>
    </row>
    <row r="130" spans="1:11" ht="14.4" customHeight="1" x14ac:dyDescent="0.3">
      <c r="A130" s="742" t="s">
        <v>524</v>
      </c>
      <c r="B130" s="743" t="s">
        <v>525</v>
      </c>
      <c r="C130" s="744" t="s">
        <v>542</v>
      </c>
      <c r="D130" s="745" t="s">
        <v>543</v>
      </c>
      <c r="E130" s="744" t="s">
        <v>3692</v>
      </c>
      <c r="F130" s="745" t="s">
        <v>3693</v>
      </c>
      <c r="G130" s="744" t="s">
        <v>3826</v>
      </c>
      <c r="H130" s="744" t="s">
        <v>3827</v>
      </c>
      <c r="I130" s="747">
        <v>2.0433332920074463</v>
      </c>
      <c r="J130" s="747">
        <v>50</v>
      </c>
      <c r="K130" s="748">
        <v>102.19999885559082</v>
      </c>
    </row>
    <row r="131" spans="1:11" ht="14.4" customHeight="1" x14ac:dyDescent="0.3">
      <c r="A131" s="742" t="s">
        <v>524</v>
      </c>
      <c r="B131" s="743" t="s">
        <v>525</v>
      </c>
      <c r="C131" s="744" t="s">
        <v>542</v>
      </c>
      <c r="D131" s="745" t="s">
        <v>543</v>
      </c>
      <c r="E131" s="744" t="s">
        <v>3692</v>
      </c>
      <c r="F131" s="745" t="s">
        <v>3693</v>
      </c>
      <c r="G131" s="744" t="s">
        <v>3828</v>
      </c>
      <c r="H131" s="744" t="s">
        <v>3829</v>
      </c>
      <c r="I131" s="747">
        <v>1.8999999761581421</v>
      </c>
      <c r="J131" s="747">
        <v>10</v>
      </c>
      <c r="K131" s="748">
        <v>19</v>
      </c>
    </row>
    <row r="132" spans="1:11" ht="14.4" customHeight="1" x14ac:dyDescent="0.3">
      <c r="A132" s="742" t="s">
        <v>524</v>
      </c>
      <c r="B132" s="743" t="s">
        <v>525</v>
      </c>
      <c r="C132" s="744" t="s">
        <v>542</v>
      </c>
      <c r="D132" s="745" t="s">
        <v>543</v>
      </c>
      <c r="E132" s="744" t="s">
        <v>3692</v>
      </c>
      <c r="F132" s="745" t="s">
        <v>3693</v>
      </c>
      <c r="G132" s="744" t="s">
        <v>3830</v>
      </c>
      <c r="H132" s="744" t="s">
        <v>3831</v>
      </c>
      <c r="I132" s="747">
        <v>1.9199999570846558</v>
      </c>
      <c r="J132" s="747">
        <v>50</v>
      </c>
      <c r="K132" s="748">
        <v>96</v>
      </c>
    </row>
    <row r="133" spans="1:11" ht="14.4" customHeight="1" x14ac:dyDescent="0.3">
      <c r="A133" s="742" t="s">
        <v>524</v>
      </c>
      <c r="B133" s="743" t="s">
        <v>525</v>
      </c>
      <c r="C133" s="744" t="s">
        <v>542</v>
      </c>
      <c r="D133" s="745" t="s">
        <v>543</v>
      </c>
      <c r="E133" s="744" t="s">
        <v>3692</v>
      </c>
      <c r="F133" s="745" t="s">
        <v>3693</v>
      </c>
      <c r="G133" s="744" t="s">
        <v>3832</v>
      </c>
      <c r="H133" s="744" t="s">
        <v>3833</v>
      </c>
      <c r="I133" s="747">
        <v>2.7000000476837158</v>
      </c>
      <c r="J133" s="747">
        <v>900</v>
      </c>
      <c r="K133" s="748">
        <v>2430</v>
      </c>
    </row>
    <row r="134" spans="1:11" ht="14.4" customHeight="1" x14ac:dyDescent="0.3">
      <c r="A134" s="742" t="s">
        <v>524</v>
      </c>
      <c r="B134" s="743" t="s">
        <v>525</v>
      </c>
      <c r="C134" s="744" t="s">
        <v>542</v>
      </c>
      <c r="D134" s="745" t="s">
        <v>543</v>
      </c>
      <c r="E134" s="744" t="s">
        <v>3692</v>
      </c>
      <c r="F134" s="745" t="s">
        <v>3693</v>
      </c>
      <c r="G134" s="744" t="s">
        <v>3834</v>
      </c>
      <c r="H134" s="744" t="s">
        <v>3835</v>
      </c>
      <c r="I134" s="747">
        <v>3.0999999046325684</v>
      </c>
      <c r="J134" s="747">
        <v>500</v>
      </c>
      <c r="K134" s="748">
        <v>1550</v>
      </c>
    </row>
    <row r="135" spans="1:11" ht="14.4" customHeight="1" x14ac:dyDescent="0.3">
      <c r="A135" s="742" t="s">
        <v>524</v>
      </c>
      <c r="B135" s="743" t="s">
        <v>525</v>
      </c>
      <c r="C135" s="744" t="s">
        <v>542</v>
      </c>
      <c r="D135" s="745" t="s">
        <v>543</v>
      </c>
      <c r="E135" s="744" t="s">
        <v>3692</v>
      </c>
      <c r="F135" s="745" t="s">
        <v>3693</v>
      </c>
      <c r="G135" s="744" t="s">
        <v>3836</v>
      </c>
      <c r="H135" s="744" t="s">
        <v>3837</v>
      </c>
      <c r="I135" s="747">
        <v>1.9199999570846558</v>
      </c>
      <c r="J135" s="747">
        <v>50</v>
      </c>
      <c r="K135" s="748">
        <v>96</v>
      </c>
    </row>
    <row r="136" spans="1:11" ht="14.4" customHeight="1" x14ac:dyDescent="0.3">
      <c r="A136" s="742" t="s">
        <v>524</v>
      </c>
      <c r="B136" s="743" t="s">
        <v>525</v>
      </c>
      <c r="C136" s="744" t="s">
        <v>542</v>
      </c>
      <c r="D136" s="745" t="s">
        <v>543</v>
      </c>
      <c r="E136" s="744" t="s">
        <v>3692</v>
      </c>
      <c r="F136" s="745" t="s">
        <v>3693</v>
      </c>
      <c r="G136" s="744" t="s">
        <v>3838</v>
      </c>
      <c r="H136" s="744" t="s">
        <v>3839</v>
      </c>
      <c r="I136" s="747">
        <v>2.1675000786781311</v>
      </c>
      <c r="J136" s="747">
        <v>600</v>
      </c>
      <c r="K136" s="748">
        <v>1301</v>
      </c>
    </row>
    <row r="137" spans="1:11" ht="14.4" customHeight="1" x14ac:dyDescent="0.3">
      <c r="A137" s="742" t="s">
        <v>524</v>
      </c>
      <c r="B137" s="743" t="s">
        <v>525</v>
      </c>
      <c r="C137" s="744" t="s">
        <v>542</v>
      </c>
      <c r="D137" s="745" t="s">
        <v>543</v>
      </c>
      <c r="E137" s="744" t="s">
        <v>3692</v>
      </c>
      <c r="F137" s="745" t="s">
        <v>3693</v>
      </c>
      <c r="G137" s="744" t="s">
        <v>3820</v>
      </c>
      <c r="H137" s="744" t="s">
        <v>3840</v>
      </c>
      <c r="I137" s="747">
        <v>21.239999771118164</v>
      </c>
      <c r="J137" s="747">
        <v>80</v>
      </c>
      <c r="K137" s="748">
        <v>1699.199951171875</v>
      </c>
    </row>
    <row r="138" spans="1:11" ht="14.4" customHeight="1" x14ac:dyDescent="0.3">
      <c r="A138" s="742" t="s">
        <v>524</v>
      </c>
      <c r="B138" s="743" t="s">
        <v>525</v>
      </c>
      <c r="C138" s="744" t="s">
        <v>542</v>
      </c>
      <c r="D138" s="745" t="s">
        <v>543</v>
      </c>
      <c r="E138" s="744" t="s">
        <v>3692</v>
      </c>
      <c r="F138" s="745" t="s">
        <v>3693</v>
      </c>
      <c r="G138" s="744" t="s">
        <v>3841</v>
      </c>
      <c r="H138" s="744" t="s">
        <v>3842</v>
      </c>
      <c r="I138" s="747">
        <v>5.0033334096272783</v>
      </c>
      <c r="J138" s="747">
        <v>500</v>
      </c>
      <c r="K138" s="748">
        <v>2500</v>
      </c>
    </row>
    <row r="139" spans="1:11" ht="14.4" customHeight="1" x14ac:dyDescent="0.3">
      <c r="A139" s="742" t="s">
        <v>524</v>
      </c>
      <c r="B139" s="743" t="s">
        <v>525</v>
      </c>
      <c r="C139" s="744" t="s">
        <v>542</v>
      </c>
      <c r="D139" s="745" t="s">
        <v>543</v>
      </c>
      <c r="E139" s="744" t="s">
        <v>3692</v>
      </c>
      <c r="F139" s="745" t="s">
        <v>3693</v>
      </c>
      <c r="G139" s="744" t="s">
        <v>3843</v>
      </c>
      <c r="H139" s="744" t="s">
        <v>3844</v>
      </c>
      <c r="I139" s="747">
        <v>2.5199999809265137</v>
      </c>
      <c r="J139" s="747">
        <v>350</v>
      </c>
      <c r="K139" s="748">
        <v>882</v>
      </c>
    </row>
    <row r="140" spans="1:11" ht="14.4" customHeight="1" x14ac:dyDescent="0.3">
      <c r="A140" s="742" t="s">
        <v>524</v>
      </c>
      <c r="B140" s="743" t="s">
        <v>525</v>
      </c>
      <c r="C140" s="744" t="s">
        <v>542</v>
      </c>
      <c r="D140" s="745" t="s">
        <v>543</v>
      </c>
      <c r="E140" s="744" t="s">
        <v>3692</v>
      </c>
      <c r="F140" s="745" t="s">
        <v>3693</v>
      </c>
      <c r="G140" s="744" t="s">
        <v>3845</v>
      </c>
      <c r="H140" s="744" t="s">
        <v>3846</v>
      </c>
      <c r="I140" s="747">
        <v>21.234999656677246</v>
      </c>
      <c r="J140" s="747">
        <v>50</v>
      </c>
      <c r="K140" s="748">
        <v>1061.6999969482422</v>
      </c>
    </row>
    <row r="141" spans="1:11" ht="14.4" customHeight="1" x14ac:dyDescent="0.3">
      <c r="A141" s="742" t="s">
        <v>524</v>
      </c>
      <c r="B141" s="743" t="s">
        <v>525</v>
      </c>
      <c r="C141" s="744" t="s">
        <v>542</v>
      </c>
      <c r="D141" s="745" t="s">
        <v>543</v>
      </c>
      <c r="E141" s="744" t="s">
        <v>3692</v>
      </c>
      <c r="F141" s="745" t="s">
        <v>3693</v>
      </c>
      <c r="G141" s="744" t="s">
        <v>3845</v>
      </c>
      <c r="H141" s="744" t="s">
        <v>3847</v>
      </c>
      <c r="I141" s="747">
        <v>21.234999656677246</v>
      </c>
      <c r="J141" s="747">
        <v>30</v>
      </c>
      <c r="K141" s="748">
        <v>637.09999084472656</v>
      </c>
    </row>
    <row r="142" spans="1:11" ht="14.4" customHeight="1" x14ac:dyDescent="0.3">
      <c r="A142" s="742" t="s">
        <v>524</v>
      </c>
      <c r="B142" s="743" t="s">
        <v>525</v>
      </c>
      <c r="C142" s="744" t="s">
        <v>542</v>
      </c>
      <c r="D142" s="745" t="s">
        <v>543</v>
      </c>
      <c r="E142" s="744" t="s">
        <v>3692</v>
      </c>
      <c r="F142" s="745" t="s">
        <v>3693</v>
      </c>
      <c r="G142" s="744" t="s">
        <v>3848</v>
      </c>
      <c r="H142" s="744" t="s">
        <v>3849</v>
      </c>
      <c r="I142" s="747">
        <v>2.5299999713897705</v>
      </c>
      <c r="J142" s="747">
        <v>10</v>
      </c>
      <c r="K142" s="748">
        <v>25.299999237060547</v>
      </c>
    </row>
    <row r="143" spans="1:11" ht="14.4" customHeight="1" x14ac:dyDescent="0.3">
      <c r="A143" s="742" t="s">
        <v>524</v>
      </c>
      <c r="B143" s="743" t="s">
        <v>525</v>
      </c>
      <c r="C143" s="744" t="s">
        <v>542</v>
      </c>
      <c r="D143" s="745" t="s">
        <v>543</v>
      </c>
      <c r="E143" s="744" t="s">
        <v>3850</v>
      </c>
      <c r="F143" s="745" t="s">
        <v>3851</v>
      </c>
      <c r="G143" s="744" t="s">
        <v>3852</v>
      </c>
      <c r="H143" s="744" t="s">
        <v>3853</v>
      </c>
      <c r="I143" s="747">
        <v>9.6811113357543945</v>
      </c>
      <c r="J143" s="747">
        <v>2400</v>
      </c>
      <c r="K143" s="748">
        <v>23960</v>
      </c>
    </row>
    <row r="144" spans="1:11" ht="14.4" customHeight="1" x14ac:dyDescent="0.3">
      <c r="A144" s="742" t="s">
        <v>524</v>
      </c>
      <c r="B144" s="743" t="s">
        <v>525</v>
      </c>
      <c r="C144" s="744" t="s">
        <v>542</v>
      </c>
      <c r="D144" s="745" t="s">
        <v>543</v>
      </c>
      <c r="E144" s="744" t="s">
        <v>3850</v>
      </c>
      <c r="F144" s="745" t="s">
        <v>3851</v>
      </c>
      <c r="G144" s="744" t="s">
        <v>3854</v>
      </c>
      <c r="H144" s="744" t="s">
        <v>3855</v>
      </c>
      <c r="I144" s="747">
        <v>7.0100002288818359</v>
      </c>
      <c r="J144" s="747">
        <v>35</v>
      </c>
      <c r="K144" s="748">
        <v>245.34999847412109</v>
      </c>
    </row>
    <row r="145" spans="1:11" ht="14.4" customHeight="1" x14ac:dyDescent="0.3">
      <c r="A145" s="742" t="s">
        <v>524</v>
      </c>
      <c r="B145" s="743" t="s">
        <v>525</v>
      </c>
      <c r="C145" s="744" t="s">
        <v>542</v>
      </c>
      <c r="D145" s="745" t="s">
        <v>543</v>
      </c>
      <c r="E145" s="744" t="s">
        <v>3856</v>
      </c>
      <c r="F145" s="745" t="s">
        <v>3857</v>
      </c>
      <c r="G145" s="744" t="s">
        <v>3858</v>
      </c>
      <c r="H145" s="744" t="s">
        <v>3859</v>
      </c>
      <c r="I145" s="747">
        <v>0.30000001192092896</v>
      </c>
      <c r="J145" s="747">
        <v>200</v>
      </c>
      <c r="K145" s="748">
        <v>60</v>
      </c>
    </row>
    <row r="146" spans="1:11" ht="14.4" customHeight="1" x14ac:dyDescent="0.3">
      <c r="A146" s="742" t="s">
        <v>524</v>
      </c>
      <c r="B146" s="743" t="s">
        <v>525</v>
      </c>
      <c r="C146" s="744" t="s">
        <v>542</v>
      </c>
      <c r="D146" s="745" t="s">
        <v>543</v>
      </c>
      <c r="E146" s="744" t="s">
        <v>3856</v>
      </c>
      <c r="F146" s="745" t="s">
        <v>3857</v>
      </c>
      <c r="G146" s="744" t="s">
        <v>3860</v>
      </c>
      <c r="H146" s="744" t="s">
        <v>3861</v>
      </c>
      <c r="I146" s="747">
        <v>0.30250000953674316</v>
      </c>
      <c r="J146" s="747">
        <v>700</v>
      </c>
      <c r="K146" s="748">
        <v>211</v>
      </c>
    </row>
    <row r="147" spans="1:11" ht="14.4" customHeight="1" x14ac:dyDescent="0.3">
      <c r="A147" s="742" t="s">
        <v>524</v>
      </c>
      <c r="B147" s="743" t="s">
        <v>525</v>
      </c>
      <c r="C147" s="744" t="s">
        <v>542</v>
      </c>
      <c r="D147" s="745" t="s">
        <v>543</v>
      </c>
      <c r="E147" s="744" t="s">
        <v>3856</v>
      </c>
      <c r="F147" s="745" t="s">
        <v>3857</v>
      </c>
      <c r="G147" s="744" t="s">
        <v>3862</v>
      </c>
      <c r="H147" s="744" t="s">
        <v>3863</v>
      </c>
      <c r="I147" s="747">
        <v>0.30000001192092896</v>
      </c>
      <c r="J147" s="747">
        <v>200</v>
      </c>
      <c r="K147" s="748">
        <v>60</v>
      </c>
    </row>
    <row r="148" spans="1:11" ht="14.4" customHeight="1" x14ac:dyDescent="0.3">
      <c r="A148" s="742" t="s">
        <v>524</v>
      </c>
      <c r="B148" s="743" t="s">
        <v>525</v>
      </c>
      <c r="C148" s="744" t="s">
        <v>542</v>
      </c>
      <c r="D148" s="745" t="s">
        <v>543</v>
      </c>
      <c r="E148" s="744" t="s">
        <v>3856</v>
      </c>
      <c r="F148" s="745" t="s">
        <v>3857</v>
      </c>
      <c r="G148" s="744" t="s">
        <v>3864</v>
      </c>
      <c r="H148" s="744" t="s">
        <v>3865</v>
      </c>
      <c r="I148" s="747">
        <v>0.30000001192092896</v>
      </c>
      <c r="J148" s="747">
        <v>300</v>
      </c>
      <c r="K148" s="748">
        <v>90</v>
      </c>
    </row>
    <row r="149" spans="1:11" ht="14.4" customHeight="1" x14ac:dyDescent="0.3">
      <c r="A149" s="742" t="s">
        <v>524</v>
      </c>
      <c r="B149" s="743" t="s">
        <v>525</v>
      </c>
      <c r="C149" s="744" t="s">
        <v>542</v>
      </c>
      <c r="D149" s="745" t="s">
        <v>543</v>
      </c>
      <c r="E149" s="744" t="s">
        <v>3856</v>
      </c>
      <c r="F149" s="745" t="s">
        <v>3857</v>
      </c>
      <c r="G149" s="744" t="s">
        <v>3866</v>
      </c>
      <c r="H149" s="744" t="s">
        <v>3867</v>
      </c>
      <c r="I149" s="747">
        <v>0.50777778029441833</v>
      </c>
      <c r="J149" s="747">
        <v>3700</v>
      </c>
      <c r="K149" s="748">
        <v>1916</v>
      </c>
    </row>
    <row r="150" spans="1:11" ht="14.4" customHeight="1" x14ac:dyDescent="0.3">
      <c r="A150" s="742" t="s">
        <v>524</v>
      </c>
      <c r="B150" s="743" t="s">
        <v>525</v>
      </c>
      <c r="C150" s="744" t="s">
        <v>542</v>
      </c>
      <c r="D150" s="745" t="s">
        <v>543</v>
      </c>
      <c r="E150" s="744" t="s">
        <v>3856</v>
      </c>
      <c r="F150" s="745" t="s">
        <v>3857</v>
      </c>
      <c r="G150" s="744" t="s">
        <v>3868</v>
      </c>
      <c r="H150" s="744" t="s">
        <v>3869</v>
      </c>
      <c r="I150" s="747">
        <v>1.8011110623677571</v>
      </c>
      <c r="J150" s="747">
        <v>1700</v>
      </c>
      <c r="K150" s="748">
        <v>3061</v>
      </c>
    </row>
    <row r="151" spans="1:11" ht="14.4" customHeight="1" x14ac:dyDescent="0.3">
      <c r="A151" s="742" t="s">
        <v>524</v>
      </c>
      <c r="B151" s="743" t="s">
        <v>525</v>
      </c>
      <c r="C151" s="744" t="s">
        <v>542</v>
      </c>
      <c r="D151" s="745" t="s">
        <v>543</v>
      </c>
      <c r="E151" s="744" t="s">
        <v>3870</v>
      </c>
      <c r="F151" s="745" t="s">
        <v>3871</v>
      </c>
      <c r="G151" s="744" t="s">
        <v>3872</v>
      </c>
      <c r="H151" s="744" t="s">
        <v>3873</v>
      </c>
      <c r="I151" s="747">
        <v>0.68999999761581421</v>
      </c>
      <c r="J151" s="747">
        <v>20000</v>
      </c>
      <c r="K151" s="748">
        <v>13800</v>
      </c>
    </row>
    <row r="152" spans="1:11" ht="14.4" customHeight="1" x14ac:dyDescent="0.3">
      <c r="A152" s="742" t="s">
        <v>524</v>
      </c>
      <c r="B152" s="743" t="s">
        <v>525</v>
      </c>
      <c r="C152" s="744" t="s">
        <v>542</v>
      </c>
      <c r="D152" s="745" t="s">
        <v>543</v>
      </c>
      <c r="E152" s="744" t="s">
        <v>3870</v>
      </c>
      <c r="F152" s="745" t="s">
        <v>3871</v>
      </c>
      <c r="G152" s="744" t="s">
        <v>3874</v>
      </c>
      <c r="H152" s="744" t="s">
        <v>3875</v>
      </c>
      <c r="I152" s="747">
        <v>0.68999999761581421</v>
      </c>
      <c r="J152" s="747">
        <v>56000</v>
      </c>
      <c r="K152" s="748">
        <v>38640</v>
      </c>
    </row>
    <row r="153" spans="1:11" ht="14.4" customHeight="1" x14ac:dyDescent="0.3">
      <c r="A153" s="742" t="s">
        <v>524</v>
      </c>
      <c r="B153" s="743" t="s">
        <v>525</v>
      </c>
      <c r="C153" s="744" t="s">
        <v>542</v>
      </c>
      <c r="D153" s="745" t="s">
        <v>543</v>
      </c>
      <c r="E153" s="744" t="s">
        <v>3870</v>
      </c>
      <c r="F153" s="745" t="s">
        <v>3871</v>
      </c>
      <c r="G153" s="744" t="s">
        <v>3876</v>
      </c>
      <c r="H153" s="744" t="s">
        <v>3877</v>
      </c>
      <c r="I153" s="747">
        <v>0.68999999761581421</v>
      </c>
      <c r="J153" s="747">
        <v>16000</v>
      </c>
      <c r="K153" s="748">
        <v>11040</v>
      </c>
    </row>
    <row r="154" spans="1:11" ht="14.4" customHeight="1" x14ac:dyDescent="0.3">
      <c r="A154" s="742" t="s">
        <v>524</v>
      </c>
      <c r="B154" s="743" t="s">
        <v>525</v>
      </c>
      <c r="C154" s="744" t="s">
        <v>542</v>
      </c>
      <c r="D154" s="745" t="s">
        <v>543</v>
      </c>
      <c r="E154" s="744" t="s">
        <v>3870</v>
      </c>
      <c r="F154" s="745" t="s">
        <v>3871</v>
      </c>
      <c r="G154" s="744" t="s">
        <v>3878</v>
      </c>
      <c r="H154" s="744" t="s">
        <v>3879</v>
      </c>
      <c r="I154" s="747">
        <v>0.68999999761581421</v>
      </c>
      <c r="J154" s="747">
        <v>3780</v>
      </c>
      <c r="K154" s="748">
        <v>2608.199951171875</v>
      </c>
    </row>
    <row r="155" spans="1:11" ht="14.4" customHeight="1" x14ac:dyDescent="0.3">
      <c r="A155" s="742" t="s">
        <v>524</v>
      </c>
      <c r="B155" s="743" t="s">
        <v>525</v>
      </c>
      <c r="C155" s="744" t="s">
        <v>542</v>
      </c>
      <c r="D155" s="745" t="s">
        <v>543</v>
      </c>
      <c r="E155" s="744" t="s">
        <v>3870</v>
      </c>
      <c r="F155" s="745" t="s">
        <v>3871</v>
      </c>
      <c r="G155" s="744" t="s">
        <v>3880</v>
      </c>
      <c r="H155" s="744" t="s">
        <v>3881</v>
      </c>
      <c r="I155" s="747">
        <v>7.505000114440918</v>
      </c>
      <c r="J155" s="747">
        <v>20</v>
      </c>
      <c r="K155" s="748">
        <v>150.09999847412109</v>
      </c>
    </row>
    <row r="156" spans="1:11" ht="14.4" customHeight="1" x14ac:dyDescent="0.3">
      <c r="A156" s="742" t="s">
        <v>524</v>
      </c>
      <c r="B156" s="743" t="s">
        <v>525</v>
      </c>
      <c r="C156" s="744" t="s">
        <v>542</v>
      </c>
      <c r="D156" s="745" t="s">
        <v>543</v>
      </c>
      <c r="E156" s="744" t="s">
        <v>3870</v>
      </c>
      <c r="F156" s="745" t="s">
        <v>3871</v>
      </c>
      <c r="G156" s="744" t="s">
        <v>3882</v>
      </c>
      <c r="H156" s="744" t="s">
        <v>3883</v>
      </c>
      <c r="I156" s="747">
        <v>7.5</v>
      </c>
      <c r="J156" s="747">
        <v>10</v>
      </c>
      <c r="K156" s="748">
        <v>75</v>
      </c>
    </row>
    <row r="157" spans="1:11" ht="14.4" customHeight="1" x14ac:dyDescent="0.3">
      <c r="A157" s="742" t="s">
        <v>524</v>
      </c>
      <c r="B157" s="743" t="s">
        <v>525</v>
      </c>
      <c r="C157" s="744" t="s">
        <v>542</v>
      </c>
      <c r="D157" s="745" t="s">
        <v>543</v>
      </c>
      <c r="E157" s="744" t="s">
        <v>3870</v>
      </c>
      <c r="F157" s="745" t="s">
        <v>3871</v>
      </c>
      <c r="G157" s="744" t="s">
        <v>3884</v>
      </c>
      <c r="H157" s="744" t="s">
        <v>3885</v>
      </c>
      <c r="I157" s="747">
        <v>7.5</v>
      </c>
      <c r="J157" s="747">
        <v>50</v>
      </c>
      <c r="K157" s="748">
        <v>375</v>
      </c>
    </row>
    <row r="158" spans="1:11" ht="14.4" customHeight="1" x14ac:dyDescent="0.3">
      <c r="A158" s="742" t="s">
        <v>524</v>
      </c>
      <c r="B158" s="743" t="s">
        <v>525</v>
      </c>
      <c r="C158" s="744" t="s">
        <v>542</v>
      </c>
      <c r="D158" s="745" t="s">
        <v>543</v>
      </c>
      <c r="E158" s="744" t="s">
        <v>3886</v>
      </c>
      <c r="F158" s="745" t="s">
        <v>3887</v>
      </c>
      <c r="G158" s="744" t="s">
        <v>3888</v>
      </c>
      <c r="H158" s="744" t="s">
        <v>3889</v>
      </c>
      <c r="I158" s="747">
        <v>267.77999877929687</v>
      </c>
      <c r="J158" s="747">
        <v>8</v>
      </c>
      <c r="K158" s="748">
        <v>2142.239990234375</v>
      </c>
    </row>
    <row r="159" spans="1:11" ht="14.4" customHeight="1" x14ac:dyDescent="0.3">
      <c r="A159" s="742" t="s">
        <v>524</v>
      </c>
      <c r="B159" s="743" t="s">
        <v>525</v>
      </c>
      <c r="C159" s="744" t="s">
        <v>542</v>
      </c>
      <c r="D159" s="745" t="s">
        <v>543</v>
      </c>
      <c r="E159" s="744" t="s">
        <v>3890</v>
      </c>
      <c r="F159" s="745" t="s">
        <v>3891</v>
      </c>
      <c r="G159" s="744" t="s">
        <v>3892</v>
      </c>
      <c r="H159" s="744" t="s">
        <v>3893</v>
      </c>
      <c r="I159" s="747">
        <v>19.963332494099934</v>
      </c>
      <c r="J159" s="747">
        <v>100</v>
      </c>
      <c r="K159" s="748">
        <v>1996.3000335693359</v>
      </c>
    </row>
    <row r="160" spans="1:11" ht="14.4" customHeight="1" x14ac:dyDescent="0.3">
      <c r="A160" s="742" t="s">
        <v>524</v>
      </c>
      <c r="B160" s="743" t="s">
        <v>525</v>
      </c>
      <c r="C160" s="744" t="s">
        <v>542</v>
      </c>
      <c r="D160" s="745" t="s">
        <v>543</v>
      </c>
      <c r="E160" s="744" t="s">
        <v>3890</v>
      </c>
      <c r="F160" s="745" t="s">
        <v>3891</v>
      </c>
      <c r="G160" s="744" t="s">
        <v>3894</v>
      </c>
      <c r="H160" s="744" t="s">
        <v>3895</v>
      </c>
      <c r="I160" s="747">
        <v>15.609999656677246</v>
      </c>
      <c r="J160" s="747">
        <v>15</v>
      </c>
      <c r="K160" s="748">
        <v>234.15000915527344</v>
      </c>
    </row>
    <row r="161" spans="1:11" ht="14.4" customHeight="1" x14ac:dyDescent="0.3">
      <c r="A161" s="742" t="s">
        <v>524</v>
      </c>
      <c r="B161" s="743" t="s">
        <v>525</v>
      </c>
      <c r="C161" s="744" t="s">
        <v>545</v>
      </c>
      <c r="D161" s="745" t="s">
        <v>546</v>
      </c>
      <c r="E161" s="744" t="s">
        <v>3583</v>
      </c>
      <c r="F161" s="745" t="s">
        <v>3584</v>
      </c>
      <c r="G161" s="744" t="s">
        <v>3660</v>
      </c>
      <c r="H161" s="744" t="s">
        <v>3661</v>
      </c>
      <c r="I161" s="747">
        <v>7.5100002288818359</v>
      </c>
      <c r="J161" s="747">
        <v>12</v>
      </c>
      <c r="K161" s="748">
        <v>90.120002746582031</v>
      </c>
    </row>
    <row r="162" spans="1:11" ht="14.4" customHeight="1" x14ac:dyDescent="0.3">
      <c r="A162" s="742" t="s">
        <v>524</v>
      </c>
      <c r="B162" s="743" t="s">
        <v>525</v>
      </c>
      <c r="C162" s="744" t="s">
        <v>545</v>
      </c>
      <c r="D162" s="745" t="s">
        <v>546</v>
      </c>
      <c r="E162" s="744" t="s">
        <v>3692</v>
      </c>
      <c r="F162" s="745" t="s">
        <v>3693</v>
      </c>
      <c r="G162" s="744" t="s">
        <v>3704</v>
      </c>
      <c r="H162" s="744" t="s">
        <v>3705</v>
      </c>
      <c r="I162" s="747">
        <v>9.9999997764825821E-3</v>
      </c>
      <c r="J162" s="747">
        <v>100</v>
      </c>
      <c r="K162" s="748">
        <v>1</v>
      </c>
    </row>
    <row r="163" spans="1:11" ht="14.4" customHeight="1" x14ac:dyDescent="0.3">
      <c r="A163" s="742" t="s">
        <v>524</v>
      </c>
      <c r="B163" s="743" t="s">
        <v>525</v>
      </c>
      <c r="C163" s="744" t="s">
        <v>545</v>
      </c>
      <c r="D163" s="745" t="s">
        <v>546</v>
      </c>
      <c r="E163" s="744" t="s">
        <v>3692</v>
      </c>
      <c r="F163" s="745" t="s">
        <v>3693</v>
      </c>
      <c r="G163" s="744" t="s">
        <v>3728</v>
      </c>
      <c r="H163" s="744" t="s">
        <v>3729</v>
      </c>
      <c r="I163" s="747">
        <v>15.289999961853027</v>
      </c>
      <c r="J163" s="747">
        <v>100</v>
      </c>
      <c r="K163" s="748">
        <v>1529.43994140625</v>
      </c>
    </row>
    <row r="164" spans="1:11" ht="14.4" customHeight="1" x14ac:dyDescent="0.3">
      <c r="A164" s="742" t="s">
        <v>524</v>
      </c>
      <c r="B164" s="743" t="s">
        <v>525</v>
      </c>
      <c r="C164" s="744" t="s">
        <v>545</v>
      </c>
      <c r="D164" s="745" t="s">
        <v>546</v>
      </c>
      <c r="E164" s="744" t="s">
        <v>3692</v>
      </c>
      <c r="F164" s="745" t="s">
        <v>3693</v>
      </c>
      <c r="G164" s="744" t="s">
        <v>3896</v>
      </c>
      <c r="H164" s="744" t="s">
        <v>3897</v>
      </c>
      <c r="I164" s="747">
        <v>1.7999999523162842</v>
      </c>
      <c r="J164" s="747">
        <v>50</v>
      </c>
      <c r="K164" s="748">
        <v>90</v>
      </c>
    </row>
    <row r="165" spans="1:11" ht="14.4" customHeight="1" x14ac:dyDescent="0.3">
      <c r="A165" s="742" t="s">
        <v>524</v>
      </c>
      <c r="B165" s="743" t="s">
        <v>525</v>
      </c>
      <c r="C165" s="744" t="s">
        <v>545</v>
      </c>
      <c r="D165" s="745" t="s">
        <v>546</v>
      </c>
      <c r="E165" s="744" t="s">
        <v>3692</v>
      </c>
      <c r="F165" s="745" t="s">
        <v>3693</v>
      </c>
      <c r="G165" s="744" t="s">
        <v>3744</v>
      </c>
      <c r="H165" s="744" t="s">
        <v>3745</v>
      </c>
      <c r="I165" s="747">
        <v>1.9900000095367432</v>
      </c>
      <c r="J165" s="747">
        <v>30</v>
      </c>
      <c r="K165" s="748">
        <v>59.69999885559082</v>
      </c>
    </row>
    <row r="166" spans="1:11" ht="14.4" customHeight="1" x14ac:dyDescent="0.3">
      <c r="A166" s="742" t="s">
        <v>524</v>
      </c>
      <c r="B166" s="743" t="s">
        <v>525</v>
      </c>
      <c r="C166" s="744" t="s">
        <v>545</v>
      </c>
      <c r="D166" s="745" t="s">
        <v>546</v>
      </c>
      <c r="E166" s="744" t="s">
        <v>3692</v>
      </c>
      <c r="F166" s="745" t="s">
        <v>3693</v>
      </c>
      <c r="G166" s="744" t="s">
        <v>3898</v>
      </c>
      <c r="H166" s="744" t="s">
        <v>3899</v>
      </c>
      <c r="I166" s="747">
        <v>11.739999771118164</v>
      </c>
      <c r="J166" s="747">
        <v>40</v>
      </c>
      <c r="K166" s="748">
        <v>469.60000610351562</v>
      </c>
    </row>
    <row r="167" spans="1:11" ht="14.4" customHeight="1" x14ac:dyDescent="0.3">
      <c r="A167" s="742" t="s">
        <v>524</v>
      </c>
      <c r="B167" s="743" t="s">
        <v>525</v>
      </c>
      <c r="C167" s="744" t="s">
        <v>545</v>
      </c>
      <c r="D167" s="745" t="s">
        <v>546</v>
      </c>
      <c r="E167" s="744" t="s">
        <v>3692</v>
      </c>
      <c r="F167" s="745" t="s">
        <v>3693</v>
      </c>
      <c r="G167" s="744" t="s">
        <v>3760</v>
      </c>
      <c r="H167" s="744" t="s">
        <v>3761</v>
      </c>
      <c r="I167" s="747">
        <v>9.1999998092651367</v>
      </c>
      <c r="J167" s="747">
        <v>100</v>
      </c>
      <c r="K167" s="748">
        <v>920</v>
      </c>
    </row>
    <row r="168" spans="1:11" ht="14.4" customHeight="1" x14ac:dyDescent="0.3">
      <c r="A168" s="742" t="s">
        <v>524</v>
      </c>
      <c r="B168" s="743" t="s">
        <v>525</v>
      </c>
      <c r="C168" s="744" t="s">
        <v>545</v>
      </c>
      <c r="D168" s="745" t="s">
        <v>546</v>
      </c>
      <c r="E168" s="744" t="s">
        <v>3692</v>
      </c>
      <c r="F168" s="745" t="s">
        <v>3693</v>
      </c>
      <c r="G168" s="744" t="s">
        <v>3780</v>
      </c>
      <c r="H168" s="744" t="s">
        <v>3781</v>
      </c>
      <c r="I168" s="747">
        <v>1.0900000333786011</v>
      </c>
      <c r="J168" s="747">
        <v>250</v>
      </c>
      <c r="K168" s="748">
        <v>272.5</v>
      </c>
    </row>
    <row r="169" spans="1:11" ht="14.4" customHeight="1" x14ac:dyDescent="0.3">
      <c r="A169" s="742" t="s">
        <v>524</v>
      </c>
      <c r="B169" s="743" t="s">
        <v>525</v>
      </c>
      <c r="C169" s="744" t="s">
        <v>545</v>
      </c>
      <c r="D169" s="745" t="s">
        <v>546</v>
      </c>
      <c r="E169" s="744" t="s">
        <v>3692</v>
      </c>
      <c r="F169" s="745" t="s">
        <v>3693</v>
      </c>
      <c r="G169" s="744" t="s">
        <v>3782</v>
      </c>
      <c r="H169" s="744" t="s">
        <v>3783</v>
      </c>
      <c r="I169" s="747">
        <v>0.47999998927116394</v>
      </c>
      <c r="J169" s="747">
        <v>100</v>
      </c>
      <c r="K169" s="748">
        <v>48</v>
      </c>
    </row>
    <row r="170" spans="1:11" ht="14.4" customHeight="1" x14ac:dyDescent="0.3">
      <c r="A170" s="742" t="s">
        <v>524</v>
      </c>
      <c r="B170" s="743" t="s">
        <v>525</v>
      </c>
      <c r="C170" s="744" t="s">
        <v>545</v>
      </c>
      <c r="D170" s="745" t="s">
        <v>546</v>
      </c>
      <c r="E170" s="744" t="s">
        <v>3692</v>
      </c>
      <c r="F170" s="745" t="s">
        <v>3693</v>
      </c>
      <c r="G170" s="744" t="s">
        <v>3786</v>
      </c>
      <c r="H170" s="744" t="s">
        <v>3787</v>
      </c>
      <c r="I170" s="747">
        <v>0.67000001668930054</v>
      </c>
      <c r="J170" s="747">
        <v>100</v>
      </c>
      <c r="K170" s="748">
        <v>67</v>
      </c>
    </row>
    <row r="171" spans="1:11" ht="14.4" customHeight="1" x14ac:dyDescent="0.3">
      <c r="A171" s="742" t="s">
        <v>524</v>
      </c>
      <c r="B171" s="743" t="s">
        <v>525</v>
      </c>
      <c r="C171" s="744" t="s">
        <v>545</v>
      </c>
      <c r="D171" s="745" t="s">
        <v>546</v>
      </c>
      <c r="E171" s="744" t="s">
        <v>3692</v>
      </c>
      <c r="F171" s="745" t="s">
        <v>3693</v>
      </c>
      <c r="G171" s="744" t="s">
        <v>3900</v>
      </c>
      <c r="H171" s="744" t="s">
        <v>3901</v>
      </c>
      <c r="I171" s="747">
        <v>127.05000305175781</v>
      </c>
      <c r="J171" s="747">
        <v>2</v>
      </c>
      <c r="K171" s="748">
        <v>254.10000610351563</v>
      </c>
    </row>
    <row r="172" spans="1:11" ht="14.4" customHeight="1" x14ac:dyDescent="0.3">
      <c r="A172" s="742" t="s">
        <v>524</v>
      </c>
      <c r="B172" s="743" t="s">
        <v>525</v>
      </c>
      <c r="C172" s="744" t="s">
        <v>545</v>
      </c>
      <c r="D172" s="745" t="s">
        <v>546</v>
      </c>
      <c r="E172" s="744" t="s">
        <v>3692</v>
      </c>
      <c r="F172" s="745" t="s">
        <v>3693</v>
      </c>
      <c r="G172" s="744" t="s">
        <v>3820</v>
      </c>
      <c r="H172" s="744" t="s">
        <v>3821</v>
      </c>
      <c r="I172" s="747">
        <v>21.229999542236328</v>
      </c>
      <c r="J172" s="747">
        <v>20</v>
      </c>
      <c r="K172" s="748">
        <v>424.60000610351562</v>
      </c>
    </row>
    <row r="173" spans="1:11" ht="14.4" customHeight="1" x14ac:dyDescent="0.3">
      <c r="A173" s="742" t="s">
        <v>524</v>
      </c>
      <c r="B173" s="743" t="s">
        <v>525</v>
      </c>
      <c r="C173" s="744" t="s">
        <v>545</v>
      </c>
      <c r="D173" s="745" t="s">
        <v>546</v>
      </c>
      <c r="E173" s="744" t="s">
        <v>3692</v>
      </c>
      <c r="F173" s="745" t="s">
        <v>3693</v>
      </c>
      <c r="G173" s="744" t="s">
        <v>3822</v>
      </c>
      <c r="H173" s="744" t="s">
        <v>3823</v>
      </c>
      <c r="I173" s="747">
        <v>2.369999885559082</v>
      </c>
      <c r="J173" s="747">
        <v>150</v>
      </c>
      <c r="K173" s="748">
        <v>355.5</v>
      </c>
    </row>
    <row r="174" spans="1:11" ht="14.4" customHeight="1" x14ac:dyDescent="0.3">
      <c r="A174" s="742" t="s">
        <v>524</v>
      </c>
      <c r="B174" s="743" t="s">
        <v>525</v>
      </c>
      <c r="C174" s="744" t="s">
        <v>545</v>
      </c>
      <c r="D174" s="745" t="s">
        <v>546</v>
      </c>
      <c r="E174" s="744" t="s">
        <v>3692</v>
      </c>
      <c r="F174" s="745" t="s">
        <v>3693</v>
      </c>
      <c r="G174" s="744" t="s">
        <v>3824</v>
      </c>
      <c r="H174" s="744" t="s">
        <v>3825</v>
      </c>
      <c r="I174" s="747">
        <v>1.9800000190734863</v>
      </c>
      <c r="J174" s="747">
        <v>25</v>
      </c>
      <c r="K174" s="748">
        <v>49.5</v>
      </c>
    </row>
    <row r="175" spans="1:11" ht="14.4" customHeight="1" x14ac:dyDescent="0.3">
      <c r="A175" s="742" t="s">
        <v>524</v>
      </c>
      <c r="B175" s="743" t="s">
        <v>525</v>
      </c>
      <c r="C175" s="744" t="s">
        <v>545</v>
      </c>
      <c r="D175" s="745" t="s">
        <v>546</v>
      </c>
      <c r="E175" s="744" t="s">
        <v>3692</v>
      </c>
      <c r="F175" s="745" t="s">
        <v>3693</v>
      </c>
      <c r="G175" s="744" t="s">
        <v>3828</v>
      </c>
      <c r="H175" s="744" t="s">
        <v>3829</v>
      </c>
      <c r="I175" s="747">
        <v>1.8999999761581421</v>
      </c>
      <c r="J175" s="747">
        <v>30</v>
      </c>
      <c r="K175" s="748">
        <v>57</v>
      </c>
    </row>
    <row r="176" spans="1:11" ht="14.4" customHeight="1" x14ac:dyDescent="0.3">
      <c r="A176" s="742" t="s">
        <v>524</v>
      </c>
      <c r="B176" s="743" t="s">
        <v>525</v>
      </c>
      <c r="C176" s="744" t="s">
        <v>545</v>
      </c>
      <c r="D176" s="745" t="s">
        <v>546</v>
      </c>
      <c r="E176" s="744" t="s">
        <v>3692</v>
      </c>
      <c r="F176" s="745" t="s">
        <v>3693</v>
      </c>
      <c r="G176" s="744" t="s">
        <v>3830</v>
      </c>
      <c r="H176" s="744" t="s">
        <v>3831</v>
      </c>
      <c r="I176" s="747">
        <v>1.9199999570846558</v>
      </c>
      <c r="J176" s="747">
        <v>50</v>
      </c>
      <c r="K176" s="748">
        <v>96</v>
      </c>
    </row>
    <row r="177" spans="1:11" ht="14.4" customHeight="1" x14ac:dyDescent="0.3">
      <c r="A177" s="742" t="s">
        <v>524</v>
      </c>
      <c r="B177" s="743" t="s">
        <v>525</v>
      </c>
      <c r="C177" s="744" t="s">
        <v>545</v>
      </c>
      <c r="D177" s="745" t="s">
        <v>546</v>
      </c>
      <c r="E177" s="744" t="s">
        <v>3692</v>
      </c>
      <c r="F177" s="745" t="s">
        <v>3693</v>
      </c>
      <c r="G177" s="744" t="s">
        <v>3832</v>
      </c>
      <c r="H177" s="744" t="s">
        <v>3833</v>
      </c>
      <c r="I177" s="747">
        <v>2.7000000476837158</v>
      </c>
      <c r="J177" s="747">
        <v>100</v>
      </c>
      <c r="K177" s="748">
        <v>270</v>
      </c>
    </row>
    <row r="178" spans="1:11" ht="14.4" customHeight="1" x14ac:dyDescent="0.3">
      <c r="A178" s="742" t="s">
        <v>524</v>
      </c>
      <c r="B178" s="743" t="s">
        <v>525</v>
      </c>
      <c r="C178" s="744" t="s">
        <v>545</v>
      </c>
      <c r="D178" s="745" t="s">
        <v>546</v>
      </c>
      <c r="E178" s="744" t="s">
        <v>3692</v>
      </c>
      <c r="F178" s="745" t="s">
        <v>3693</v>
      </c>
      <c r="G178" s="744" t="s">
        <v>3834</v>
      </c>
      <c r="H178" s="744" t="s">
        <v>3835</v>
      </c>
      <c r="I178" s="747">
        <v>3.0999999046325684</v>
      </c>
      <c r="J178" s="747">
        <v>150</v>
      </c>
      <c r="K178" s="748">
        <v>465</v>
      </c>
    </row>
    <row r="179" spans="1:11" ht="14.4" customHeight="1" x14ac:dyDescent="0.3">
      <c r="A179" s="742" t="s">
        <v>524</v>
      </c>
      <c r="B179" s="743" t="s">
        <v>525</v>
      </c>
      <c r="C179" s="744" t="s">
        <v>545</v>
      </c>
      <c r="D179" s="745" t="s">
        <v>546</v>
      </c>
      <c r="E179" s="744" t="s">
        <v>3692</v>
      </c>
      <c r="F179" s="745" t="s">
        <v>3693</v>
      </c>
      <c r="G179" s="744" t="s">
        <v>3836</v>
      </c>
      <c r="H179" s="744" t="s">
        <v>3837</v>
      </c>
      <c r="I179" s="747">
        <v>1.9249999523162842</v>
      </c>
      <c r="J179" s="747">
        <v>100</v>
      </c>
      <c r="K179" s="748">
        <v>192.5</v>
      </c>
    </row>
    <row r="180" spans="1:11" ht="14.4" customHeight="1" x14ac:dyDescent="0.3">
      <c r="A180" s="742" t="s">
        <v>524</v>
      </c>
      <c r="B180" s="743" t="s">
        <v>525</v>
      </c>
      <c r="C180" s="744" t="s">
        <v>545</v>
      </c>
      <c r="D180" s="745" t="s">
        <v>546</v>
      </c>
      <c r="E180" s="744" t="s">
        <v>3692</v>
      </c>
      <c r="F180" s="745" t="s">
        <v>3693</v>
      </c>
      <c r="G180" s="744" t="s">
        <v>3838</v>
      </c>
      <c r="H180" s="744" t="s">
        <v>3839</v>
      </c>
      <c r="I180" s="747">
        <v>2.1650000810623169</v>
      </c>
      <c r="J180" s="747">
        <v>100</v>
      </c>
      <c r="K180" s="748">
        <v>216.5</v>
      </c>
    </row>
    <row r="181" spans="1:11" ht="14.4" customHeight="1" x14ac:dyDescent="0.3">
      <c r="A181" s="742" t="s">
        <v>524</v>
      </c>
      <c r="B181" s="743" t="s">
        <v>525</v>
      </c>
      <c r="C181" s="744" t="s">
        <v>545</v>
      </c>
      <c r="D181" s="745" t="s">
        <v>546</v>
      </c>
      <c r="E181" s="744" t="s">
        <v>3692</v>
      </c>
      <c r="F181" s="745" t="s">
        <v>3693</v>
      </c>
      <c r="G181" s="744" t="s">
        <v>3820</v>
      </c>
      <c r="H181" s="744" t="s">
        <v>3840</v>
      </c>
      <c r="I181" s="747">
        <v>21.239999771118164</v>
      </c>
      <c r="J181" s="747">
        <v>10</v>
      </c>
      <c r="K181" s="748">
        <v>212.39999389648437</v>
      </c>
    </row>
    <row r="182" spans="1:11" ht="14.4" customHeight="1" x14ac:dyDescent="0.3">
      <c r="A182" s="742" t="s">
        <v>524</v>
      </c>
      <c r="B182" s="743" t="s">
        <v>525</v>
      </c>
      <c r="C182" s="744" t="s">
        <v>545</v>
      </c>
      <c r="D182" s="745" t="s">
        <v>546</v>
      </c>
      <c r="E182" s="744" t="s">
        <v>3692</v>
      </c>
      <c r="F182" s="745" t="s">
        <v>3693</v>
      </c>
      <c r="G182" s="744" t="s">
        <v>3843</v>
      </c>
      <c r="H182" s="744" t="s">
        <v>3844</v>
      </c>
      <c r="I182" s="747">
        <v>2.5199999809265137</v>
      </c>
      <c r="J182" s="747">
        <v>150</v>
      </c>
      <c r="K182" s="748">
        <v>378</v>
      </c>
    </row>
    <row r="183" spans="1:11" ht="14.4" customHeight="1" x14ac:dyDescent="0.3">
      <c r="A183" s="742" t="s">
        <v>524</v>
      </c>
      <c r="B183" s="743" t="s">
        <v>525</v>
      </c>
      <c r="C183" s="744" t="s">
        <v>545</v>
      </c>
      <c r="D183" s="745" t="s">
        <v>546</v>
      </c>
      <c r="E183" s="744" t="s">
        <v>3692</v>
      </c>
      <c r="F183" s="745" t="s">
        <v>3693</v>
      </c>
      <c r="G183" s="744" t="s">
        <v>3845</v>
      </c>
      <c r="H183" s="744" t="s">
        <v>3846</v>
      </c>
      <c r="I183" s="747">
        <v>21.239999771118164</v>
      </c>
      <c r="J183" s="747">
        <v>20</v>
      </c>
      <c r="K183" s="748">
        <v>424.79998779296875</v>
      </c>
    </row>
    <row r="184" spans="1:11" ht="14.4" customHeight="1" x14ac:dyDescent="0.3">
      <c r="A184" s="742" t="s">
        <v>524</v>
      </c>
      <c r="B184" s="743" t="s">
        <v>525</v>
      </c>
      <c r="C184" s="744" t="s">
        <v>545</v>
      </c>
      <c r="D184" s="745" t="s">
        <v>546</v>
      </c>
      <c r="E184" s="744" t="s">
        <v>3692</v>
      </c>
      <c r="F184" s="745" t="s">
        <v>3693</v>
      </c>
      <c r="G184" s="744" t="s">
        <v>3848</v>
      </c>
      <c r="H184" s="744" t="s">
        <v>3849</v>
      </c>
      <c r="I184" s="747">
        <v>2.5299999713897705</v>
      </c>
      <c r="J184" s="747">
        <v>10</v>
      </c>
      <c r="K184" s="748">
        <v>25.299999237060547</v>
      </c>
    </row>
    <row r="185" spans="1:11" ht="14.4" customHeight="1" x14ac:dyDescent="0.3">
      <c r="A185" s="742" t="s">
        <v>524</v>
      </c>
      <c r="B185" s="743" t="s">
        <v>525</v>
      </c>
      <c r="C185" s="744" t="s">
        <v>545</v>
      </c>
      <c r="D185" s="745" t="s">
        <v>546</v>
      </c>
      <c r="E185" s="744" t="s">
        <v>3850</v>
      </c>
      <c r="F185" s="745" t="s">
        <v>3851</v>
      </c>
      <c r="G185" s="744" t="s">
        <v>3852</v>
      </c>
      <c r="H185" s="744" t="s">
        <v>3853</v>
      </c>
      <c r="I185" s="747">
        <v>9.9833335876464844</v>
      </c>
      <c r="J185" s="747">
        <v>210</v>
      </c>
      <c r="K185" s="748">
        <v>2014.9000244140625</v>
      </c>
    </row>
    <row r="186" spans="1:11" ht="14.4" customHeight="1" x14ac:dyDescent="0.3">
      <c r="A186" s="742" t="s">
        <v>524</v>
      </c>
      <c r="B186" s="743" t="s">
        <v>525</v>
      </c>
      <c r="C186" s="744" t="s">
        <v>545</v>
      </c>
      <c r="D186" s="745" t="s">
        <v>546</v>
      </c>
      <c r="E186" s="744" t="s">
        <v>3856</v>
      </c>
      <c r="F186" s="745" t="s">
        <v>3857</v>
      </c>
      <c r="G186" s="744" t="s">
        <v>3866</v>
      </c>
      <c r="H186" s="744" t="s">
        <v>3867</v>
      </c>
      <c r="I186" s="747">
        <v>0.5</v>
      </c>
      <c r="J186" s="747">
        <v>300</v>
      </c>
      <c r="K186" s="748">
        <v>150</v>
      </c>
    </row>
    <row r="187" spans="1:11" ht="14.4" customHeight="1" thickBot="1" x14ac:dyDescent="0.35">
      <c r="A187" s="749" t="s">
        <v>524</v>
      </c>
      <c r="B187" s="750" t="s">
        <v>525</v>
      </c>
      <c r="C187" s="751" t="s">
        <v>545</v>
      </c>
      <c r="D187" s="752" t="s">
        <v>546</v>
      </c>
      <c r="E187" s="751" t="s">
        <v>3856</v>
      </c>
      <c r="F187" s="752" t="s">
        <v>3857</v>
      </c>
      <c r="G187" s="751" t="s">
        <v>3868</v>
      </c>
      <c r="H187" s="751" t="s">
        <v>3869</v>
      </c>
      <c r="I187" s="754">
        <v>1.7999999523162842</v>
      </c>
      <c r="J187" s="754">
        <v>200</v>
      </c>
      <c r="K187" s="755">
        <v>360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4" ht="18.600000000000001" thickBot="1" x14ac:dyDescent="0.4">
      <c r="A1" s="614" t="s">
        <v>130</v>
      </c>
      <c r="B1" s="614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492"/>
    </row>
    <row r="2" spans="1:14" ht="15" thickBot="1" x14ac:dyDescent="0.35">
      <c r="A2" s="374" t="s">
        <v>322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N2" s="492"/>
    </row>
    <row r="3" spans="1:14" x14ac:dyDescent="0.3">
      <c r="A3" s="393" t="s">
        <v>243</v>
      </c>
      <c r="B3" s="612" t="s">
        <v>225</v>
      </c>
      <c r="C3" s="376">
        <v>0</v>
      </c>
      <c r="D3" s="377">
        <v>30</v>
      </c>
      <c r="E3" s="377">
        <v>99</v>
      </c>
      <c r="F3" s="396">
        <v>101</v>
      </c>
      <c r="G3" s="490">
        <v>302</v>
      </c>
      <c r="H3" s="396">
        <v>303</v>
      </c>
      <c r="I3" s="396">
        <v>304</v>
      </c>
      <c r="J3" s="396">
        <v>305</v>
      </c>
      <c r="K3" s="377">
        <v>629</v>
      </c>
      <c r="L3" s="377">
        <v>636</v>
      </c>
      <c r="M3" s="377">
        <v>642</v>
      </c>
      <c r="N3" s="492"/>
    </row>
    <row r="4" spans="1:14" ht="24.6" outlineLevel="1" thickBot="1" x14ac:dyDescent="0.35">
      <c r="A4" s="394">
        <v>2017</v>
      </c>
      <c r="B4" s="613"/>
      <c r="C4" s="378" t="s">
        <v>226</v>
      </c>
      <c r="D4" s="379" t="s">
        <v>245</v>
      </c>
      <c r="E4" s="379" t="s">
        <v>227</v>
      </c>
      <c r="F4" s="397" t="s">
        <v>270</v>
      </c>
      <c r="G4" s="491" t="s">
        <v>271</v>
      </c>
      <c r="H4" s="397" t="s">
        <v>272</v>
      </c>
      <c r="I4" s="397" t="s">
        <v>273</v>
      </c>
      <c r="J4" s="397" t="s">
        <v>274</v>
      </c>
      <c r="K4" s="379" t="s">
        <v>250</v>
      </c>
      <c r="L4" s="379" t="s">
        <v>251</v>
      </c>
      <c r="M4" s="379" t="s">
        <v>252</v>
      </c>
      <c r="N4" s="492"/>
    </row>
    <row r="5" spans="1:14" x14ac:dyDescent="0.3">
      <c r="A5" s="380" t="s">
        <v>228</v>
      </c>
      <c r="B5" s="413"/>
      <c r="C5" s="414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92"/>
    </row>
    <row r="6" spans="1:14" ht="15" collapsed="1" thickBot="1" x14ac:dyDescent="0.35">
      <c r="A6" s="381" t="s">
        <v>94</v>
      </c>
      <c r="B6" s="416">
        <f xml:space="preserve">
TRUNC(IF($A$4&lt;=12,SUMIFS('ON Data'!F:F,'ON Data'!$D:$D,$A$4,'ON Data'!$E:$E,1),SUMIFS('ON Data'!F:F,'ON Data'!$E:$E,1)/'ON Data'!$D$3),1)</f>
        <v>43.5</v>
      </c>
      <c r="C6" s="417">
        <f xml:space="preserve">
TRUNC(IF($A$4&lt;=12,SUMIFS('ON Data'!G:G,'ON Data'!$D:$D,$A$4,'ON Data'!$E:$E,1),SUMIFS('ON Data'!G:G,'ON Data'!$E:$E,1)/'ON Data'!$D$3),1)</f>
        <v>0</v>
      </c>
      <c r="D6" s="418">
        <f xml:space="preserve">
TRUNC(IF($A$4&lt;=12,SUMIFS('ON Data'!I:I,'ON Data'!$D:$D,$A$4,'ON Data'!$E:$E,1),SUMIFS('ON Data'!I:I,'ON Data'!$E:$E,1)/'ON Data'!$D$3),1)</f>
        <v>2</v>
      </c>
      <c r="E6" s="418">
        <f xml:space="preserve">
TRUNC(IF($A$4&lt;=12,SUMIFS('ON Data'!J:J,'ON Data'!$D:$D,$A$4,'ON Data'!$E:$E,1),SUMIFS('ON Data'!J:J,'ON Data'!$E:$E,1)/'ON Data'!$D$3),1)</f>
        <v>0.9</v>
      </c>
      <c r="F6" s="418">
        <f xml:space="preserve">
TRUNC(IF($A$4&lt;=12,SUMIFS('ON Data'!L:L,'ON Data'!$D:$D,$A$4,'ON Data'!$E:$E,1),SUMIFS('ON Data'!L:L,'ON Data'!$E:$E,1)/'ON Data'!$D$3),1)</f>
        <v>6</v>
      </c>
      <c r="G6" s="418">
        <f xml:space="preserve">
TRUNC(IF($A$4&lt;=12,SUMIFS('ON Data'!P:P,'ON Data'!$D:$D,$A$4,'ON Data'!$E:$E,1),SUMIFS('ON Data'!P:P,'ON Data'!$E:$E,1)/'ON Data'!$D$3),1)</f>
        <v>0.1</v>
      </c>
      <c r="H6" s="418">
        <f xml:space="preserve">
TRUNC(IF($A$4&lt;=12,SUMIFS('ON Data'!Q:Q,'ON Data'!$D:$D,$A$4,'ON Data'!$E:$E,1),SUMIFS('ON Data'!Q:Q,'ON Data'!$E:$E,1)/'ON Data'!$D$3),1)</f>
        <v>4.4000000000000004</v>
      </c>
      <c r="I6" s="418">
        <f xml:space="preserve">
TRUNC(IF($A$4&lt;=12,SUMIFS('ON Data'!R:R,'ON Data'!$D:$D,$A$4,'ON Data'!$E:$E,1),SUMIFS('ON Data'!R:R,'ON Data'!$E:$E,1)/'ON Data'!$D$3),1)</f>
        <v>6.6</v>
      </c>
      <c r="J6" s="418">
        <f xml:space="preserve">
TRUNC(IF($A$4&lt;=12,SUMIFS('ON Data'!S:S,'ON Data'!$D:$D,$A$4,'ON Data'!$E:$E,1),SUMIFS('ON Data'!S:S,'ON Data'!$E:$E,1)/'ON Data'!$D$3),1)</f>
        <v>5.8</v>
      </c>
      <c r="K6" s="418">
        <f xml:space="preserve">
TRUNC(IF($A$4&lt;=12,SUMIFS('ON Data'!AO:AO,'ON Data'!$D:$D,$A$4,'ON Data'!$E:$E,1),SUMIFS('ON Data'!AO:AO,'ON Data'!$E:$E,1)/'ON Data'!$D$3),1)</f>
        <v>2</v>
      </c>
      <c r="L6" s="418">
        <f xml:space="preserve">
TRUNC(IF($A$4&lt;=12,SUMIFS('ON Data'!AQ:AQ,'ON Data'!$D:$D,$A$4,'ON Data'!$E:$E,1),SUMIFS('ON Data'!AQ:AQ,'ON Data'!$E:$E,1)/'ON Data'!$D$3),1)</f>
        <v>8</v>
      </c>
      <c r="M6" s="418">
        <f xml:space="preserve">
TRUNC(IF($A$4&lt;=12,SUMIFS('ON Data'!AT:AT,'ON Data'!$D:$D,$A$4,'ON Data'!$E:$E,1),SUMIFS('ON Data'!AT:AT,'ON Data'!$E:$E,1)/'ON Data'!$D$3),1)</f>
        <v>7.5</v>
      </c>
      <c r="N6" s="492"/>
    </row>
    <row r="7" spans="1:14" ht="15" hidden="1" outlineLevel="1" thickBot="1" x14ac:dyDescent="0.35">
      <c r="A7" s="381" t="s">
        <v>131</v>
      </c>
      <c r="B7" s="416"/>
      <c r="C7" s="419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92"/>
    </row>
    <row r="8" spans="1:14" ht="15" hidden="1" outlineLevel="1" thickBot="1" x14ac:dyDescent="0.35">
      <c r="A8" s="381" t="s">
        <v>96</v>
      </c>
      <c r="B8" s="416"/>
      <c r="C8" s="419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92"/>
    </row>
    <row r="9" spans="1:14" ht="15" hidden="1" outlineLevel="1" thickBot="1" x14ac:dyDescent="0.35">
      <c r="A9" s="382" t="s">
        <v>69</v>
      </c>
      <c r="B9" s="420"/>
      <c r="C9" s="421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92"/>
    </row>
    <row r="10" spans="1:14" x14ac:dyDescent="0.3">
      <c r="A10" s="383" t="s">
        <v>229</v>
      </c>
      <c r="B10" s="398"/>
      <c r="C10" s="399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92"/>
    </row>
    <row r="11" spans="1:14" x14ac:dyDescent="0.3">
      <c r="A11" s="384" t="s">
        <v>230</v>
      </c>
      <c r="B11" s="401">
        <f xml:space="preserve">
IF($A$4&lt;=12,SUMIFS('ON Data'!F:F,'ON Data'!$D:$D,$A$4,'ON Data'!$E:$E,2),SUMIFS('ON Data'!F:F,'ON Data'!$E:$E,2))</f>
        <v>38336</v>
      </c>
      <c r="C11" s="402">
        <f xml:space="preserve">
IF($A$4&lt;=12,SUMIFS('ON Data'!G:G,'ON Data'!$D:$D,$A$4,'ON Data'!$E:$E,2),SUMIFS('ON Data'!G:G,'ON Data'!$E:$E,2))</f>
        <v>0</v>
      </c>
      <c r="D11" s="403">
        <f xml:space="preserve">
IF($A$4&lt;=12,SUMIFS('ON Data'!I:I,'ON Data'!$D:$D,$A$4,'ON Data'!$E:$E,2),SUMIFS('ON Data'!I:I,'ON Data'!$E:$E,2))</f>
        <v>1976</v>
      </c>
      <c r="E11" s="403">
        <f xml:space="preserve">
IF($A$4&lt;=12,SUMIFS('ON Data'!J:J,'ON Data'!$D:$D,$A$4,'ON Data'!$E:$E,2),SUMIFS('ON Data'!J:J,'ON Data'!$E:$E,2))</f>
        <v>1008</v>
      </c>
      <c r="F11" s="403">
        <f xml:space="preserve">
IF($A$4&lt;=12,SUMIFS('ON Data'!L:L,'ON Data'!$D:$D,$A$4,'ON Data'!$E:$E,2),SUMIFS('ON Data'!L:L,'ON Data'!$E:$E,2))</f>
        <v>5768</v>
      </c>
      <c r="G11" s="403">
        <f xml:space="preserve">
IF($A$4&lt;=12,SUMIFS('ON Data'!P:P,'ON Data'!$D:$D,$A$4,'ON Data'!$E:$E,2),SUMIFS('ON Data'!P:P,'ON Data'!$E:$E,2))</f>
        <v>15</v>
      </c>
      <c r="H11" s="403">
        <f xml:space="preserve">
IF($A$4&lt;=12,SUMIFS('ON Data'!Q:Q,'ON Data'!$D:$D,$A$4,'ON Data'!$E:$E,2),SUMIFS('ON Data'!Q:Q,'ON Data'!$E:$E,2))</f>
        <v>3750</v>
      </c>
      <c r="I11" s="403">
        <f xml:space="preserve">
IF($A$4&lt;=12,SUMIFS('ON Data'!R:R,'ON Data'!$D:$D,$A$4,'ON Data'!$E:$E,2),SUMIFS('ON Data'!R:R,'ON Data'!$E:$E,2))</f>
        <v>6181.5</v>
      </c>
      <c r="J11" s="403">
        <f xml:space="preserve">
IF($A$4&lt;=12,SUMIFS('ON Data'!S:S,'ON Data'!$D:$D,$A$4,'ON Data'!$E:$E,2),SUMIFS('ON Data'!S:S,'ON Data'!$E:$E,2))</f>
        <v>5456</v>
      </c>
      <c r="K11" s="403">
        <f xml:space="preserve">
IF($A$4&lt;=12,SUMIFS('ON Data'!AO:AO,'ON Data'!$D:$D,$A$4,'ON Data'!$E:$E,2),SUMIFS('ON Data'!AO:AO,'ON Data'!$E:$E,2))</f>
        <v>1722</v>
      </c>
      <c r="L11" s="403">
        <f xml:space="preserve">
IF($A$4&lt;=12,SUMIFS('ON Data'!AQ:AQ,'ON Data'!$D:$D,$A$4,'ON Data'!$E:$E,2),SUMIFS('ON Data'!AQ:AQ,'ON Data'!$E:$E,2))</f>
        <v>7242</v>
      </c>
      <c r="M11" s="403">
        <f xml:space="preserve">
IF($A$4&lt;=12,SUMIFS('ON Data'!AT:AT,'ON Data'!$D:$D,$A$4,'ON Data'!$E:$E,2),SUMIFS('ON Data'!AT:AT,'ON Data'!$E:$E,2))</f>
        <v>5217.5</v>
      </c>
      <c r="N11" s="492"/>
    </row>
    <row r="12" spans="1:14" x14ac:dyDescent="0.3">
      <c r="A12" s="384" t="s">
        <v>231</v>
      </c>
      <c r="B12" s="401">
        <f xml:space="preserve">
IF($A$4&lt;=12,SUMIFS('ON Data'!F:F,'ON Data'!$D:$D,$A$4,'ON Data'!$E:$E,3),SUMIFS('ON Data'!F:F,'ON Data'!$E:$E,3))</f>
        <v>191</v>
      </c>
      <c r="C12" s="402">
        <f xml:space="preserve">
IF($A$4&lt;=12,SUMIFS('ON Data'!G:G,'ON Data'!$D:$D,$A$4,'ON Data'!$E:$E,3),SUMIFS('ON Data'!G:G,'ON Data'!$E:$E,3))</f>
        <v>0</v>
      </c>
      <c r="D12" s="403">
        <f xml:space="preserve">
IF($A$4&lt;=12,SUMIFS('ON Data'!I:I,'ON Data'!$D:$D,$A$4,'ON Data'!$E:$E,3),SUMIFS('ON Data'!I:I,'ON Data'!$E:$E,3))</f>
        <v>0</v>
      </c>
      <c r="E12" s="403">
        <f xml:space="preserve">
IF($A$4&lt;=12,SUMIFS('ON Data'!J:J,'ON Data'!$D:$D,$A$4,'ON Data'!$E:$E,3),SUMIFS('ON Data'!J:J,'ON Data'!$E:$E,3))</f>
        <v>191</v>
      </c>
      <c r="F12" s="403">
        <f xml:space="preserve">
IF($A$4&lt;=12,SUMIFS('ON Data'!L:L,'ON Data'!$D:$D,$A$4,'ON Data'!$E:$E,3),SUMIFS('ON Data'!L:L,'ON Data'!$E:$E,3))</f>
        <v>0</v>
      </c>
      <c r="G12" s="403">
        <f xml:space="preserve">
IF($A$4&lt;=12,SUMIFS('ON Data'!P:P,'ON Data'!$D:$D,$A$4,'ON Data'!$E:$E,3),SUMIFS('ON Data'!P:P,'ON Data'!$E:$E,3))</f>
        <v>0</v>
      </c>
      <c r="H12" s="403">
        <f xml:space="preserve">
IF($A$4&lt;=12,SUMIFS('ON Data'!Q:Q,'ON Data'!$D:$D,$A$4,'ON Data'!$E:$E,3),SUMIFS('ON Data'!Q:Q,'ON Data'!$E:$E,3))</f>
        <v>0</v>
      </c>
      <c r="I12" s="403">
        <f xml:space="preserve">
IF($A$4&lt;=12,SUMIFS('ON Data'!R:R,'ON Data'!$D:$D,$A$4,'ON Data'!$E:$E,3),SUMIFS('ON Data'!R:R,'ON Data'!$E:$E,3))</f>
        <v>0</v>
      </c>
      <c r="J12" s="403">
        <f xml:space="preserve">
IF($A$4&lt;=12,SUMIFS('ON Data'!S:S,'ON Data'!$D:$D,$A$4,'ON Data'!$E:$E,3),SUMIFS('ON Data'!S:S,'ON Data'!$E:$E,3))</f>
        <v>0</v>
      </c>
      <c r="K12" s="403">
        <f xml:space="preserve">
IF($A$4&lt;=12,SUMIFS('ON Data'!AO:AO,'ON Data'!$D:$D,$A$4,'ON Data'!$E:$E,3),SUMIFS('ON Data'!AO:AO,'ON Data'!$E:$E,3))</f>
        <v>0</v>
      </c>
      <c r="L12" s="403">
        <f xml:space="preserve">
IF($A$4&lt;=12,SUMIFS('ON Data'!AQ:AQ,'ON Data'!$D:$D,$A$4,'ON Data'!$E:$E,3),SUMIFS('ON Data'!AQ:AQ,'ON Data'!$E:$E,3))</f>
        <v>0</v>
      </c>
      <c r="M12" s="403">
        <f xml:space="preserve">
IF($A$4&lt;=12,SUMIFS('ON Data'!AT:AT,'ON Data'!$D:$D,$A$4,'ON Data'!$E:$E,3),SUMIFS('ON Data'!AT:AT,'ON Data'!$E:$E,3))</f>
        <v>0</v>
      </c>
      <c r="N12" s="492"/>
    </row>
    <row r="13" spans="1:14" x14ac:dyDescent="0.3">
      <c r="A13" s="384" t="s">
        <v>238</v>
      </c>
      <c r="B13" s="401">
        <f xml:space="preserve">
IF($A$4&lt;=12,SUMIFS('ON Data'!F:F,'ON Data'!$D:$D,$A$4,'ON Data'!$E:$E,4),SUMIFS('ON Data'!F:F,'ON Data'!$E:$E,4))</f>
        <v>2115</v>
      </c>
      <c r="C13" s="402">
        <f xml:space="preserve">
IF($A$4&lt;=12,SUMIFS('ON Data'!G:G,'ON Data'!$D:$D,$A$4,'ON Data'!$E:$E,4),SUMIFS('ON Data'!G:G,'ON Data'!$E:$E,4))</f>
        <v>0</v>
      </c>
      <c r="D13" s="403">
        <f xml:space="preserve">
IF($A$4&lt;=12,SUMIFS('ON Data'!I:I,'ON Data'!$D:$D,$A$4,'ON Data'!$E:$E,4),SUMIFS('ON Data'!I:I,'ON Data'!$E:$E,4))</f>
        <v>0</v>
      </c>
      <c r="E13" s="403">
        <f xml:space="preserve">
IF($A$4&lt;=12,SUMIFS('ON Data'!J:J,'ON Data'!$D:$D,$A$4,'ON Data'!$E:$E,4),SUMIFS('ON Data'!J:J,'ON Data'!$E:$E,4))</f>
        <v>18</v>
      </c>
      <c r="F13" s="403">
        <f xml:space="preserve">
IF($A$4&lt;=12,SUMIFS('ON Data'!L:L,'ON Data'!$D:$D,$A$4,'ON Data'!$E:$E,4),SUMIFS('ON Data'!L:L,'ON Data'!$E:$E,4))</f>
        <v>1169</v>
      </c>
      <c r="G13" s="403">
        <f xml:space="preserve">
IF($A$4&lt;=12,SUMIFS('ON Data'!P:P,'ON Data'!$D:$D,$A$4,'ON Data'!$E:$E,4),SUMIFS('ON Data'!P:P,'ON Data'!$E:$E,4))</f>
        <v>0</v>
      </c>
      <c r="H13" s="403">
        <f xml:space="preserve">
IF($A$4&lt;=12,SUMIFS('ON Data'!Q:Q,'ON Data'!$D:$D,$A$4,'ON Data'!$E:$E,4),SUMIFS('ON Data'!Q:Q,'ON Data'!$E:$E,4))</f>
        <v>101.5</v>
      </c>
      <c r="I13" s="403">
        <f xml:space="preserve">
IF($A$4&lt;=12,SUMIFS('ON Data'!R:R,'ON Data'!$D:$D,$A$4,'ON Data'!$E:$E,4),SUMIFS('ON Data'!R:R,'ON Data'!$E:$E,4))</f>
        <v>90</v>
      </c>
      <c r="J13" s="403">
        <f xml:space="preserve">
IF($A$4&lt;=12,SUMIFS('ON Data'!S:S,'ON Data'!$D:$D,$A$4,'ON Data'!$E:$E,4),SUMIFS('ON Data'!S:S,'ON Data'!$E:$E,4))</f>
        <v>130</v>
      </c>
      <c r="K13" s="403">
        <f xml:space="preserve">
IF($A$4&lt;=12,SUMIFS('ON Data'!AO:AO,'ON Data'!$D:$D,$A$4,'ON Data'!$E:$E,4),SUMIFS('ON Data'!AO:AO,'ON Data'!$E:$E,4))</f>
        <v>50</v>
      </c>
      <c r="L13" s="403">
        <f xml:space="preserve">
IF($A$4&lt;=12,SUMIFS('ON Data'!AQ:AQ,'ON Data'!$D:$D,$A$4,'ON Data'!$E:$E,4),SUMIFS('ON Data'!AQ:AQ,'ON Data'!$E:$E,4))</f>
        <v>307.5</v>
      </c>
      <c r="M13" s="403">
        <f xml:space="preserve">
IF($A$4&lt;=12,SUMIFS('ON Data'!AT:AT,'ON Data'!$D:$D,$A$4,'ON Data'!$E:$E,4),SUMIFS('ON Data'!AT:AT,'ON Data'!$E:$E,4))</f>
        <v>249</v>
      </c>
      <c r="N13" s="492"/>
    </row>
    <row r="14" spans="1:14" ht="15" thickBot="1" x14ac:dyDescent="0.35">
      <c r="A14" s="385" t="s">
        <v>232</v>
      </c>
      <c r="B14" s="404">
        <f xml:space="preserve">
IF($A$4&lt;=12,SUMIFS('ON Data'!F:F,'ON Data'!$D:$D,$A$4,'ON Data'!$E:$E,5),SUMIFS('ON Data'!F:F,'ON Data'!$E:$E,5))</f>
        <v>659</v>
      </c>
      <c r="C14" s="405">
        <f xml:space="preserve">
IF($A$4&lt;=12,SUMIFS('ON Data'!G:G,'ON Data'!$D:$D,$A$4,'ON Data'!$E:$E,5),SUMIFS('ON Data'!G:G,'ON Data'!$E:$E,5))</f>
        <v>317</v>
      </c>
      <c r="D14" s="406">
        <f xml:space="preserve">
IF($A$4&lt;=12,SUMIFS('ON Data'!I:I,'ON Data'!$D:$D,$A$4,'ON Data'!$E:$E,5),SUMIFS('ON Data'!I:I,'ON Data'!$E:$E,5))</f>
        <v>0</v>
      </c>
      <c r="E14" s="406">
        <f xml:space="preserve">
IF($A$4&lt;=12,SUMIFS('ON Data'!J:J,'ON Data'!$D:$D,$A$4,'ON Data'!$E:$E,5),SUMIFS('ON Data'!J:J,'ON Data'!$E:$E,5))</f>
        <v>0</v>
      </c>
      <c r="F14" s="406">
        <f xml:space="preserve">
IF($A$4&lt;=12,SUMIFS('ON Data'!L:L,'ON Data'!$D:$D,$A$4,'ON Data'!$E:$E,5),SUMIFS('ON Data'!L:L,'ON Data'!$E:$E,5))</f>
        <v>60</v>
      </c>
      <c r="G14" s="406">
        <f xml:space="preserve">
IF($A$4&lt;=12,SUMIFS('ON Data'!P:P,'ON Data'!$D:$D,$A$4,'ON Data'!$E:$E,5),SUMIFS('ON Data'!P:P,'ON Data'!$E:$E,5))</f>
        <v>0</v>
      </c>
      <c r="H14" s="406">
        <f xml:space="preserve">
IF($A$4&lt;=12,SUMIFS('ON Data'!Q:Q,'ON Data'!$D:$D,$A$4,'ON Data'!$E:$E,5),SUMIFS('ON Data'!Q:Q,'ON Data'!$E:$E,5))</f>
        <v>0</v>
      </c>
      <c r="I14" s="406">
        <f xml:space="preserve">
IF($A$4&lt;=12,SUMIFS('ON Data'!R:R,'ON Data'!$D:$D,$A$4,'ON Data'!$E:$E,5),SUMIFS('ON Data'!R:R,'ON Data'!$E:$E,5))</f>
        <v>0</v>
      </c>
      <c r="J14" s="406">
        <f xml:space="preserve">
IF($A$4&lt;=12,SUMIFS('ON Data'!S:S,'ON Data'!$D:$D,$A$4,'ON Data'!$E:$E,5),SUMIFS('ON Data'!S:S,'ON Data'!$E:$E,5))</f>
        <v>0</v>
      </c>
      <c r="K14" s="406">
        <f xml:space="preserve">
IF($A$4&lt;=12,SUMIFS('ON Data'!AO:AO,'ON Data'!$D:$D,$A$4,'ON Data'!$E:$E,5),SUMIFS('ON Data'!AO:AO,'ON Data'!$E:$E,5))</f>
        <v>0</v>
      </c>
      <c r="L14" s="406">
        <f xml:space="preserve">
IF($A$4&lt;=12,SUMIFS('ON Data'!AQ:AQ,'ON Data'!$D:$D,$A$4,'ON Data'!$E:$E,5),SUMIFS('ON Data'!AQ:AQ,'ON Data'!$E:$E,5))</f>
        <v>0</v>
      </c>
      <c r="M14" s="406">
        <f xml:space="preserve">
IF($A$4&lt;=12,SUMIFS('ON Data'!AT:AT,'ON Data'!$D:$D,$A$4,'ON Data'!$E:$E,5),SUMIFS('ON Data'!AT:AT,'ON Data'!$E:$E,5))</f>
        <v>282</v>
      </c>
      <c r="N14" s="492"/>
    </row>
    <row r="15" spans="1:14" x14ac:dyDescent="0.3">
      <c r="A15" s="282" t="s">
        <v>242</v>
      </c>
      <c r="B15" s="407"/>
      <c r="C15" s="408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92"/>
    </row>
    <row r="16" spans="1:14" x14ac:dyDescent="0.3">
      <c r="A16" s="386" t="s">
        <v>233</v>
      </c>
      <c r="B16" s="401">
        <f xml:space="preserve">
IF($A$4&lt;=12,SUMIFS('ON Data'!F:F,'ON Data'!$D:$D,$A$4,'ON Data'!$E:$E,7),SUMIFS('ON Data'!F:F,'ON Data'!$E:$E,7))</f>
        <v>0</v>
      </c>
      <c r="C16" s="402">
        <f xml:space="preserve">
IF($A$4&lt;=12,SUMIFS('ON Data'!G:G,'ON Data'!$D:$D,$A$4,'ON Data'!$E:$E,7),SUMIFS('ON Data'!G:G,'ON Data'!$E:$E,7))</f>
        <v>0</v>
      </c>
      <c r="D16" s="403">
        <f xml:space="preserve">
IF($A$4&lt;=12,SUMIFS('ON Data'!I:I,'ON Data'!$D:$D,$A$4,'ON Data'!$E:$E,7),SUMIFS('ON Data'!I:I,'ON Data'!$E:$E,7))</f>
        <v>0</v>
      </c>
      <c r="E16" s="403">
        <f xml:space="preserve">
IF($A$4&lt;=12,SUMIFS('ON Data'!J:J,'ON Data'!$D:$D,$A$4,'ON Data'!$E:$E,7),SUMIFS('ON Data'!J:J,'ON Data'!$E:$E,7))</f>
        <v>0</v>
      </c>
      <c r="F16" s="403">
        <f xml:space="preserve">
IF($A$4&lt;=12,SUMIFS('ON Data'!L:L,'ON Data'!$D:$D,$A$4,'ON Data'!$E:$E,7),SUMIFS('ON Data'!L:L,'ON Data'!$E:$E,7))</f>
        <v>0</v>
      </c>
      <c r="G16" s="403">
        <f xml:space="preserve">
IF($A$4&lt;=12,SUMIFS('ON Data'!P:P,'ON Data'!$D:$D,$A$4,'ON Data'!$E:$E,7),SUMIFS('ON Data'!P:P,'ON Data'!$E:$E,7))</f>
        <v>0</v>
      </c>
      <c r="H16" s="403">
        <f xml:space="preserve">
IF($A$4&lt;=12,SUMIFS('ON Data'!Q:Q,'ON Data'!$D:$D,$A$4,'ON Data'!$E:$E,7),SUMIFS('ON Data'!Q:Q,'ON Data'!$E:$E,7))</f>
        <v>0</v>
      </c>
      <c r="I16" s="403">
        <f xml:space="preserve">
IF($A$4&lt;=12,SUMIFS('ON Data'!R:R,'ON Data'!$D:$D,$A$4,'ON Data'!$E:$E,7),SUMIFS('ON Data'!R:R,'ON Data'!$E:$E,7))</f>
        <v>0</v>
      </c>
      <c r="J16" s="403">
        <f xml:space="preserve">
IF($A$4&lt;=12,SUMIFS('ON Data'!S:S,'ON Data'!$D:$D,$A$4,'ON Data'!$E:$E,7),SUMIFS('ON Data'!S:S,'ON Data'!$E:$E,7))</f>
        <v>0</v>
      </c>
      <c r="K16" s="403">
        <f xml:space="preserve">
IF($A$4&lt;=12,SUMIFS('ON Data'!AO:AO,'ON Data'!$D:$D,$A$4,'ON Data'!$E:$E,7),SUMIFS('ON Data'!AO:AO,'ON Data'!$E:$E,7))</f>
        <v>0</v>
      </c>
      <c r="L16" s="403">
        <f xml:space="preserve">
IF($A$4&lt;=12,SUMIFS('ON Data'!AQ:AQ,'ON Data'!$D:$D,$A$4,'ON Data'!$E:$E,7),SUMIFS('ON Data'!AQ:AQ,'ON Data'!$E:$E,7))</f>
        <v>0</v>
      </c>
      <c r="M16" s="403">
        <f xml:space="preserve">
IF($A$4&lt;=12,SUMIFS('ON Data'!AT:AT,'ON Data'!$D:$D,$A$4,'ON Data'!$E:$E,7),SUMIFS('ON Data'!AT:AT,'ON Data'!$E:$E,7))</f>
        <v>0</v>
      </c>
      <c r="N16" s="492"/>
    </row>
    <row r="17" spans="1:46" x14ac:dyDescent="0.3">
      <c r="A17" s="386" t="s">
        <v>234</v>
      </c>
      <c r="B17" s="401">
        <f xml:space="preserve">
IF($A$4&lt;=12,SUMIFS('ON Data'!F:F,'ON Data'!$D:$D,$A$4,'ON Data'!$E:$E,8),SUMIFS('ON Data'!F:F,'ON Data'!$E:$E,8))</f>
        <v>0</v>
      </c>
      <c r="C17" s="402">
        <f xml:space="preserve">
IF($A$4&lt;=12,SUMIFS('ON Data'!G:G,'ON Data'!$D:$D,$A$4,'ON Data'!$E:$E,8),SUMIFS('ON Data'!G:G,'ON Data'!$E:$E,8))</f>
        <v>0</v>
      </c>
      <c r="D17" s="403">
        <f xml:space="preserve">
IF($A$4&lt;=12,SUMIFS('ON Data'!I:I,'ON Data'!$D:$D,$A$4,'ON Data'!$E:$E,8),SUMIFS('ON Data'!I:I,'ON Data'!$E:$E,8))</f>
        <v>0</v>
      </c>
      <c r="E17" s="403">
        <f xml:space="preserve">
IF($A$4&lt;=12,SUMIFS('ON Data'!J:J,'ON Data'!$D:$D,$A$4,'ON Data'!$E:$E,8),SUMIFS('ON Data'!J:J,'ON Data'!$E:$E,8))</f>
        <v>0</v>
      </c>
      <c r="F17" s="403">
        <f xml:space="preserve">
IF($A$4&lt;=12,SUMIFS('ON Data'!L:L,'ON Data'!$D:$D,$A$4,'ON Data'!$E:$E,8),SUMIFS('ON Data'!L:L,'ON Data'!$E:$E,8))</f>
        <v>0</v>
      </c>
      <c r="G17" s="403">
        <f xml:space="preserve">
IF($A$4&lt;=12,SUMIFS('ON Data'!P:P,'ON Data'!$D:$D,$A$4,'ON Data'!$E:$E,8),SUMIFS('ON Data'!P:P,'ON Data'!$E:$E,8))</f>
        <v>0</v>
      </c>
      <c r="H17" s="403">
        <f xml:space="preserve">
IF($A$4&lt;=12,SUMIFS('ON Data'!Q:Q,'ON Data'!$D:$D,$A$4,'ON Data'!$E:$E,8),SUMIFS('ON Data'!Q:Q,'ON Data'!$E:$E,8))</f>
        <v>0</v>
      </c>
      <c r="I17" s="403">
        <f xml:space="preserve">
IF($A$4&lt;=12,SUMIFS('ON Data'!R:R,'ON Data'!$D:$D,$A$4,'ON Data'!$E:$E,8),SUMIFS('ON Data'!R:R,'ON Data'!$E:$E,8))</f>
        <v>0</v>
      </c>
      <c r="J17" s="403">
        <f xml:space="preserve">
IF($A$4&lt;=12,SUMIFS('ON Data'!S:S,'ON Data'!$D:$D,$A$4,'ON Data'!$E:$E,8),SUMIFS('ON Data'!S:S,'ON Data'!$E:$E,8))</f>
        <v>0</v>
      </c>
      <c r="K17" s="403">
        <f xml:space="preserve">
IF($A$4&lt;=12,SUMIFS('ON Data'!AO:AO,'ON Data'!$D:$D,$A$4,'ON Data'!$E:$E,8),SUMIFS('ON Data'!AO:AO,'ON Data'!$E:$E,8))</f>
        <v>0</v>
      </c>
      <c r="L17" s="403">
        <f xml:space="preserve">
IF($A$4&lt;=12,SUMIFS('ON Data'!AQ:AQ,'ON Data'!$D:$D,$A$4,'ON Data'!$E:$E,8),SUMIFS('ON Data'!AQ:AQ,'ON Data'!$E:$E,8))</f>
        <v>0</v>
      </c>
      <c r="M17" s="403">
        <f xml:space="preserve">
IF($A$4&lt;=12,SUMIFS('ON Data'!AT:AT,'ON Data'!$D:$D,$A$4,'ON Data'!$E:$E,8),SUMIFS('ON Data'!AT:AT,'ON Data'!$E:$E,8))</f>
        <v>0</v>
      </c>
      <c r="N17" s="492"/>
    </row>
    <row r="18" spans="1:46" x14ac:dyDescent="0.3">
      <c r="A18" s="386" t="s">
        <v>235</v>
      </c>
      <c r="B18" s="401">
        <f xml:space="preserve">
B19-B16-B17</f>
        <v>39464</v>
      </c>
      <c r="C18" s="402">
        <f t="shared" ref="C18:M18" si="0" xml:space="preserve">
C19-C16-C17</f>
        <v>0</v>
      </c>
      <c r="D18" s="403">
        <f t="shared" si="0"/>
        <v>0</v>
      </c>
      <c r="E18" s="403">
        <f t="shared" si="0"/>
        <v>0</v>
      </c>
      <c r="F18" s="403">
        <f t="shared" si="0"/>
        <v>3654</v>
      </c>
      <c r="G18" s="403">
        <f t="shared" si="0"/>
        <v>0</v>
      </c>
      <c r="H18" s="403">
        <f t="shared" si="0"/>
        <v>2000</v>
      </c>
      <c r="I18" s="403">
        <f t="shared" si="0"/>
        <v>4500</v>
      </c>
      <c r="J18" s="403">
        <f t="shared" si="0"/>
        <v>10490</v>
      </c>
      <c r="K18" s="403">
        <f t="shared" si="0"/>
        <v>2660</v>
      </c>
      <c r="L18" s="403">
        <f t="shared" si="0"/>
        <v>10160</v>
      </c>
      <c r="M18" s="403">
        <f t="shared" si="0"/>
        <v>6000</v>
      </c>
      <c r="N18" s="492"/>
    </row>
    <row r="19" spans="1:46" ht="15" thickBot="1" x14ac:dyDescent="0.35">
      <c r="A19" s="387" t="s">
        <v>236</v>
      </c>
      <c r="B19" s="410">
        <f xml:space="preserve">
IF($A$4&lt;=12,SUMIFS('ON Data'!F:F,'ON Data'!$D:$D,$A$4,'ON Data'!$E:$E,9),SUMIFS('ON Data'!F:F,'ON Data'!$E:$E,9))</f>
        <v>39464</v>
      </c>
      <c r="C19" s="411">
        <f xml:space="preserve">
IF($A$4&lt;=12,SUMIFS('ON Data'!G:G,'ON Data'!$D:$D,$A$4,'ON Data'!$E:$E,9),SUMIFS('ON Data'!G:G,'ON Data'!$E:$E,9))</f>
        <v>0</v>
      </c>
      <c r="D19" s="412">
        <f xml:space="preserve">
IF($A$4&lt;=12,SUMIFS('ON Data'!I:I,'ON Data'!$D:$D,$A$4,'ON Data'!$E:$E,9),SUMIFS('ON Data'!I:I,'ON Data'!$E:$E,9))</f>
        <v>0</v>
      </c>
      <c r="E19" s="412">
        <f xml:space="preserve">
IF($A$4&lt;=12,SUMIFS('ON Data'!J:J,'ON Data'!$D:$D,$A$4,'ON Data'!$E:$E,9),SUMIFS('ON Data'!J:J,'ON Data'!$E:$E,9))</f>
        <v>0</v>
      </c>
      <c r="F19" s="412">
        <f xml:space="preserve">
IF($A$4&lt;=12,SUMIFS('ON Data'!L:L,'ON Data'!$D:$D,$A$4,'ON Data'!$E:$E,9),SUMIFS('ON Data'!L:L,'ON Data'!$E:$E,9))</f>
        <v>3654</v>
      </c>
      <c r="G19" s="412">
        <f xml:space="preserve">
IF($A$4&lt;=12,SUMIFS('ON Data'!P:P,'ON Data'!$D:$D,$A$4,'ON Data'!$E:$E,9),SUMIFS('ON Data'!P:P,'ON Data'!$E:$E,9))</f>
        <v>0</v>
      </c>
      <c r="H19" s="412">
        <f xml:space="preserve">
IF($A$4&lt;=12,SUMIFS('ON Data'!Q:Q,'ON Data'!$D:$D,$A$4,'ON Data'!$E:$E,9),SUMIFS('ON Data'!Q:Q,'ON Data'!$E:$E,9))</f>
        <v>2000</v>
      </c>
      <c r="I19" s="412">
        <f xml:space="preserve">
IF($A$4&lt;=12,SUMIFS('ON Data'!R:R,'ON Data'!$D:$D,$A$4,'ON Data'!$E:$E,9),SUMIFS('ON Data'!R:R,'ON Data'!$E:$E,9))</f>
        <v>4500</v>
      </c>
      <c r="J19" s="412">
        <f xml:space="preserve">
IF($A$4&lt;=12,SUMIFS('ON Data'!S:S,'ON Data'!$D:$D,$A$4,'ON Data'!$E:$E,9),SUMIFS('ON Data'!S:S,'ON Data'!$E:$E,9))</f>
        <v>10490</v>
      </c>
      <c r="K19" s="412">
        <f xml:space="preserve">
IF($A$4&lt;=12,SUMIFS('ON Data'!AO:AO,'ON Data'!$D:$D,$A$4,'ON Data'!$E:$E,9),SUMIFS('ON Data'!AO:AO,'ON Data'!$E:$E,9))</f>
        <v>2660</v>
      </c>
      <c r="L19" s="412">
        <f xml:space="preserve">
IF($A$4&lt;=12,SUMIFS('ON Data'!AQ:AQ,'ON Data'!$D:$D,$A$4,'ON Data'!$E:$E,9),SUMIFS('ON Data'!AQ:AQ,'ON Data'!$E:$E,9))</f>
        <v>10160</v>
      </c>
      <c r="M19" s="412">
        <f xml:space="preserve">
IF($A$4&lt;=12,SUMIFS('ON Data'!AT:AT,'ON Data'!$D:$D,$A$4,'ON Data'!$E:$E,9),SUMIFS('ON Data'!AT:AT,'ON Data'!$E:$E,9))</f>
        <v>6000</v>
      </c>
      <c r="N19" s="492"/>
    </row>
    <row r="20" spans="1:46" ht="15" collapsed="1" thickBot="1" x14ac:dyDescent="0.35">
      <c r="A20" s="388" t="s">
        <v>94</v>
      </c>
      <c r="B20" s="535">
        <f xml:space="preserve">
IF($A$4&lt;=12,SUMIFS('ON Data'!F:F,'ON Data'!$D:$D,$A$4,'ON Data'!$E:$E,6),SUMIFS('ON Data'!F:F,'ON Data'!$E:$E,6))</f>
        <v>9732583</v>
      </c>
      <c r="C20" s="536">
        <f xml:space="preserve">
IF($A$4&lt;=12,SUMIFS('ON Data'!G:G,'ON Data'!$D:$D,$A$4,'ON Data'!$E:$E,6),SUMIFS('ON Data'!G:G,'ON Data'!$E:$E,6))</f>
        <v>38040</v>
      </c>
      <c r="D20" s="537">
        <f xml:space="preserve">
IF($A$4&lt;=12,SUMIFS('ON Data'!I:I,'ON Data'!$D:$D,$A$4,'ON Data'!$E:$E,6),SUMIFS('ON Data'!I:I,'ON Data'!$E:$E,6))</f>
        <v>238862</v>
      </c>
      <c r="E20" s="537">
        <f xml:space="preserve">
IF($A$4&lt;=12,SUMIFS('ON Data'!J:J,'ON Data'!$D:$D,$A$4,'ON Data'!$E:$E,6),SUMIFS('ON Data'!J:J,'ON Data'!$E:$E,6))</f>
        <v>236379</v>
      </c>
      <c r="F20" s="537">
        <f xml:space="preserve">
IF($A$4&lt;=12,SUMIFS('ON Data'!L:L,'ON Data'!$D:$D,$A$4,'ON Data'!$E:$E,6),SUMIFS('ON Data'!L:L,'ON Data'!$E:$E,6))</f>
        <v>2987573</v>
      </c>
      <c r="G20" s="537">
        <f xml:space="preserve">
IF($A$4&lt;=12,SUMIFS('ON Data'!P:P,'ON Data'!$D:$D,$A$4,'ON Data'!$E:$E,6),SUMIFS('ON Data'!P:P,'ON Data'!$E:$E,6))</f>
        <v>19595</v>
      </c>
      <c r="H20" s="537">
        <f xml:space="preserve">
IF($A$4&lt;=12,SUMIFS('ON Data'!Q:Q,'ON Data'!$D:$D,$A$4,'ON Data'!$E:$E,6),SUMIFS('ON Data'!Q:Q,'ON Data'!$E:$E,6))</f>
        <v>844323</v>
      </c>
      <c r="I20" s="537">
        <f xml:space="preserve">
IF($A$4&lt;=12,SUMIFS('ON Data'!R:R,'ON Data'!$D:$D,$A$4,'ON Data'!$E:$E,6),SUMIFS('ON Data'!R:R,'ON Data'!$E:$E,6))</f>
        <v>1442015</v>
      </c>
      <c r="J20" s="537">
        <f xml:space="preserve">
IF($A$4&lt;=12,SUMIFS('ON Data'!S:S,'ON Data'!$D:$D,$A$4,'ON Data'!$E:$E,6),SUMIFS('ON Data'!S:S,'ON Data'!$E:$E,6))</f>
        <v>1455984</v>
      </c>
      <c r="K20" s="537">
        <f xml:space="preserve">
IF($A$4&lt;=12,SUMIFS('ON Data'!AO:AO,'ON Data'!$D:$D,$A$4,'ON Data'!$E:$E,6),SUMIFS('ON Data'!AO:AO,'ON Data'!$E:$E,6))</f>
        <v>291059</v>
      </c>
      <c r="L20" s="537">
        <f xml:space="preserve">
IF($A$4&lt;=12,SUMIFS('ON Data'!AQ:AQ,'ON Data'!$D:$D,$A$4,'ON Data'!$E:$E,6),SUMIFS('ON Data'!AQ:AQ,'ON Data'!$E:$E,6))</f>
        <v>1281771</v>
      </c>
      <c r="M20" s="537">
        <f xml:space="preserve">
IF($A$4&lt;=12,SUMIFS('ON Data'!AT:AT,'ON Data'!$D:$D,$A$4,'ON Data'!$E:$E,6),SUMIFS('ON Data'!AT:AT,'ON Data'!$E:$E,6))</f>
        <v>896982</v>
      </c>
      <c r="N20" s="492"/>
    </row>
    <row r="21" spans="1:46" ht="15" hidden="1" outlineLevel="1" thickBot="1" x14ac:dyDescent="0.35">
      <c r="A21" s="381" t="s">
        <v>131</v>
      </c>
      <c r="B21" s="529">
        <f xml:space="preserve">
IF($A$4&lt;=12,SUMIFS('ON Data'!F:F,'ON Data'!$D:$D,$A$4,'ON Data'!$E:$E,12),SUMIFS('ON Data'!F:F,'ON Data'!$E:$E,12))</f>
        <v>0</v>
      </c>
      <c r="C21" s="528">
        <f xml:space="preserve">
IF($A$4&lt;=12,SUMIFS('ON Data'!G:G,'ON Data'!$D:$D,$A$4,'ON Data'!$E:$E,12),SUMIFS('ON Data'!G:G,'ON Data'!$E:$E,12))</f>
        <v>0</v>
      </c>
      <c r="D21" s="514"/>
      <c r="E21" s="514">
        <f xml:space="preserve">
IF($A$4&lt;=12,SUMIFS('ON Data'!J:J,'ON Data'!$D:$D,$A$4,'ON Data'!$E:$E,12),SUMIFS('ON Data'!J:J,'ON Data'!$E:$E,12))</f>
        <v>0</v>
      </c>
      <c r="F21" s="514">
        <f xml:space="preserve">
IF($A$4&lt;=12,SUMIFS('ON Data'!L:L,'ON Data'!$D:$D,$A$4,'ON Data'!$E:$E,12),SUMIFS('ON Data'!L:L,'ON Data'!$E:$E,12))</f>
        <v>0</v>
      </c>
      <c r="G21" s="514">
        <f xml:space="preserve">
IF($A$4&lt;=12,SUMIFS('ON Data'!P:P,'ON Data'!$D:$D,$A$4,'ON Data'!$E:$E,12),SUMIFS('ON Data'!P:P,'ON Data'!$E:$E,12))</f>
        <v>0</v>
      </c>
      <c r="H21" s="514">
        <f xml:space="preserve">
IF($A$4&lt;=12,SUMIFS('ON Data'!Q:Q,'ON Data'!$D:$D,$A$4,'ON Data'!$E:$E,12),SUMIFS('ON Data'!Q:Q,'ON Data'!$E:$E,12))</f>
        <v>0</v>
      </c>
      <c r="I21" s="514">
        <f xml:space="preserve">
IF($A$4&lt;=12,SUMIFS('ON Data'!R:R,'ON Data'!$D:$D,$A$4,'ON Data'!$E:$E,12),SUMIFS('ON Data'!R:R,'ON Data'!$E:$E,12))</f>
        <v>0</v>
      </c>
      <c r="J21" s="514">
        <f xml:space="preserve">
IF($A$4&lt;=12,SUMIFS('ON Data'!S:S,'ON Data'!$D:$D,$A$4,'ON Data'!$E:$E,12),SUMIFS('ON Data'!S:S,'ON Data'!$E:$E,12))</f>
        <v>0</v>
      </c>
      <c r="K21" s="514">
        <f xml:space="preserve">
IF($A$4&lt;=12,SUMIFS('ON Data'!AO:AO,'ON Data'!$D:$D,$A$4,'ON Data'!$E:$E,12),SUMIFS('ON Data'!AO:AO,'ON Data'!$E:$E,12))</f>
        <v>0</v>
      </c>
      <c r="L21" s="514">
        <f xml:space="preserve">
IF($A$4&lt;=12,SUMIFS('ON Data'!AQ:AQ,'ON Data'!$D:$D,$A$4,'ON Data'!$E:$E,12),SUMIFS('ON Data'!AQ:AQ,'ON Data'!$E:$E,12))</f>
        <v>0</v>
      </c>
      <c r="M21" s="514"/>
      <c r="N21" s="492"/>
    </row>
    <row r="22" spans="1:46" ht="15" hidden="1" outlineLevel="1" thickBot="1" x14ac:dyDescent="0.35">
      <c r="A22" s="381" t="s">
        <v>96</v>
      </c>
      <c r="B22" s="530" t="str">
        <f xml:space="preserve">
IF(OR(B21="",B21=0),"",B20/B21)</f>
        <v/>
      </c>
      <c r="C22" s="458" t="str">
        <f t="shared" ref="C22:F22" si="1" xml:space="preserve">
IF(OR(C21="",C21=0),"",C20/C21)</f>
        <v/>
      </c>
      <c r="D22" s="459"/>
      <c r="E22" s="459" t="str">
        <f t="shared" si="1"/>
        <v/>
      </c>
      <c r="F22" s="459" t="str">
        <f t="shared" si="1"/>
        <v/>
      </c>
      <c r="G22" s="459" t="str">
        <f t="shared" ref="G22:L22" si="2" xml:space="preserve">
IF(OR(G21="",G21=0),"",G20/G21)</f>
        <v/>
      </c>
      <c r="H22" s="459" t="str">
        <f t="shared" si="2"/>
        <v/>
      </c>
      <c r="I22" s="459" t="str">
        <f t="shared" si="2"/>
        <v/>
      </c>
      <c r="J22" s="459" t="str">
        <f t="shared" si="2"/>
        <v/>
      </c>
      <c r="K22" s="459" t="str">
        <f t="shared" si="2"/>
        <v/>
      </c>
      <c r="L22" s="459" t="str">
        <f t="shared" si="2"/>
        <v/>
      </c>
      <c r="M22" s="459"/>
      <c r="N22" s="492"/>
    </row>
    <row r="23" spans="1:46" ht="15" hidden="1" outlineLevel="1" thickBot="1" x14ac:dyDescent="0.35">
      <c r="A23" s="389" t="s">
        <v>69</v>
      </c>
      <c r="B23" s="531">
        <f xml:space="preserve">
IF(B21="","",B20-B21)</f>
        <v>9732583</v>
      </c>
      <c r="C23" s="405">
        <f t="shared" ref="C23:F23" si="3" xml:space="preserve">
IF(C21="","",C20-C21)</f>
        <v>38040</v>
      </c>
      <c r="D23" s="406"/>
      <c r="E23" s="406">
        <f t="shared" si="3"/>
        <v>236379</v>
      </c>
      <c r="F23" s="406">
        <f t="shared" si="3"/>
        <v>2987573</v>
      </c>
      <c r="G23" s="406">
        <f t="shared" ref="G23:L23" si="4" xml:space="preserve">
IF(G21="","",G20-G21)</f>
        <v>19595</v>
      </c>
      <c r="H23" s="406">
        <f t="shared" si="4"/>
        <v>844323</v>
      </c>
      <c r="I23" s="406">
        <f t="shared" si="4"/>
        <v>1442015</v>
      </c>
      <c r="J23" s="406">
        <f t="shared" si="4"/>
        <v>1455984</v>
      </c>
      <c r="K23" s="406">
        <f t="shared" si="4"/>
        <v>291059</v>
      </c>
      <c r="L23" s="406">
        <f t="shared" si="4"/>
        <v>1281771</v>
      </c>
      <c r="M23" s="406"/>
      <c r="N23" s="492"/>
    </row>
    <row r="24" spans="1:46" x14ac:dyDescent="0.3">
      <c r="A24" s="383" t="s">
        <v>237</v>
      </c>
      <c r="B24" s="427" t="s">
        <v>3</v>
      </c>
      <c r="C24" s="525" t="s">
        <v>317</v>
      </c>
      <c r="D24" s="526" t="s">
        <v>318</v>
      </c>
      <c r="E24" s="526" t="s">
        <v>321</v>
      </c>
      <c r="F24" s="527" t="s">
        <v>248</v>
      </c>
      <c r="AT24" s="492"/>
    </row>
    <row r="25" spans="1:46" x14ac:dyDescent="0.3">
      <c r="A25" s="384" t="s">
        <v>94</v>
      </c>
      <c r="B25" s="401">
        <f xml:space="preserve">
SUM(C25:F25)</f>
        <v>4200</v>
      </c>
      <c r="C25" s="516">
        <f xml:space="preserve">
IF($A$4&lt;=12,SUMIFS('ON Data'!$G:$G,'ON Data'!$D:$D,$A$4,'ON Data'!$E:$E,10),SUMIFS('ON Data'!$G:$G,'ON Data'!$E:$E,10))</f>
        <v>4200</v>
      </c>
      <c r="D25" s="517">
        <f xml:space="preserve">
IF($A$4&lt;=12,SUMIFS('ON Data'!$J:$J,'ON Data'!$D:$D,$A$4,'ON Data'!$E:$E,10),SUMIFS('ON Data'!$J:$J,'ON Data'!$E:$E,10))</f>
        <v>0</v>
      </c>
      <c r="E25" s="517">
        <f xml:space="preserve">
IF($A$4&lt;=12,SUMIFS('ON Data'!$H:$H,'ON Data'!$D:$D,$A$4,'ON Data'!$E:$E,10),SUMIFS('ON Data'!$H:$H,'ON Data'!$E:$E,10))</f>
        <v>0</v>
      </c>
      <c r="F25" s="518">
        <f xml:space="preserve">
IF($A$4&lt;=12,SUMIFS('ON Data'!$I:$I,'ON Data'!$D:$D,$A$4,'ON Data'!$E:$E,10),SUMIFS('ON Data'!$I:$I,'ON Data'!$E:$E,10))</f>
        <v>0</v>
      </c>
    </row>
    <row r="26" spans="1:46" x14ac:dyDescent="0.3">
      <c r="A26" s="390" t="s">
        <v>247</v>
      </c>
      <c r="B26" s="410">
        <f xml:space="preserve">
SUM(C26:F26)</f>
        <v>22534.072317367878</v>
      </c>
      <c r="C26" s="516">
        <f xml:space="preserve">
IF($A$4&lt;=12,SUMIFS('ON Data'!$G:$G,'ON Data'!$D:$D,$A$4,'ON Data'!$E:$E,11),SUMIFS('ON Data'!$G:$G,'ON Data'!$E:$E,11))</f>
        <v>10034.072317367874</v>
      </c>
      <c r="D26" s="517">
        <f xml:space="preserve">
IF($A$4&lt;=12,SUMIFS('ON Data'!$J:$J,'ON Data'!$D:$D,$A$4,'ON Data'!$E:$E,11),SUMIFS('ON Data'!$J:$J,'ON Data'!$E:$E,11))</f>
        <v>0</v>
      </c>
      <c r="E26" s="517">
        <f xml:space="preserve">
IF($A$4&lt;=12,SUMIFS('ON Data'!$H:$H,'ON Data'!$D:$D,$A$4,'ON Data'!$E:$E,11),SUMIFS('ON Data'!$H:$H,'ON Data'!$E:$E,11))</f>
        <v>12500.000000000002</v>
      </c>
      <c r="F26" s="518">
        <f xml:space="preserve">
IF($A$4&lt;=12,SUMIFS('ON Data'!$I:$I,'ON Data'!$D:$D,$A$4,'ON Data'!$E:$E,11),SUMIFS('ON Data'!$I:$I,'ON Data'!$E:$E,11))</f>
        <v>0</v>
      </c>
    </row>
    <row r="27" spans="1:46" x14ac:dyDescent="0.3">
      <c r="A27" s="390" t="s">
        <v>96</v>
      </c>
      <c r="B27" s="428">
        <f xml:space="preserve">
IF(B26=0,0,B25/B26)</f>
        <v>0.18638442003946612</v>
      </c>
      <c r="C27" s="519">
        <f xml:space="preserve">
IF(C26=0,0,C25/C26)</f>
        <v>0.41857382198952886</v>
      </c>
      <c r="D27" s="520">
        <f t="shared" ref="D27:E27" si="5" xml:space="preserve">
IF(D26=0,0,D25/D26)</f>
        <v>0</v>
      </c>
      <c r="E27" s="520">
        <f t="shared" si="5"/>
        <v>0</v>
      </c>
      <c r="F27" s="521">
        <f xml:space="preserve">
IF(F26=0,0,F25/F26)</f>
        <v>0</v>
      </c>
    </row>
    <row r="28" spans="1:46" ht="15" thickBot="1" x14ac:dyDescent="0.35">
      <c r="A28" s="390" t="s">
        <v>246</v>
      </c>
      <c r="B28" s="410">
        <f xml:space="preserve">
SUM(C28:F28)</f>
        <v>18334.072317367878</v>
      </c>
      <c r="C28" s="522">
        <f xml:space="preserve">
C26-C25</f>
        <v>5834.0723173678743</v>
      </c>
      <c r="D28" s="523">
        <f t="shared" ref="D28:E28" si="6" xml:space="preserve">
D26-D25</f>
        <v>0</v>
      </c>
      <c r="E28" s="523">
        <f t="shared" si="6"/>
        <v>12500.000000000002</v>
      </c>
      <c r="F28" s="524">
        <f xml:space="preserve">
F26-F25</f>
        <v>0</v>
      </c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  <c r="AP28" s="492"/>
      <c r="AQ28" s="492"/>
      <c r="AR28" s="492"/>
      <c r="AS28" s="492"/>
    </row>
    <row r="29" spans="1:46" x14ac:dyDescent="0.3">
      <c r="A29" s="391"/>
      <c r="B29" s="391"/>
      <c r="C29" s="392"/>
      <c r="D29" s="391"/>
      <c r="E29" s="391"/>
      <c r="F29" s="391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244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24" t="s">
        <v>241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</row>
    <row r="33" spans="1:1" x14ac:dyDescent="0.3">
      <c r="A33" s="426" t="s">
        <v>313</v>
      </c>
    </row>
    <row r="34" spans="1:1" x14ac:dyDescent="0.3">
      <c r="A34" s="426" t="s">
        <v>314</v>
      </c>
    </row>
    <row r="35" spans="1:1" x14ac:dyDescent="0.3">
      <c r="A35" s="426" t="s">
        <v>315</v>
      </c>
    </row>
    <row r="36" spans="1:1" x14ac:dyDescent="0.3">
      <c r="A36" s="426" t="s">
        <v>316</v>
      </c>
    </row>
    <row r="37" spans="1:1" x14ac:dyDescent="0.3">
      <c r="A37" s="426" t="s">
        <v>249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M22">
    <cfRule type="cellIs" dxfId="28" priority="15" operator="greaterThan">
      <formula>1</formula>
    </cfRule>
  </conditionalFormatting>
  <conditionalFormatting sqref="B23:M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42" t="s">
        <v>151</v>
      </c>
      <c r="B1" s="542"/>
      <c r="C1" s="543"/>
      <c r="D1" s="543"/>
      <c r="E1" s="543"/>
    </row>
    <row r="2" spans="1:5" ht="14.4" customHeight="1" thickBot="1" x14ac:dyDescent="0.35">
      <c r="A2" s="374" t="s">
        <v>322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16691.122978298186</v>
      </c>
      <c r="D4" s="280">
        <f ca="1">IF(ISERROR(VLOOKUP("Náklady celkem",INDIRECT("HI!$A:$G"),5,0)),0,VLOOKUP("Náklady celkem",INDIRECT("HI!$A:$G"),5,0))</f>
        <v>17192.996330000002</v>
      </c>
      <c r="E4" s="281">
        <f ca="1">IF(C4=0,0,D4/C4)</f>
        <v>1.0300682795492162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1257.7999609374999</v>
      </c>
      <c r="D7" s="288">
        <f>IF(ISERROR(HI!E5),"",HI!E5)</f>
        <v>1149.9394700000007</v>
      </c>
      <c r="E7" s="285">
        <f t="shared" ref="E7:E15" si="0">IF(C7=0,0,D7/C7)</f>
        <v>0.91424670513019768</v>
      </c>
    </row>
    <row r="8" spans="1:5" ht="14.4" customHeight="1" x14ac:dyDescent="0.3">
      <c r="A8" s="453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0.94890327521437878</v>
      </c>
      <c r="E8" s="285">
        <f t="shared" si="0"/>
        <v>1.0543369724604208</v>
      </c>
    </row>
    <row r="9" spans="1:5" ht="14.4" customHeight="1" x14ac:dyDescent="0.3">
      <c r="A9" s="453" t="str">
        <f>HYPERLINK("#'LŽ Statim'!A1","Podíl statimových žádanek (max. 30%)")</f>
        <v>Podíl statimových žádanek (max. 30%)</v>
      </c>
      <c r="B9" s="451" t="s">
        <v>265</v>
      </c>
      <c r="C9" s="452">
        <v>0.3</v>
      </c>
      <c r="D9" s="452">
        <f>IF('LŽ Statim'!G3="",0,'LŽ Statim'!G3)</f>
        <v>0.32848164075421765</v>
      </c>
      <c r="E9" s="285">
        <f>IF(C9=0,0,D9/C9)</f>
        <v>1.094938802514059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53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0.40395652685298167</v>
      </c>
      <c r="E11" s="285">
        <f t="shared" si="0"/>
        <v>0.67326087808830282</v>
      </c>
    </row>
    <row r="12" spans="1:5" ht="14.4" customHeight="1" x14ac:dyDescent="0.3">
      <c r="A12" s="453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0.80968671634122635</v>
      </c>
      <c r="E12" s="285">
        <f t="shared" si="0"/>
        <v>1.0121083954265329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417.26536914062495</v>
      </c>
      <c r="D15" s="288">
        <f>IF(ISERROR(HI!E6),"",HI!E6)</f>
        <v>411.58482000000009</v>
      </c>
      <c r="E15" s="285">
        <f t="shared" si="0"/>
        <v>0.98638624347780357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12799</v>
      </c>
      <c r="D16" s="284">
        <f ca="1">IF(ISERROR(VLOOKUP("Osobní náklady (Kč) *",INDIRECT("HI!$A:$G"),5,0)),0,VLOOKUP("Osobní náklady (Kč) *",INDIRECT("HI!$A:$G"),5,0))</f>
        <v>13210.953299999999</v>
      </c>
      <c r="E16" s="285">
        <f ca="1">IF(C16=0,0,D16/C16)</f>
        <v>1.0321863661223531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28093.879670000002</v>
      </c>
      <c r="D18" s="303">
        <f ca="1">IF(ISERROR(VLOOKUP("Výnosy celkem",INDIRECT("HI!$A:$G"),5,0)),0,VLOOKUP("Výnosy celkem",INDIRECT("HI!$A:$G"),5,0))</f>
        <v>24278.110990000001</v>
      </c>
      <c r="E18" s="304">
        <f t="shared" ref="E18:E31" ca="1" si="1">IF(C18=0,0,D18/C18)</f>
        <v>0.86417793751445937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113.89967</v>
      </c>
      <c r="D19" s="284">
        <f ca="1">IF(ISERROR(VLOOKUP("Ambulance *",INDIRECT("HI!$A:$G"),5,0)),0,VLOOKUP("Ambulance *",INDIRECT("HI!$A:$G"),5,0))</f>
        <v>125.32098999999999</v>
      </c>
      <c r="E19" s="285">
        <f t="shared" ca="1" si="1"/>
        <v>1.1002752685762829</v>
      </c>
    </row>
    <row r="20" spans="1:5" ht="14.4" customHeight="1" x14ac:dyDescent="0.3">
      <c r="A20" s="483" t="str">
        <f>HYPERLINK("#'ZV Vykáz.-A'!A1","Zdravotní výkony vykázané u ambulantních pacientů (min. 100 % 2016)")</f>
        <v>Zdravotní výkony vykázané u ambulantních pacientů (min. 100 % 2016)</v>
      </c>
      <c r="B20" s="484" t="s">
        <v>153</v>
      </c>
      <c r="C20" s="289">
        <v>1</v>
      </c>
      <c r="D20" s="289">
        <f>IF(ISERROR(VLOOKUP("Celkem:",'ZV Vykáz.-A'!$A:$AB,10,0)),"",VLOOKUP("Celkem:",'ZV Vykáz.-A'!$A:$AB,10,0))</f>
        <v>1.1002752685762829</v>
      </c>
      <c r="E20" s="285">
        <f t="shared" si="1"/>
        <v>1.1002752685762829</v>
      </c>
    </row>
    <row r="21" spans="1:5" ht="14.4" customHeight="1" x14ac:dyDescent="0.3">
      <c r="A21" s="481" t="str">
        <f>HYPERLINK("#'ZV Vykáz.-A'!A1","Specializovaná ambulantní péče")</f>
        <v>Specializovaná ambulantní péče</v>
      </c>
      <c r="B21" s="484" t="s">
        <v>153</v>
      </c>
      <c r="C21" s="289">
        <v>1</v>
      </c>
      <c r="D21" s="452">
        <f>IF(ISERROR(VLOOKUP("Specializovaná ambulantní péče",'ZV Vykáz.-A'!$A:$AB,10,0)),"",VLOOKUP("Specializovaná ambulantní péče",'ZV Vykáz.-A'!$A:$AB,10,0))</f>
        <v>1.1002752685762827</v>
      </c>
      <c r="E21" s="285">
        <f t="shared" si="1"/>
        <v>1.1002752685762827</v>
      </c>
    </row>
    <row r="22" spans="1:5" ht="14.4" customHeight="1" x14ac:dyDescent="0.3">
      <c r="A22" s="481" t="str">
        <f>HYPERLINK("#'ZV Vykáz.-A'!A1","Ambulantní péče ve vyjmenovaných odbornostech (§9)")</f>
        <v>Ambulantní péče ve vyjmenovaných odbornostech (§9)</v>
      </c>
      <c r="B22" s="484" t="s">
        <v>153</v>
      </c>
      <c r="C22" s="289">
        <v>1</v>
      </c>
      <c r="D22" s="452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84" t="s">
        <v>155</v>
      </c>
      <c r="C23" s="289">
        <v>0.85</v>
      </c>
      <c r="D23" s="289">
        <f>IF(ISERROR(VLOOKUP("Celkem:",'ZV Vykáz.-H'!$A:$S,7,0)),"",VLOOKUP("Celkem:",'ZV Vykáz.-H'!$A:$S,7,0))</f>
        <v>1.0697447075582704</v>
      </c>
      <c r="E23" s="285">
        <f t="shared" si="1"/>
        <v>1.258523185362671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27979.980000000003</v>
      </c>
      <c r="D24" s="284">
        <f ca="1">IF(ISERROR(VLOOKUP("Hospitalizace *",INDIRECT("HI!$A:$G"),5,0)),0,VLOOKUP("Hospitalizace *",INDIRECT("HI!$A:$G"),5,0))</f>
        <v>24152.79</v>
      </c>
      <c r="E24" s="285">
        <f ca="1">IF(C24=0,0,D24/C24)</f>
        <v>0.86321684289981615</v>
      </c>
    </row>
    <row r="25" spans="1:5" ht="14.4" customHeight="1" x14ac:dyDescent="0.3">
      <c r="A25" s="483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0.86321684289981626</v>
      </c>
      <c r="E25" s="285">
        <f t="shared" si="1"/>
        <v>0.86321684289981626</v>
      </c>
    </row>
    <row r="26" spans="1:5" ht="14.4" customHeight="1" x14ac:dyDescent="0.3">
      <c r="A26" s="482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0.99786279579754966</v>
      </c>
      <c r="E26" s="285">
        <f t="shared" si="1"/>
        <v>0.99786279579754966</v>
      </c>
    </row>
    <row r="27" spans="1:5" ht="14.4" customHeight="1" x14ac:dyDescent="0.3">
      <c r="A27" s="482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0.12162548755555866</v>
      </c>
      <c r="E27" s="285">
        <f t="shared" si="1"/>
        <v>0.12162548755555866</v>
      </c>
    </row>
    <row r="28" spans="1:5" ht="14.4" customHeight="1" x14ac:dyDescent="0.3">
      <c r="A28" s="481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0.73996175908221795</v>
      </c>
      <c r="E29" s="285">
        <f t="shared" si="1"/>
        <v>0.77890711482338737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3.020413870246085</v>
      </c>
      <c r="E30" s="285">
        <f t="shared" si="1"/>
        <v>3.020413870246085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0.67643368579963248</v>
      </c>
      <c r="D31" s="289">
        <f>IF(ISERROR(VLOOKUP("Celkem:",'ZV Vyžád.'!$A:$M,7,0)),"",VLOOKUP("Celkem:",'ZV Vyžád.'!$A:$M,7,0))</f>
        <v>1.1557635294708808</v>
      </c>
      <c r="E31" s="285">
        <f t="shared" si="1"/>
        <v>1.7086132073754106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4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3903</v>
      </c>
    </row>
    <row r="2" spans="1:49" x14ac:dyDescent="0.3">
      <c r="A2" s="374" t="s">
        <v>322</v>
      </c>
    </row>
    <row r="3" spans="1:49" x14ac:dyDescent="0.3">
      <c r="A3" s="370" t="s">
        <v>212</v>
      </c>
      <c r="B3" s="395">
        <v>2017</v>
      </c>
      <c r="D3" s="371">
        <f>MAX(D5:D1048576)</f>
        <v>6</v>
      </c>
      <c r="F3" s="371">
        <f>SUMIF($E5:$E1048576,"&lt;10",F5:F1048576)</f>
        <v>9813609.3000000007</v>
      </c>
      <c r="G3" s="371">
        <f t="shared" ref="G3:AW3" si="0">SUMIF($E5:$E1048576,"&lt;10",G5:G1048576)</f>
        <v>38357</v>
      </c>
      <c r="H3" s="371">
        <f t="shared" si="0"/>
        <v>0</v>
      </c>
      <c r="I3" s="371">
        <f t="shared" si="0"/>
        <v>240850</v>
      </c>
      <c r="J3" s="371">
        <f t="shared" si="0"/>
        <v>237601.8</v>
      </c>
      <c r="K3" s="371">
        <f t="shared" si="0"/>
        <v>0</v>
      </c>
      <c r="L3" s="371">
        <f t="shared" si="0"/>
        <v>2998260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19611</v>
      </c>
      <c r="Q3" s="371">
        <f t="shared" si="0"/>
        <v>850201</v>
      </c>
      <c r="R3" s="371">
        <f t="shared" si="0"/>
        <v>1452826.5</v>
      </c>
      <c r="S3" s="371">
        <f t="shared" si="0"/>
        <v>1472095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295503</v>
      </c>
      <c r="AP3" s="371">
        <f t="shared" si="0"/>
        <v>0</v>
      </c>
      <c r="AQ3" s="371">
        <f t="shared" si="0"/>
        <v>1299528.5</v>
      </c>
      <c r="AR3" s="371">
        <f t="shared" si="0"/>
        <v>0</v>
      </c>
      <c r="AS3" s="371">
        <f t="shared" si="0"/>
        <v>0</v>
      </c>
      <c r="AT3" s="371">
        <f t="shared" si="0"/>
        <v>908775.5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5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5">
        <v>2</v>
      </c>
      <c r="C5" s="370">
        <v>30</v>
      </c>
      <c r="D5" s="370">
        <v>1</v>
      </c>
      <c r="E5" s="370">
        <v>1</v>
      </c>
      <c r="F5" s="370">
        <v>41.8</v>
      </c>
      <c r="G5" s="370">
        <v>0</v>
      </c>
      <c r="H5" s="370">
        <v>0</v>
      </c>
      <c r="I5" s="370">
        <v>2</v>
      </c>
      <c r="J5" s="370">
        <v>0.8</v>
      </c>
      <c r="K5" s="370">
        <v>0</v>
      </c>
      <c r="L5" s="370">
        <v>6</v>
      </c>
      <c r="M5" s="370">
        <v>0</v>
      </c>
      <c r="N5" s="370">
        <v>0</v>
      </c>
      <c r="O5" s="370">
        <v>0</v>
      </c>
      <c r="P5" s="370">
        <v>0</v>
      </c>
      <c r="Q5" s="370">
        <v>5</v>
      </c>
      <c r="R5" s="370">
        <v>6</v>
      </c>
      <c r="S5" s="370">
        <v>5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2</v>
      </c>
      <c r="AP5" s="370">
        <v>0</v>
      </c>
      <c r="AQ5" s="370">
        <v>8</v>
      </c>
      <c r="AR5" s="370">
        <v>0</v>
      </c>
      <c r="AS5" s="370">
        <v>0</v>
      </c>
      <c r="AT5" s="370">
        <v>7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5">
        <v>3</v>
      </c>
      <c r="C6" s="370">
        <v>30</v>
      </c>
      <c r="D6" s="370">
        <v>1</v>
      </c>
      <c r="E6" s="370">
        <v>2</v>
      </c>
      <c r="F6" s="370">
        <v>5864</v>
      </c>
      <c r="G6" s="370">
        <v>0</v>
      </c>
      <c r="H6" s="370">
        <v>0</v>
      </c>
      <c r="I6" s="370">
        <v>336</v>
      </c>
      <c r="J6" s="370">
        <v>141</v>
      </c>
      <c r="K6" s="370">
        <v>0</v>
      </c>
      <c r="L6" s="370">
        <v>976</v>
      </c>
      <c r="M6" s="370">
        <v>0</v>
      </c>
      <c r="N6" s="370">
        <v>0</v>
      </c>
      <c r="O6" s="370">
        <v>0</v>
      </c>
      <c r="P6" s="370">
        <v>0</v>
      </c>
      <c r="Q6" s="370">
        <v>687</v>
      </c>
      <c r="R6" s="370">
        <v>844</v>
      </c>
      <c r="S6" s="370">
        <v>760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216</v>
      </c>
      <c r="AP6" s="370">
        <v>0</v>
      </c>
      <c r="AQ6" s="370">
        <v>1140</v>
      </c>
      <c r="AR6" s="370">
        <v>0</v>
      </c>
      <c r="AS6" s="370">
        <v>0</v>
      </c>
      <c r="AT6" s="370">
        <v>764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5">
        <v>4</v>
      </c>
      <c r="C7" s="370">
        <v>30</v>
      </c>
      <c r="D7" s="370">
        <v>1</v>
      </c>
      <c r="E7" s="370">
        <v>3</v>
      </c>
      <c r="F7" s="370">
        <v>35</v>
      </c>
      <c r="G7" s="370">
        <v>0</v>
      </c>
      <c r="H7" s="370">
        <v>0</v>
      </c>
      <c r="I7" s="370">
        <v>0</v>
      </c>
      <c r="J7" s="370">
        <v>35</v>
      </c>
      <c r="K7" s="370">
        <v>0</v>
      </c>
      <c r="L7" s="370">
        <v>0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5">
        <v>5</v>
      </c>
      <c r="C8" s="370">
        <v>30</v>
      </c>
      <c r="D8" s="370">
        <v>1</v>
      </c>
      <c r="E8" s="370">
        <v>4</v>
      </c>
      <c r="F8" s="370">
        <v>721</v>
      </c>
      <c r="G8" s="370">
        <v>0</v>
      </c>
      <c r="H8" s="370">
        <v>0</v>
      </c>
      <c r="I8" s="370">
        <v>0</v>
      </c>
      <c r="J8" s="370">
        <v>6</v>
      </c>
      <c r="K8" s="370">
        <v>0</v>
      </c>
      <c r="L8" s="370">
        <v>197</v>
      </c>
      <c r="M8" s="370">
        <v>0</v>
      </c>
      <c r="N8" s="370">
        <v>0</v>
      </c>
      <c r="O8" s="370">
        <v>0</v>
      </c>
      <c r="P8" s="370">
        <v>0</v>
      </c>
      <c r="Q8" s="370">
        <v>85</v>
      </c>
      <c r="R8" s="370">
        <v>45</v>
      </c>
      <c r="S8" s="370">
        <v>105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30</v>
      </c>
      <c r="AP8" s="370">
        <v>0</v>
      </c>
      <c r="AQ8" s="370">
        <v>167</v>
      </c>
      <c r="AR8" s="370">
        <v>0</v>
      </c>
      <c r="AS8" s="370">
        <v>0</v>
      </c>
      <c r="AT8" s="370">
        <v>86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5">
        <v>6</v>
      </c>
      <c r="C9" s="370">
        <v>30</v>
      </c>
      <c r="D9" s="370">
        <v>1</v>
      </c>
      <c r="E9" s="370">
        <v>5</v>
      </c>
      <c r="F9" s="370">
        <v>59</v>
      </c>
      <c r="G9" s="370">
        <v>59</v>
      </c>
      <c r="H9" s="370">
        <v>0</v>
      </c>
      <c r="I9" s="370">
        <v>0</v>
      </c>
      <c r="J9" s="370">
        <v>0</v>
      </c>
      <c r="K9" s="370">
        <v>0</v>
      </c>
      <c r="L9" s="370">
        <v>0</v>
      </c>
      <c r="M9" s="370">
        <v>0</v>
      </c>
      <c r="N9" s="370">
        <v>0</v>
      </c>
      <c r="O9" s="370">
        <v>0</v>
      </c>
      <c r="P9" s="370">
        <v>0</v>
      </c>
      <c r="Q9" s="370">
        <v>0</v>
      </c>
      <c r="R9" s="370">
        <v>0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5">
        <v>7</v>
      </c>
      <c r="C10" s="370">
        <v>30</v>
      </c>
      <c r="D10" s="370">
        <v>1</v>
      </c>
      <c r="E10" s="370">
        <v>6</v>
      </c>
      <c r="F10" s="370">
        <v>1640381</v>
      </c>
      <c r="G10" s="370">
        <v>7080</v>
      </c>
      <c r="H10" s="370">
        <v>0</v>
      </c>
      <c r="I10" s="370">
        <v>39761</v>
      </c>
      <c r="J10" s="370">
        <v>35422</v>
      </c>
      <c r="K10" s="370">
        <v>0</v>
      </c>
      <c r="L10" s="370">
        <v>496534</v>
      </c>
      <c r="M10" s="370">
        <v>0</v>
      </c>
      <c r="N10" s="370">
        <v>0</v>
      </c>
      <c r="O10" s="370">
        <v>0</v>
      </c>
      <c r="P10" s="370">
        <v>0</v>
      </c>
      <c r="Q10" s="370">
        <v>176867</v>
      </c>
      <c r="R10" s="370">
        <v>218979</v>
      </c>
      <c r="S10" s="370">
        <v>246341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44170</v>
      </c>
      <c r="AP10" s="370">
        <v>0</v>
      </c>
      <c r="AQ10" s="370">
        <v>238847</v>
      </c>
      <c r="AR10" s="370">
        <v>0</v>
      </c>
      <c r="AS10" s="370">
        <v>0</v>
      </c>
      <c r="AT10" s="370">
        <v>136380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5">
        <v>8</v>
      </c>
      <c r="C11" s="370">
        <v>30</v>
      </c>
      <c r="D11" s="370">
        <v>1</v>
      </c>
      <c r="E11" s="370">
        <v>9</v>
      </c>
      <c r="F11" s="370">
        <v>8990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1830</v>
      </c>
      <c r="M11" s="370">
        <v>0</v>
      </c>
      <c r="N11" s="370">
        <v>0</v>
      </c>
      <c r="O11" s="370">
        <v>0</v>
      </c>
      <c r="P11" s="370">
        <v>0</v>
      </c>
      <c r="Q11" s="370">
        <v>0</v>
      </c>
      <c r="R11" s="370">
        <v>1000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3160</v>
      </c>
      <c r="AR11" s="370">
        <v>0</v>
      </c>
      <c r="AS11" s="370">
        <v>0</v>
      </c>
      <c r="AT11" s="370">
        <v>3000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5">
        <v>9</v>
      </c>
      <c r="C12" s="370">
        <v>30</v>
      </c>
      <c r="D12" s="370">
        <v>1</v>
      </c>
      <c r="E12" s="370">
        <v>10</v>
      </c>
      <c r="F12" s="370">
        <v>1450</v>
      </c>
      <c r="G12" s="370">
        <v>1450</v>
      </c>
      <c r="H12" s="370">
        <v>0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5">
        <v>10</v>
      </c>
      <c r="C13" s="370">
        <v>30</v>
      </c>
      <c r="D13" s="370">
        <v>1</v>
      </c>
      <c r="E13" s="370">
        <v>11</v>
      </c>
      <c r="F13" s="370">
        <v>3755.6787195613124</v>
      </c>
      <c r="G13" s="370">
        <v>1672.3453862279791</v>
      </c>
      <c r="H13" s="370">
        <v>2083.3333333333335</v>
      </c>
      <c r="I13" s="370">
        <v>0</v>
      </c>
      <c r="J13" s="370">
        <v>0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5">
        <v>11</v>
      </c>
      <c r="C14" s="370">
        <v>30</v>
      </c>
      <c r="D14" s="370">
        <v>2</v>
      </c>
      <c r="E14" s="370">
        <v>1</v>
      </c>
      <c r="F14" s="370">
        <v>45.3</v>
      </c>
      <c r="G14" s="370">
        <v>0</v>
      </c>
      <c r="H14" s="370">
        <v>0</v>
      </c>
      <c r="I14" s="370">
        <v>2</v>
      </c>
      <c r="J14" s="370">
        <v>0.8</v>
      </c>
      <c r="K14" s="370">
        <v>0</v>
      </c>
      <c r="L14" s="370">
        <v>6</v>
      </c>
      <c r="M14" s="370">
        <v>0</v>
      </c>
      <c r="N14" s="370">
        <v>0</v>
      </c>
      <c r="O14" s="370">
        <v>0</v>
      </c>
      <c r="P14" s="370">
        <v>0</v>
      </c>
      <c r="Q14" s="370">
        <v>5.5</v>
      </c>
      <c r="R14" s="370">
        <v>7</v>
      </c>
      <c r="S14" s="370">
        <v>6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2</v>
      </c>
      <c r="AP14" s="370">
        <v>0</v>
      </c>
      <c r="AQ14" s="370">
        <v>8</v>
      </c>
      <c r="AR14" s="370">
        <v>0</v>
      </c>
      <c r="AS14" s="370">
        <v>0</v>
      </c>
      <c r="AT14" s="370">
        <v>8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5">
        <v>12</v>
      </c>
      <c r="C15" s="370">
        <v>30</v>
      </c>
      <c r="D15" s="370">
        <v>2</v>
      </c>
      <c r="E15" s="370">
        <v>2</v>
      </c>
      <c r="F15" s="370">
        <v>6006</v>
      </c>
      <c r="G15" s="370">
        <v>0</v>
      </c>
      <c r="H15" s="370">
        <v>0</v>
      </c>
      <c r="I15" s="370">
        <v>316</v>
      </c>
      <c r="J15" s="370">
        <v>128</v>
      </c>
      <c r="K15" s="370">
        <v>0</v>
      </c>
      <c r="L15" s="370">
        <v>912</v>
      </c>
      <c r="M15" s="370">
        <v>0</v>
      </c>
      <c r="N15" s="370">
        <v>0</v>
      </c>
      <c r="O15" s="370">
        <v>0</v>
      </c>
      <c r="P15" s="370">
        <v>0</v>
      </c>
      <c r="Q15" s="370">
        <v>708</v>
      </c>
      <c r="R15" s="370">
        <v>989</v>
      </c>
      <c r="S15" s="370">
        <v>816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240</v>
      </c>
      <c r="AP15" s="370">
        <v>0</v>
      </c>
      <c r="AQ15" s="370">
        <v>1092</v>
      </c>
      <c r="AR15" s="370">
        <v>0</v>
      </c>
      <c r="AS15" s="370">
        <v>0</v>
      </c>
      <c r="AT15" s="370">
        <v>805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5">
        <v>2017</v>
      </c>
      <c r="C16" s="370">
        <v>30</v>
      </c>
      <c r="D16" s="370">
        <v>2</v>
      </c>
      <c r="E16" s="370">
        <v>3</v>
      </c>
      <c r="F16" s="370">
        <v>27.5</v>
      </c>
      <c r="G16" s="370">
        <v>0</v>
      </c>
      <c r="H16" s="370">
        <v>0</v>
      </c>
      <c r="I16" s="370">
        <v>0</v>
      </c>
      <c r="J16" s="370">
        <v>27.5</v>
      </c>
      <c r="K16" s="370">
        <v>0</v>
      </c>
      <c r="L16" s="370">
        <v>0</v>
      </c>
      <c r="M16" s="370">
        <v>0</v>
      </c>
      <c r="N16" s="370">
        <v>0</v>
      </c>
      <c r="O16" s="370">
        <v>0</v>
      </c>
      <c r="P16" s="370">
        <v>0</v>
      </c>
      <c r="Q16" s="370">
        <v>0</v>
      </c>
      <c r="R16" s="370">
        <v>0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30</v>
      </c>
      <c r="D17" s="370">
        <v>2</v>
      </c>
      <c r="E17" s="370">
        <v>4</v>
      </c>
      <c r="F17" s="370">
        <v>307.5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181.5</v>
      </c>
      <c r="M17" s="370">
        <v>0</v>
      </c>
      <c r="N17" s="370">
        <v>0</v>
      </c>
      <c r="O17" s="370">
        <v>0</v>
      </c>
      <c r="P17" s="370">
        <v>0</v>
      </c>
      <c r="Q17" s="370">
        <v>0</v>
      </c>
      <c r="R17" s="370">
        <v>22</v>
      </c>
      <c r="S17" s="370">
        <v>25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63</v>
      </c>
      <c r="AR17" s="370">
        <v>0</v>
      </c>
      <c r="AS17" s="370">
        <v>0</v>
      </c>
      <c r="AT17" s="370">
        <v>16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30</v>
      </c>
      <c r="D18" s="370">
        <v>2</v>
      </c>
      <c r="E18" s="370">
        <v>5</v>
      </c>
      <c r="F18" s="370">
        <v>129</v>
      </c>
      <c r="G18" s="370">
        <v>72</v>
      </c>
      <c r="H18" s="370">
        <v>0</v>
      </c>
      <c r="I18" s="370">
        <v>0</v>
      </c>
      <c r="J18" s="370">
        <v>0</v>
      </c>
      <c r="K18" s="370">
        <v>0</v>
      </c>
      <c r="L18" s="370">
        <v>12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45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30</v>
      </c>
      <c r="D19" s="370">
        <v>2</v>
      </c>
      <c r="E19" s="370">
        <v>6</v>
      </c>
      <c r="F19" s="370">
        <v>1592254</v>
      </c>
      <c r="G19" s="370">
        <v>8640</v>
      </c>
      <c r="H19" s="370">
        <v>0</v>
      </c>
      <c r="I19" s="370">
        <v>39639</v>
      </c>
      <c r="J19" s="370">
        <v>32697</v>
      </c>
      <c r="K19" s="370">
        <v>0</v>
      </c>
      <c r="L19" s="370">
        <v>477926</v>
      </c>
      <c r="M19" s="370">
        <v>0</v>
      </c>
      <c r="N19" s="370">
        <v>0</v>
      </c>
      <c r="O19" s="370">
        <v>0</v>
      </c>
      <c r="P19" s="370">
        <v>0</v>
      </c>
      <c r="Q19" s="370">
        <v>159804</v>
      </c>
      <c r="R19" s="370">
        <v>248695</v>
      </c>
      <c r="S19" s="370">
        <v>229096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0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46297</v>
      </c>
      <c r="AP19" s="370">
        <v>0</v>
      </c>
      <c r="AQ19" s="370">
        <v>207597</v>
      </c>
      <c r="AR19" s="370">
        <v>0</v>
      </c>
      <c r="AS19" s="370">
        <v>0</v>
      </c>
      <c r="AT19" s="370">
        <v>141863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30</v>
      </c>
      <c r="D20" s="370">
        <v>2</v>
      </c>
      <c r="E20" s="370">
        <v>9</v>
      </c>
      <c r="F20" s="370">
        <v>7160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370">
        <v>0</v>
      </c>
      <c r="O20" s="370">
        <v>0</v>
      </c>
      <c r="P20" s="370">
        <v>0</v>
      </c>
      <c r="Q20" s="370">
        <v>1000</v>
      </c>
      <c r="R20" s="370">
        <v>0</v>
      </c>
      <c r="S20" s="370">
        <v>3160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1000</v>
      </c>
      <c r="AP20" s="370">
        <v>0</v>
      </c>
      <c r="AQ20" s="370">
        <v>0</v>
      </c>
      <c r="AR20" s="370">
        <v>0</v>
      </c>
      <c r="AS20" s="370">
        <v>0</v>
      </c>
      <c r="AT20" s="370">
        <v>2000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30</v>
      </c>
      <c r="D21" s="370">
        <v>2</v>
      </c>
      <c r="E21" s="370">
        <v>11</v>
      </c>
      <c r="F21" s="370">
        <v>3755.6787195613124</v>
      </c>
      <c r="G21" s="370">
        <v>1672.3453862279791</v>
      </c>
      <c r="H21" s="370">
        <v>2083.3333333333335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30</v>
      </c>
      <c r="D22" s="370">
        <v>3</v>
      </c>
      <c r="E22" s="370">
        <v>1</v>
      </c>
      <c r="F22" s="370">
        <v>44.3</v>
      </c>
      <c r="G22" s="370">
        <v>0</v>
      </c>
      <c r="H22" s="370">
        <v>0</v>
      </c>
      <c r="I22" s="370">
        <v>2</v>
      </c>
      <c r="J22" s="370">
        <v>0.8</v>
      </c>
      <c r="K22" s="370">
        <v>0</v>
      </c>
      <c r="L22" s="370">
        <v>6</v>
      </c>
      <c r="M22" s="370">
        <v>0</v>
      </c>
      <c r="N22" s="370">
        <v>0</v>
      </c>
      <c r="O22" s="370">
        <v>0</v>
      </c>
      <c r="P22" s="370">
        <v>0.5</v>
      </c>
      <c r="Q22" s="370">
        <v>5</v>
      </c>
      <c r="R22" s="370">
        <v>6</v>
      </c>
      <c r="S22" s="370">
        <v>6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2</v>
      </c>
      <c r="AP22" s="370">
        <v>0</v>
      </c>
      <c r="AQ22" s="370">
        <v>8</v>
      </c>
      <c r="AR22" s="370">
        <v>0</v>
      </c>
      <c r="AS22" s="370">
        <v>0</v>
      </c>
      <c r="AT22" s="370">
        <v>8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30</v>
      </c>
      <c r="D23" s="370">
        <v>3</v>
      </c>
      <c r="E23" s="370">
        <v>2</v>
      </c>
      <c r="F23" s="370">
        <v>6397</v>
      </c>
      <c r="G23" s="370">
        <v>0</v>
      </c>
      <c r="H23" s="370">
        <v>0</v>
      </c>
      <c r="I23" s="370">
        <v>336</v>
      </c>
      <c r="J23" s="370">
        <v>147</v>
      </c>
      <c r="K23" s="370">
        <v>0</v>
      </c>
      <c r="L23" s="370">
        <v>968</v>
      </c>
      <c r="M23" s="370">
        <v>0</v>
      </c>
      <c r="N23" s="370">
        <v>0</v>
      </c>
      <c r="O23" s="370">
        <v>0</v>
      </c>
      <c r="P23" s="370">
        <v>0</v>
      </c>
      <c r="Q23" s="370">
        <v>648</v>
      </c>
      <c r="R23" s="370">
        <v>962</v>
      </c>
      <c r="S23" s="370">
        <v>962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0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300</v>
      </c>
      <c r="AP23" s="370">
        <v>0</v>
      </c>
      <c r="AQ23" s="370">
        <v>1164</v>
      </c>
      <c r="AR23" s="370">
        <v>0</v>
      </c>
      <c r="AS23" s="370">
        <v>0</v>
      </c>
      <c r="AT23" s="370">
        <v>910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30</v>
      </c>
      <c r="D24" s="370">
        <v>3</v>
      </c>
      <c r="E24" s="370">
        <v>3</v>
      </c>
      <c r="F24" s="370">
        <v>27.5</v>
      </c>
      <c r="G24" s="370">
        <v>0</v>
      </c>
      <c r="H24" s="370">
        <v>0</v>
      </c>
      <c r="I24" s="370">
        <v>0</v>
      </c>
      <c r="J24" s="370">
        <v>27.5</v>
      </c>
      <c r="K24" s="370">
        <v>0</v>
      </c>
      <c r="L24" s="370">
        <v>0</v>
      </c>
      <c r="M24" s="370">
        <v>0</v>
      </c>
      <c r="N24" s="370">
        <v>0</v>
      </c>
      <c r="O24" s="370">
        <v>0</v>
      </c>
      <c r="P24" s="370">
        <v>0</v>
      </c>
      <c r="Q24" s="370">
        <v>0</v>
      </c>
      <c r="R24" s="370">
        <v>0</v>
      </c>
      <c r="S24" s="370">
        <v>0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0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0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30</v>
      </c>
      <c r="D25" s="370">
        <v>3</v>
      </c>
      <c r="E25" s="370">
        <v>4</v>
      </c>
      <c r="F25" s="370">
        <v>298.5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201.5</v>
      </c>
      <c r="M25" s="370">
        <v>0</v>
      </c>
      <c r="N25" s="370">
        <v>0</v>
      </c>
      <c r="O25" s="370">
        <v>0</v>
      </c>
      <c r="P25" s="370">
        <v>0</v>
      </c>
      <c r="Q25" s="370">
        <v>0</v>
      </c>
      <c r="R25" s="370">
        <v>23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20</v>
      </c>
      <c r="AP25" s="370">
        <v>0</v>
      </c>
      <c r="AQ25" s="370">
        <v>24</v>
      </c>
      <c r="AR25" s="370">
        <v>0</v>
      </c>
      <c r="AS25" s="370">
        <v>0</v>
      </c>
      <c r="AT25" s="370">
        <v>30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30</v>
      </c>
      <c r="D26" s="370">
        <v>3</v>
      </c>
      <c r="E26" s="370">
        <v>5</v>
      </c>
      <c r="F26" s="370">
        <v>71</v>
      </c>
      <c r="G26" s="370">
        <v>12</v>
      </c>
      <c r="H26" s="370">
        <v>0</v>
      </c>
      <c r="I26" s="370">
        <v>0</v>
      </c>
      <c r="J26" s="370">
        <v>0</v>
      </c>
      <c r="K26" s="370">
        <v>0</v>
      </c>
      <c r="L26" s="370">
        <v>0</v>
      </c>
      <c r="M26" s="370">
        <v>0</v>
      </c>
      <c r="N26" s="370">
        <v>0</v>
      </c>
      <c r="O26" s="370">
        <v>0</v>
      </c>
      <c r="P26" s="370">
        <v>0</v>
      </c>
      <c r="Q26" s="370">
        <v>0</v>
      </c>
      <c r="R26" s="370">
        <v>0</v>
      </c>
      <c r="S26" s="370">
        <v>0</v>
      </c>
      <c r="T26" s="370">
        <v>0</v>
      </c>
      <c r="U26" s="370">
        <v>0</v>
      </c>
      <c r="V26" s="370">
        <v>0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0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59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30</v>
      </c>
      <c r="D27" s="370">
        <v>3</v>
      </c>
      <c r="E27" s="370">
        <v>6</v>
      </c>
      <c r="F27" s="370">
        <v>1570752</v>
      </c>
      <c r="G27" s="370">
        <v>1440</v>
      </c>
      <c r="H27" s="370">
        <v>0</v>
      </c>
      <c r="I27" s="370">
        <v>40023</v>
      </c>
      <c r="J27" s="370">
        <v>31690</v>
      </c>
      <c r="K27" s="370">
        <v>0</v>
      </c>
      <c r="L27" s="370">
        <v>496442</v>
      </c>
      <c r="M27" s="370">
        <v>0</v>
      </c>
      <c r="N27" s="370">
        <v>0</v>
      </c>
      <c r="O27" s="370">
        <v>0</v>
      </c>
      <c r="P27" s="370">
        <v>507</v>
      </c>
      <c r="Q27" s="370">
        <v>150389</v>
      </c>
      <c r="R27" s="370">
        <v>217907</v>
      </c>
      <c r="S27" s="370">
        <v>236112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0</v>
      </c>
      <c r="AA27" s="370">
        <v>0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50276</v>
      </c>
      <c r="AP27" s="370">
        <v>0</v>
      </c>
      <c r="AQ27" s="370">
        <v>202152</v>
      </c>
      <c r="AR27" s="370">
        <v>0</v>
      </c>
      <c r="AS27" s="370">
        <v>0</v>
      </c>
      <c r="AT27" s="370">
        <v>143814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30</v>
      </c>
      <c r="D28" s="370">
        <v>3</v>
      </c>
      <c r="E28" s="370">
        <v>9</v>
      </c>
      <c r="F28" s="370">
        <v>8984</v>
      </c>
      <c r="G28" s="370">
        <v>0</v>
      </c>
      <c r="H28" s="370">
        <v>0</v>
      </c>
      <c r="I28" s="370">
        <v>0</v>
      </c>
      <c r="J28" s="370">
        <v>0</v>
      </c>
      <c r="K28" s="370">
        <v>0</v>
      </c>
      <c r="L28" s="370">
        <v>1824</v>
      </c>
      <c r="M28" s="370">
        <v>0</v>
      </c>
      <c r="N28" s="370">
        <v>0</v>
      </c>
      <c r="O28" s="370">
        <v>0</v>
      </c>
      <c r="P28" s="370">
        <v>0</v>
      </c>
      <c r="Q28" s="370">
        <v>0</v>
      </c>
      <c r="R28" s="370">
        <v>2500</v>
      </c>
      <c r="S28" s="370">
        <v>2660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2000</v>
      </c>
      <c r="AR28" s="370">
        <v>0</v>
      </c>
      <c r="AS28" s="370">
        <v>0</v>
      </c>
      <c r="AT28" s="370">
        <v>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30</v>
      </c>
      <c r="D29" s="370">
        <v>3</v>
      </c>
      <c r="E29" s="370">
        <v>10</v>
      </c>
      <c r="F29" s="370">
        <v>1650</v>
      </c>
      <c r="G29" s="370">
        <v>1650</v>
      </c>
      <c r="H29" s="370">
        <v>0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0</v>
      </c>
      <c r="R29" s="370">
        <v>0</v>
      </c>
      <c r="S29" s="370">
        <v>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0</v>
      </c>
      <c r="AR29" s="370">
        <v>0</v>
      </c>
      <c r="AS29" s="370">
        <v>0</v>
      </c>
      <c r="AT29" s="370">
        <v>0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30</v>
      </c>
      <c r="D30" s="370">
        <v>3</v>
      </c>
      <c r="E30" s="370">
        <v>11</v>
      </c>
      <c r="F30" s="370">
        <v>3755.6787195613124</v>
      </c>
      <c r="G30" s="370">
        <v>1672.3453862279791</v>
      </c>
      <c r="H30" s="370">
        <v>2083.3333333333335</v>
      </c>
      <c r="I30" s="370">
        <v>0</v>
      </c>
      <c r="J30" s="370">
        <v>0</v>
      </c>
      <c r="K30" s="370">
        <v>0</v>
      </c>
      <c r="L30" s="370">
        <v>0</v>
      </c>
      <c r="M30" s="370">
        <v>0</v>
      </c>
      <c r="N30" s="370">
        <v>0</v>
      </c>
      <c r="O30" s="370">
        <v>0</v>
      </c>
      <c r="P30" s="370">
        <v>0</v>
      </c>
      <c r="Q30" s="370">
        <v>0</v>
      </c>
      <c r="R30" s="370">
        <v>0</v>
      </c>
      <c r="S30" s="370">
        <v>0</v>
      </c>
      <c r="T30" s="370">
        <v>0</v>
      </c>
      <c r="U30" s="370">
        <v>0</v>
      </c>
      <c r="V30" s="370">
        <v>0</v>
      </c>
      <c r="W30" s="370">
        <v>0</v>
      </c>
      <c r="X30" s="370">
        <v>0</v>
      </c>
      <c r="Y30" s="370">
        <v>0</v>
      </c>
      <c r="Z30" s="370">
        <v>0</v>
      </c>
      <c r="AA30" s="370">
        <v>0</v>
      </c>
      <c r="AB30" s="370">
        <v>0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0</v>
      </c>
      <c r="AR30" s="370">
        <v>0</v>
      </c>
      <c r="AS30" s="370">
        <v>0</v>
      </c>
      <c r="AT30" s="370">
        <v>0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30</v>
      </c>
      <c r="D31" s="370">
        <v>4</v>
      </c>
      <c r="E31" s="370">
        <v>1</v>
      </c>
      <c r="F31" s="370">
        <v>44.3</v>
      </c>
      <c r="G31" s="370">
        <v>0</v>
      </c>
      <c r="H31" s="370">
        <v>0</v>
      </c>
      <c r="I31" s="370">
        <v>2</v>
      </c>
      <c r="J31" s="370">
        <v>0.8</v>
      </c>
      <c r="K31" s="370">
        <v>0</v>
      </c>
      <c r="L31" s="370">
        <v>6</v>
      </c>
      <c r="M31" s="370">
        <v>0</v>
      </c>
      <c r="N31" s="370">
        <v>0</v>
      </c>
      <c r="O31" s="370">
        <v>0</v>
      </c>
      <c r="P31" s="370">
        <v>0.5</v>
      </c>
      <c r="Q31" s="370">
        <v>4</v>
      </c>
      <c r="R31" s="370">
        <v>7</v>
      </c>
      <c r="S31" s="370">
        <v>6</v>
      </c>
      <c r="T31" s="370">
        <v>0</v>
      </c>
      <c r="U31" s="370">
        <v>0</v>
      </c>
      <c r="V31" s="370">
        <v>0</v>
      </c>
      <c r="W31" s="370">
        <v>0</v>
      </c>
      <c r="X31" s="370">
        <v>0</v>
      </c>
      <c r="Y31" s="370">
        <v>0</v>
      </c>
      <c r="Z31" s="370">
        <v>0</v>
      </c>
      <c r="AA31" s="370">
        <v>0</v>
      </c>
      <c r="AB31" s="370">
        <v>0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2</v>
      </c>
      <c r="AP31" s="370">
        <v>0</v>
      </c>
      <c r="AQ31" s="370">
        <v>8</v>
      </c>
      <c r="AR31" s="370">
        <v>0</v>
      </c>
      <c r="AS31" s="370">
        <v>0</v>
      </c>
      <c r="AT31" s="370">
        <v>8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30</v>
      </c>
      <c r="D32" s="370">
        <v>4</v>
      </c>
      <c r="E32" s="370">
        <v>2</v>
      </c>
      <c r="F32" s="370">
        <v>6670</v>
      </c>
      <c r="G32" s="370">
        <v>0</v>
      </c>
      <c r="H32" s="370">
        <v>0</v>
      </c>
      <c r="I32" s="370">
        <v>304</v>
      </c>
      <c r="J32" s="370">
        <v>128</v>
      </c>
      <c r="K32" s="370">
        <v>0</v>
      </c>
      <c r="L32" s="370">
        <v>936</v>
      </c>
      <c r="M32" s="370">
        <v>0</v>
      </c>
      <c r="N32" s="370">
        <v>0</v>
      </c>
      <c r="O32" s="370">
        <v>0</v>
      </c>
      <c r="P32" s="370">
        <v>7.5</v>
      </c>
      <c r="Q32" s="370">
        <v>624</v>
      </c>
      <c r="R32" s="370">
        <v>1142.5</v>
      </c>
      <c r="S32" s="370">
        <v>968</v>
      </c>
      <c r="T32" s="370">
        <v>0</v>
      </c>
      <c r="U32" s="370">
        <v>0</v>
      </c>
      <c r="V32" s="370">
        <v>0</v>
      </c>
      <c r="W32" s="370">
        <v>0</v>
      </c>
      <c r="X32" s="370">
        <v>0</v>
      </c>
      <c r="Y32" s="370">
        <v>0</v>
      </c>
      <c r="Z32" s="370">
        <v>0</v>
      </c>
      <c r="AA32" s="370">
        <v>0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0</v>
      </c>
      <c r="AM32" s="370">
        <v>0</v>
      </c>
      <c r="AN32" s="370">
        <v>0</v>
      </c>
      <c r="AO32" s="370">
        <v>336</v>
      </c>
      <c r="AP32" s="370">
        <v>0</v>
      </c>
      <c r="AQ32" s="370">
        <v>1272</v>
      </c>
      <c r="AR32" s="370">
        <v>0</v>
      </c>
      <c r="AS32" s="370">
        <v>0</v>
      </c>
      <c r="AT32" s="370">
        <v>952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30</v>
      </c>
      <c r="D33" s="370">
        <v>4</v>
      </c>
      <c r="E33" s="370">
        <v>3</v>
      </c>
      <c r="F33" s="370">
        <v>32</v>
      </c>
      <c r="G33" s="370">
        <v>0</v>
      </c>
      <c r="H33" s="370">
        <v>0</v>
      </c>
      <c r="I33" s="370">
        <v>0</v>
      </c>
      <c r="J33" s="370">
        <v>32</v>
      </c>
      <c r="K33" s="370">
        <v>0</v>
      </c>
      <c r="L33" s="370">
        <v>0</v>
      </c>
      <c r="M33" s="370">
        <v>0</v>
      </c>
      <c r="N33" s="370">
        <v>0</v>
      </c>
      <c r="O33" s="370">
        <v>0</v>
      </c>
      <c r="P33" s="370">
        <v>0</v>
      </c>
      <c r="Q33" s="370">
        <v>0</v>
      </c>
      <c r="R33" s="370">
        <v>0</v>
      </c>
      <c r="S33" s="370">
        <v>0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0</v>
      </c>
      <c r="AM33" s="370">
        <v>0</v>
      </c>
      <c r="AN33" s="370">
        <v>0</v>
      </c>
      <c r="AO33" s="370">
        <v>0</v>
      </c>
      <c r="AP33" s="370">
        <v>0</v>
      </c>
      <c r="AQ33" s="370">
        <v>0</v>
      </c>
      <c r="AR33" s="370">
        <v>0</v>
      </c>
      <c r="AS33" s="370">
        <v>0</v>
      </c>
      <c r="AT33" s="370">
        <v>0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30</v>
      </c>
      <c r="D34" s="370">
        <v>4</v>
      </c>
      <c r="E34" s="370">
        <v>4</v>
      </c>
      <c r="F34" s="370">
        <v>274</v>
      </c>
      <c r="G34" s="370">
        <v>0</v>
      </c>
      <c r="H34" s="370">
        <v>0</v>
      </c>
      <c r="I34" s="370">
        <v>0</v>
      </c>
      <c r="J34" s="370">
        <v>4.5</v>
      </c>
      <c r="K34" s="370">
        <v>0</v>
      </c>
      <c r="L34" s="370">
        <v>201</v>
      </c>
      <c r="M34" s="370">
        <v>0</v>
      </c>
      <c r="N34" s="370">
        <v>0</v>
      </c>
      <c r="O34" s="370">
        <v>0</v>
      </c>
      <c r="P34" s="370">
        <v>0</v>
      </c>
      <c r="Q34" s="370">
        <v>0</v>
      </c>
      <c r="R34" s="370">
        <v>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18.5</v>
      </c>
      <c r="AR34" s="370">
        <v>0</v>
      </c>
      <c r="AS34" s="370">
        <v>0</v>
      </c>
      <c r="AT34" s="370">
        <v>50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30</v>
      </c>
      <c r="D35" s="370">
        <v>4</v>
      </c>
      <c r="E35" s="370">
        <v>5</v>
      </c>
      <c r="F35" s="370">
        <v>96</v>
      </c>
      <c r="G35" s="370">
        <v>36</v>
      </c>
      <c r="H35" s="370">
        <v>0</v>
      </c>
      <c r="I35" s="370">
        <v>0</v>
      </c>
      <c r="J35" s="370">
        <v>0</v>
      </c>
      <c r="K35" s="370">
        <v>0</v>
      </c>
      <c r="L35" s="370">
        <v>12</v>
      </c>
      <c r="M35" s="370">
        <v>0</v>
      </c>
      <c r="N35" s="370">
        <v>0</v>
      </c>
      <c r="O35" s="370">
        <v>0</v>
      </c>
      <c r="P35" s="370">
        <v>0</v>
      </c>
      <c r="Q35" s="370">
        <v>0</v>
      </c>
      <c r="R35" s="370">
        <v>0</v>
      </c>
      <c r="S35" s="370">
        <v>0</v>
      </c>
      <c r="T35" s="370">
        <v>0</v>
      </c>
      <c r="U35" s="370">
        <v>0</v>
      </c>
      <c r="V35" s="370">
        <v>0</v>
      </c>
      <c r="W35" s="370">
        <v>0</v>
      </c>
      <c r="X35" s="370">
        <v>0</v>
      </c>
      <c r="Y35" s="370">
        <v>0</v>
      </c>
      <c r="Z35" s="370">
        <v>0</v>
      </c>
      <c r="AA35" s="370">
        <v>0</v>
      </c>
      <c r="AB35" s="370">
        <v>0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0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0</v>
      </c>
      <c r="AS35" s="370">
        <v>0</v>
      </c>
      <c r="AT35" s="370">
        <v>48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30</v>
      </c>
      <c r="D36" s="370">
        <v>4</v>
      </c>
      <c r="E36" s="370">
        <v>6</v>
      </c>
      <c r="F36" s="370">
        <v>1674269</v>
      </c>
      <c r="G36" s="370">
        <v>4320</v>
      </c>
      <c r="H36" s="370">
        <v>0</v>
      </c>
      <c r="I36" s="370">
        <v>39639</v>
      </c>
      <c r="J36" s="370">
        <v>35674</v>
      </c>
      <c r="K36" s="370">
        <v>0</v>
      </c>
      <c r="L36" s="370">
        <v>515901</v>
      </c>
      <c r="M36" s="370">
        <v>0</v>
      </c>
      <c r="N36" s="370">
        <v>0</v>
      </c>
      <c r="O36" s="370">
        <v>0</v>
      </c>
      <c r="P36" s="370">
        <v>11661</v>
      </c>
      <c r="Q36" s="370">
        <v>130546</v>
      </c>
      <c r="R36" s="370">
        <v>260500</v>
      </c>
      <c r="S36" s="370">
        <v>246979</v>
      </c>
      <c r="T36" s="370">
        <v>0</v>
      </c>
      <c r="U36" s="370">
        <v>0</v>
      </c>
      <c r="V36" s="370">
        <v>0</v>
      </c>
      <c r="W36" s="370">
        <v>0</v>
      </c>
      <c r="X36" s="370">
        <v>0</v>
      </c>
      <c r="Y36" s="370">
        <v>0</v>
      </c>
      <c r="Z36" s="370">
        <v>0</v>
      </c>
      <c r="AA36" s="370">
        <v>0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52869</v>
      </c>
      <c r="AP36" s="370">
        <v>0</v>
      </c>
      <c r="AQ36" s="370">
        <v>212823</v>
      </c>
      <c r="AR36" s="370">
        <v>0</v>
      </c>
      <c r="AS36" s="370">
        <v>0</v>
      </c>
      <c r="AT36" s="370">
        <v>163357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30</v>
      </c>
      <c r="D37" s="370">
        <v>4</v>
      </c>
      <c r="E37" s="370">
        <v>9</v>
      </c>
      <c r="F37" s="370">
        <v>7160</v>
      </c>
      <c r="G37" s="370">
        <v>0</v>
      </c>
      <c r="H37" s="370">
        <v>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1000</v>
      </c>
      <c r="R37" s="370">
        <v>1000</v>
      </c>
      <c r="S37" s="370">
        <v>1000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1660</v>
      </c>
      <c r="AP37" s="370">
        <v>0</v>
      </c>
      <c r="AQ37" s="370">
        <v>2000</v>
      </c>
      <c r="AR37" s="370">
        <v>0</v>
      </c>
      <c r="AS37" s="370">
        <v>0</v>
      </c>
      <c r="AT37" s="370">
        <v>500</v>
      </c>
      <c r="AU37" s="370">
        <v>0</v>
      </c>
      <c r="AV37" s="370">
        <v>0</v>
      </c>
      <c r="AW37" s="370">
        <v>0</v>
      </c>
    </row>
    <row r="38" spans="3:49" x14ac:dyDescent="0.3">
      <c r="C38" s="370">
        <v>30</v>
      </c>
      <c r="D38" s="370">
        <v>4</v>
      </c>
      <c r="E38" s="370">
        <v>10</v>
      </c>
      <c r="F38" s="370">
        <v>1100</v>
      </c>
      <c r="G38" s="370">
        <v>1100</v>
      </c>
      <c r="H38" s="370">
        <v>0</v>
      </c>
      <c r="I38" s="370">
        <v>0</v>
      </c>
      <c r="J38" s="370">
        <v>0</v>
      </c>
      <c r="K38" s="370">
        <v>0</v>
      </c>
      <c r="L38" s="370">
        <v>0</v>
      </c>
      <c r="M38" s="370">
        <v>0</v>
      </c>
      <c r="N38" s="370">
        <v>0</v>
      </c>
      <c r="O38" s="370">
        <v>0</v>
      </c>
      <c r="P38" s="370">
        <v>0</v>
      </c>
      <c r="Q38" s="370">
        <v>0</v>
      </c>
      <c r="R38" s="370">
        <v>0</v>
      </c>
      <c r="S38" s="370">
        <v>0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0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0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0</v>
      </c>
      <c r="AP38" s="370">
        <v>0</v>
      </c>
      <c r="AQ38" s="370">
        <v>0</v>
      </c>
      <c r="AR38" s="370">
        <v>0</v>
      </c>
      <c r="AS38" s="370">
        <v>0</v>
      </c>
      <c r="AT38" s="370">
        <v>0</v>
      </c>
      <c r="AU38" s="370">
        <v>0</v>
      </c>
      <c r="AV38" s="370">
        <v>0</v>
      </c>
      <c r="AW38" s="370">
        <v>0</v>
      </c>
    </row>
    <row r="39" spans="3:49" x14ac:dyDescent="0.3">
      <c r="C39" s="370">
        <v>30</v>
      </c>
      <c r="D39" s="370">
        <v>4</v>
      </c>
      <c r="E39" s="370">
        <v>11</v>
      </c>
      <c r="F39" s="370">
        <v>3755.6787195613124</v>
      </c>
      <c r="G39" s="370">
        <v>1672.3453862279791</v>
      </c>
      <c r="H39" s="370">
        <v>2083.3333333333335</v>
      </c>
      <c r="I39" s="370">
        <v>0</v>
      </c>
      <c r="J39" s="370">
        <v>0</v>
      </c>
      <c r="K39" s="370">
        <v>0</v>
      </c>
      <c r="L39" s="370">
        <v>0</v>
      </c>
      <c r="M39" s="370">
        <v>0</v>
      </c>
      <c r="N39" s="370">
        <v>0</v>
      </c>
      <c r="O39" s="370">
        <v>0</v>
      </c>
      <c r="P39" s="370">
        <v>0</v>
      </c>
      <c r="Q39" s="370">
        <v>0</v>
      </c>
      <c r="R39" s="370">
        <v>0</v>
      </c>
      <c r="S39" s="370">
        <v>0</v>
      </c>
      <c r="T39" s="370">
        <v>0</v>
      </c>
      <c r="U39" s="370">
        <v>0</v>
      </c>
      <c r="V39" s="370">
        <v>0</v>
      </c>
      <c r="W39" s="370">
        <v>0</v>
      </c>
      <c r="X39" s="370">
        <v>0</v>
      </c>
      <c r="Y39" s="370">
        <v>0</v>
      </c>
      <c r="Z39" s="370">
        <v>0</v>
      </c>
      <c r="AA39" s="370">
        <v>0</v>
      </c>
      <c r="AB39" s="370">
        <v>0</v>
      </c>
      <c r="AC39" s="370">
        <v>0</v>
      </c>
      <c r="AD39" s="370">
        <v>0</v>
      </c>
      <c r="AE39" s="370">
        <v>0</v>
      </c>
      <c r="AF39" s="370">
        <v>0</v>
      </c>
      <c r="AG39" s="370">
        <v>0</v>
      </c>
      <c r="AH39" s="370">
        <v>0</v>
      </c>
      <c r="AI39" s="370">
        <v>0</v>
      </c>
      <c r="AJ39" s="370">
        <v>0</v>
      </c>
      <c r="AK39" s="370">
        <v>0</v>
      </c>
      <c r="AL39" s="370">
        <v>0</v>
      </c>
      <c r="AM39" s="370">
        <v>0</v>
      </c>
      <c r="AN39" s="370">
        <v>0</v>
      </c>
      <c r="AO39" s="370">
        <v>0</v>
      </c>
      <c r="AP39" s="370">
        <v>0</v>
      </c>
      <c r="AQ39" s="370">
        <v>0</v>
      </c>
      <c r="AR39" s="370">
        <v>0</v>
      </c>
      <c r="AS39" s="370">
        <v>0</v>
      </c>
      <c r="AT39" s="370">
        <v>0</v>
      </c>
      <c r="AU39" s="370">
        <v>0</v>
      </c>
      <c r="AV39" s="370">
        <v>0</v>
      </c>
      <c r="AW39" s="370">
        <v>0</v>
      </c>
    </row>
    <row r="40" spans="3:49" x14ac:dyDescent="0.3">
      <c r="C40" s="370">
        <v>30</v>
      </c>
      <c r="D40" s="370">
        <v>5</v>
      </c>
      <c r="E40" s="370">
        <v>1</v>
      </c>
      <c r="F40" s="370">
        <v>42.8</v>
      </c>
      <c r="G40" s="370">
        <v>0</v>
      </c>
      <c r="H40" s="370">
        <v>0</v>
      </c>
      <c r="I40" s="370">
        <v>2</v>
      </c>
      <c r="J40" s="370">
        <v>0.8</v>
      </c>
      <c r="K40" s="370">
        <v>0</v>
      </c>
      <c r="L40" s="370">
        <v>6</v>
      </c>
      <c r="M40" s="370">
        <v>0</v>
      </c>
      <c r="N40" s="370">
        <v>0</v>
      </c>
      <c r="O40" s="370">
        <v>0</v>
      </c>
      <c r="P40" s="370">
        <v>0</v>
      </c>
      <c r="Q40" s="370">
        <v>4</v>
      </c>
      <c r="R40" s="370">
        <v>7</v>
      </c>
      <c r="S40" s="370">
        <v>6</v>
      </c>
      <c r="T40" s="370">
        <v>0</v>
      </c>
      <c r="U40" s="370">
        <v>0</v>
      </c>
      <c r="V40" s="370">
        <v>0</v>
      </c>
      <c r="W40" s="370">
        <v>0</v>
      </c>
      <c r="X40" s="370">
        <v>0</v>
      </c>
      <c r="Y40" s="370">
        <v>0</v>
      </c>
      <c r="Z40" s="370">
        <v>0</v>
      </c>
      <c r="AA40" s="370">
        <v>0</v>
      </c>
      <c r="AB40" s="370">
        <v>0</v>
      </c>
      <c r="AC40" s="370">
        <v>0</v>
      </c>
      <c r="AD40" s="370">
        <v>0</v>
      </c>
      <c r="AE40" s="370">
        <v>0</v>
      </c>
      <c r="AF40" s="370">
        <v>0</v>
      </c>
      <c r="AG40" s="370">
        <v>0</v>
      </c>
      <c r="AH40" s="370">
        <v>0</v>
      </c>
      <c r="AI40" s="370">
        <v>0</v>
      </c>
      <c r="AJ40" s="370">
        <v>0</v>
      </c>
      <c r="AK40" s="370">
        <v>0</v>
      </c>
      <c r="AL40" s="370">
        <v>0</v>
      </c>
      <c r="AM40" s="370">
        <v>0</v>
      </c>
      <c r="AN40" s="370">
        <v>0</v>
      </c>
      <c r="AO40" s="370">
        <v>2</v>
      </c>
      <c r="AP40" s="370">
        <v>0</v>
      </c>
      <c r="AQ40" s="370">
        <v>8</v>
      </c>
      <c r="AR40" s="370">
        <v>0</v>
      </c>
      <c r="AS40" s="370">
        <v>0</v>
      </c>
      <c r="AT40" s="370">
        <v>7</v>
      </c>
      <c r="AU40" s="370">
        <v>0</v>
      </c>
      <c r="AV40" s="370">
        <v>0</v>
      </c>
      <c r="AW40" s="370">
        <v>0</v>
      </c>
    </row>
    <row r="41" spans="3:49" x14ac:dyDescent="0.3">
      <c r="C41" s="370">
        <v>30</v>
      </c>
      <c r="D41" s="370">
        <v>5</v>
      </c>
      <c r="E41" s="370">
        <v>2</v>
      </c>
      <c r="F41" s="370">
        <v>6731.5</v>
      </c>
      <c r="G41" s="370">
        <v>0</v>
      </c>
      <c r="H41" s="370">
        <v>0</v>
      </c>
      <c r="I41" s="370">
        <v>344</v>
      </c>
      <c r="J41" s="370">
        <v>147.5</v>
      </c>
      <c r="K41" s="370">
        <v>0</v>
      </c>
      <c r="L41" s="370">
        <v>1016</v>
      </c>
      <c r="M41" s="370">
        <v>0</v>
      </c>
      <c r="N41" s="370">
        <v>0</v>
      </c>
      <c r="O41" s="370">
        <v>0</v>
      </c>
      <c r="P41" s="370">
        <v>7.5</v>
      </c>
      <c r="Q41" s="370">
        <v>648</v>
      </c>
      <c r="R41" s="370">
        <v>1132</v>
      </c>
      <c r="S41" s="370">
        <v>986</v>
      </c>
      <c r="T41" s="370">
        <v>0</v>
      </c>
      <c r="U41" s="370">
        <v>0</v>
      </c>
      <c r="V41" s="370">
        <v>0</v>
      </c>
      <c r="W41" s="370">
        <v>0</v>
      </c>
      <c r="X41" s="370">
        <v>0</v>
      </c>
      <c r="Y41" s="370">
        <v>0</v>
      </c>
      <c r="Z41" s="370">
        <v>0</v>
      </c>
      <c r="AA41" s="370">
        <v>0</v>
      </c>
      <c r="AB41" s="370">
        <v>0</v>
      </c>
      <c r="AC41" s="370">
        <v>0</v>
      </c>
      <c r="AD41" s="370">
        <v>0</v>
      </c>
      <c r="AE41" s="370">
        <v>0</v>
      </c>
      <c r="AF41" s="370">
        <v>0</v>
      </c>
      <c r="AG41" s="370">
        <v>0</v>
      </c>
      <c r="AH41" s="370">
        <v>0</v>
      </c>
      <c r="AI41" s="370">
        <v>0</v>
      </c>
      <c r="AJ41" s="370">
        <v>0</v>
      </c>
      <c r="AK41" s="370">
        <v>0</v>
      </c>
      <c r="AL41" s="370">
        <v>0</v>
      </c>
      <c r="AM41" s="370">
        <v>0</v>
      </c>
      <c r="AN41" s="370">
        <v>0</v>
      </c>
      <c r="AO41" s="370">
        <v>294</v>
      </c>
      <c r="AP41" s="370">
        <v>0</v>
      </c>
      <c r="AQ41" s="370">
        <v>1342</v>
      </c>
      <c r="AR41" s="370">
        <v>0</v>
      </c>
      <c r="AS41" s="370">
        <v>0</v>
      </c>
      <c r="AT41" s="370">
        <v>814.5</v>
      </c>
      <c r="AU41" s="370">
        <v>0</v>
      </c>
      <c r="AV41" s="370">
        <v>0</v>
      </c>
      <c r="AW41" s="370">
        <v>0</v>
      </c>
    </row>
    <row r="42" spans="3:49" x14ac:dyDescent="0.3">
      <c r="C42" s="370">
        <v>30</v>
      </c>
      <c r="D42" s="370">
        <v>5</v>
      </c>
      <c r="E42" s="370">
        <v>3</v>
      </c>
      <c r="F42" s="370">
        <v>33.5</v>
      </c>
      <c r="G42" s="370">
        <v>0</v>
      </c>
      <c r="H42" s="370">
        <v>0</v>
      </c>
      <c r="I42" s="370">
        <v>0</v>
      </c>
      <c r="J42" s="370">
        <v>33.5</v>
      </c>
      <c r="K42" s="370">
        <v>0</v>
      </c>
      <c r="L42" s="370">
        <v>0</v>
      </c>
      <c r="M42" s="370">
        <v>0</v>
      </c>
      <c r="N42" s="370">
        <v>0</v>
      </c>
      <c r="O42" s="370">
        <v>0</v>
      </c>
      <c r="P42" s="370">
        <v>0</v>
      </c>
      <c r="Q42" s="370">
        <v>0</v>
      </c>
      <c r="R42" s="370">
        <v>0</v>
      </c>
      <c r="S42" s="370">
        <v>0</v>
      </c>
      <c r="T42" s="370">
        <v>0</v>
      </c>
      <c r="U42" s="370">
        <v>0</v>
      </c>
      <c r="V42" s="370">
        <v>0</v>
      </c>
      <c r="W42" s="370">
        <v>0</v>
      </c>
      <c r="X42" s="370">
        <v>0</v>
      </c>
      <c r="Y42" s="370">
        <v>0</v>
      </c>
      <c r="Z42" s="370">
        <v>0</v>
      </c>
      <c r="AA42" s="370">
        <v>0</v>
      </c>
      <c r="AB42" s="370">
        <v>0</v>
      </c>
      <c r="AC42" s="370">
        <v>0</v>
      </c>
      <c r="AD42" s="370">
        <v>0</v>
      </c>
      <c r="AE42" s="370">
        <v>0</v>
      </c>
      <c r="AF42" s="370">
        <v>0</v>
      </c>
      <c r="AG42" s="370">
        <v>0</v>
      </c>
      <c r="AH42" s="370">
        <v>0</v>
      </c>
      <c r="AI42" s="370">
        <v>0</v>
      </c>
      <c r="AJ42" s="370">
        <v>0</v>
      </c>
      <c r="AK42" s="370">
        <v>0</v>
      </c>
      <c r="AL42" s="370">
        <v>0</v>
      </c>
      <c r="AM42" s="370">
        <v>0</v>
      </c>
      <c r="AN42" s="370">
        <v>0</v>
      </c>
      <c r="AO42" s="370">
        <v>0</v>
      </c>
      <c r="AP42" s="370">
        <v>0</v>
      </c>
      <c r="AQ42" s="370">
        <v>0</v>
      </c>
      <c r="AR42" s="370">
        <v>0</v>
      </c>
      <c r="AS42" s="370">
        <v>0</v>
      </c>
      <c r="AT42" s="370">
        <v>0</v>
      </c>
      <c r="AU42" s="370">
        <v>0</v>
      </c>
      <c r="AV42" s="370">
        <v>0</v>
      </c>
      <c r="AW42" s="370">
        <v>0</v>
      </c>
    </row>
    <row r="43" spans="3:49" x14ac:dyDescent="0.3">
      <c r="C43" s="370">
        <v>30</v>
      </c>
      <c r="D43" s="370">
        <v>5</v>
      </c>
      <c r="E43" s="370">
        <v>4</v>
      </c>
      <c r="F43" s="370">
        <v>257.5</v>
      </c>
      <c r="G43" s="370">
        <v>0</v>
      </c>
      <c r="H43" s="370">
        <v>0</v>
      </c>
      <c r="I43" s="370">
        <v>0</v>
      </c>
      <c r="J43" s="370">
        <v>0</v>
      </c>
      <c r="K43" s="370">
        <v>0</v>
      </c>
      <c r="L43" s="370">
        <v>194</v>
      </c>
      <c r="M43" s="370">
        <v>0</v>
      </c>
      <c r="N43" s="370">
        <v>0</v>
      </c>
      <c r="O43" s="370">
        <v>0</v>
      </c>
      <c r="P43" s="370">
        <v>0</v>
      </c>
      <c r="Q43" s="370">
        <v>16.5</v>
      </c>
      <c r="R43" s="370">
        <v>0</v>
      </c>
      <c r="S43" s="370">
        <v>0</v>
      </c>
      <c r="T43" s="370">
        <v>0</v>
      </c>
      <c r="U43" s="370">
        <v>0</v>
      </c>
      <c r="V43" s="370">
        <v>0</v>
      </c>
      <c r="W43" s="370">
        <v>0</v>
      </c>
      <c r="X43" s="370">
        <v>0</v>
      </c>
      <c r="Y43" s="370">
        <v>0</v>
      </c>
      <c r="Z43" s="370">
        <v>0</v>
      </c>
      <c r="AA43" s="370">
        <v>0</v>
      </c>
      <c r="AB43" s="370">
        <v>0</v>
      </c>
      <c r="AC43" s="370">
        <v>0</v>
      </c>
      <c r="AD43" s="370">
        <v>0</v>
      </c>
      <c r="AE43" s="370">
        <v>0</v>
      </c>
      <c r="AF43" s="370">
        <v>0</v>
      </c>
      <c r="AG43" s="370">
        <v>0</v>
      </c>
      <c r="AH43" s="370">
        <v>0</v>
      </c>
      <c r="AI43" s="370">
        <v>0</v>
      </c>
      <c r="AJ43" s="370">
        <v>0</v>
      </c>
      <c r="AK43" s="370">
        <v>0</v>
      </c>
      <c r="AL43" s="370">
        <v>0</v>
      </c>
      <c r="AM43" s="370">
        <v>0</v>
      </c>
      <c r="AN43" s="370">
        <v>0</v>
      </c>
      <c r="AO43" s="370">
        <v>0</v>
      </c>
      <c r="AP43" s="370">
        <v>0</v>
      </c>
      <c r="AQ43" s="370">
        <v>0</v>
      </c>
      <c r="AR43" s="370">
        <v>0</v>
      </c>
      <c r="AS43" s="370">
        <v>0</v>
      </c>
      <c r="AT43" s="370">
        <v>47</v>
      </c>
      <c r="AU43" s="370">
        <v>0</v>
      </c>
      <c r="AV43" s="370">
        <v>0</v>
      </c>
      <c r="AW43" s="370">
        <v>0</v>
      </c>
    </row>
    <row r="44" spans="3:49" x14ac:dyDescent="0.3">
      <c r="C44" s="370">
        <v>30</v>
      </c>
      <c r="D44" s="370">
        <v>5</v>
      </c>
      <c r="E44" s="370">
        <v>5</v>
      </c>
      <c r="F44" s="370">
        <v>119</v>
      </c>
      <c r="G44" s="370">
        <v>24</v>
      </c>
      <c r="H44" s="370">
        <v>0</v>
      </c>
      <c r="I44" s="370">
        <v>0</v>
      </c>
      <c r="J44" s="370">
        <v>0</v>
      </c>
      <c r="K44" s="370">
        <v>0</v>
      </c>
      <c r="L44" s="370">
        <v>24</v>
      </c>
      <c r="M44" s="370">
        <v>0</v>
      </c>
      <c r="N44" s="370">
        <v>0</v>
      </c>
      <c r="O44" s="370">
        <v>0</v>
      </c>
      <c r="P44" s="370">
        <v>0</v>
      </c>
      <c r="Q44" s="370">
        <v>0</v>
      </c>
      <c r="R44" s="370">
        <v>0</v>
      </c>
      <c r="S44" s="370">
        <v>0</v>
      </c>
      <c r="T44" s="370">
        <v>0</v>
      </c>
      <c r="U44" s="370">
        <v>0</v>
      </c>
      <c r="V44" s="370">
        <v>0</v>
      </c>
      <c r="W44" s="370">
        <v>0</v>
      </c>
      <c r="X44" s="370">
        <v>0</v>
      </c>
      <c r="Y44" s="370">
        <v>0</v>
      </c>
      <c r="Z44" s="370">
        <v>0</v>
      </c>
      <c r="AA44" s="370">
        <v>0</v>
      </c>
      <c r="AB44" s="370">
        <v>0</v>
      </c>
      <c r="AC44" s="370">
        <v>0</v>
      </c>
      <c r="AD44" s="370">
        <v>0</v>
      </c>
      <c r="AE44" s="370">
        <v>0</v>
      </c>
      <c r="AF44" s="370">
        <v>0</v>
      </c>
      <c r="AG44" s="370">
        <v>0</v>
      </c>
      <c r="AH44" s="370">
        <v>0</v>
      </c>
      <c r="AI44" s="370">
        <v>0</v>
      </c>
      <c r="AJ44" s="370">
        <v>0</v>
      </c>
      <c r="AK44" s="370">
        <v>0</v>
      </c>
      <c r="AL44" s="370">
        <v>0</v>
      </c>
      <c r="AM44" s="370">
        <v>0</v>
      </c>
      <c r="AN44" s="370">
        <v>0</v>
      </c>
      <c r="AO44" s="370">
        <v>0</v>
      </c>
      <c r="AP44" s="370">
        <v>0</v>
      </c>
      <c r="AQ44" s="370">
        <v>0</v>
      </c>
      <c r="AR44" s="370">
        <v>0</v>
      </c>
      <c r="AS44" s="370">
        <v>0</v>
      </c>
      <c r="AT44" s="370">
        <v>71</v>
      </c>
      <c r="AU44" s="370">
        <v>0</v>
      </c>
      <c r="AV44" s="370">
        <v>0</v>
      </c>
      <c r="AW44" s="370">
        <v>0</v>
      </c>
    </row>
    <row r="45" spans="3:49" x14ac:dyDescent="0.3">
      <c r="C45" s="370">
        <v>30</v>
      </c>
      <c r="D45" s="370">
        <v>5</v>
      </c>
      <c r="E45" s="370">
        <v>6</v>
      </c>
      <c r="F45" s="370">
        <v>1659345</v>
      </c>
      <c r="G45" s="370">
        <v>2880</v>
      </c>
      <c r="H45" s="370">
        <v>0</v>
      </c>
      <c r="I45" s="370">
        <v>40021</v>
      </c>
      <c r="J45" s="370">
        <v>33996</v>
      </c>
      <c r="K45" s="370">
        <v>0</v>
      </c>
      <c r="L45" s="370">
        <v>505207</v>
      </c>
      <c r="M45" s="370">
        <v>0</v>
      </c>
      <c r="N45" s="370">
        <v>0</v>
      </c>
      <c r="O45" s="370">
        <v>0</v>
      </c>
      <c r="P45" s="370">
        <v>7427</v>
      </c>
      <c r="Q45" s="370">
        <v>135137</v>
      </c>
      <c r="R45" s="370">
        <v>251808</v>
      </c>
      <c r="S45" s="370">
        <v>253180</v>
      </c>
      <c r="T45" s="370">
        <v>0</v>
      </c>
      <c r="U45" s="370">
        <v>0</v>
      </c>
      <c r="V45" s="370">
        <v>0</v>
      </c>
      <c r="W45" s="370">
        <v>0</v>
      </c>
      <c r="X45" s="370">
        <v>0</v>
      </c>
      <c r="Y45" s="370">
        <v>0</v>
      </c>
      <c r="Z45" s="370">
        <v>0</v>
      </c>
      <c r="AA45" s="370">
        <v>0</v>
      </c>
      <c r="AB45" s="370">
        <v>0</v>
      </c>
      <c r="AC45" s="370">
        <v>0</v>
      </c>
      <c r="AD45" s="370">
        <v>0</v>
      </c>
      <c r="AE45" s="370">
        <v>0</v>
      </c>
      <c r="AF45" s="370">
        <v>0</v>
      </c>
      <c r="AG45" s="370">
        <v>0</v>
      </c>
      <c r="AH45" s="370">
        <v>0</v>
      </c>
      <c r="AI45" s="370">
        <v>0</v>
      </c>
      <c r="AJ45" s="370">
        <v>0</v>
      </c>
      <c r="AK45" s="370">
        <v>0</v>
      </c>
      <c r="AL45" s="370">
        <v>0</v>
      </c>
      <c r="AM45" s="370">
        <v>0</v>
      </c>
      <c r="AN45" s="370">
        <v>0</v>
      </c>
      <c r="AO45" s="370">
        <v>51176</v>
      </c>
      <c r="AP45" s="370">
        <v>0</v>
      </c>
      <c r="AQ45" s="370">
        <v>212656</v>
      </c>
      <c r="AR45" s="370">
        <v>0</v>
      </c>
      <c r="AS45" s="370">
        <v>0</v>
      </c>
      <c r="AT45" s="370">
        <v>165857</v>
      </c>
      <c r="AU45" s="370">
        <v>0</v>
      </c>
      <c r="AV45" s="370">
        <v>0</v>
      </c>
      <c r="AW45" s="370">
        <v>0</v>
      </c>
    </row>
    <row r="46" spans="3:49" x14ac:dyDescent="0.3">
      <c r="C46" s="370">
        <v>30</v>
      </c>
      <c r="D46" s="370">
        <v>5</v>
      </c>
      <c r="E46" s="370">
        <v>9</v>
      </c>
      <c r="F46" s="370">
        <v>7170</v>
      </c>
      <c r="G46" s="370">
        <v>0</v>
      </c>
      <c r="H46" s="370">
        <v>0</v>
      </c>
      <c r="I46" s="370">
        <v>0</v>
      </c>
      <c r="J46" s="370">
        <v>0</v>
      </c>
      <c r="K46" s="370">
        <v>0</v>
      </c>
      <c r="L46" s="370">
        <v>0</v>
      </c>
      <c r="M46" s="370">
        <v>0</v>
      </c>
      <c r="N46" s="370">
        <v>0</v>
      </c>
      <c r="O46" s="370">
        <v>0</v>
      </c>
      <c r="P46" s="370">
        <v>0</v>
      </c>
      <c r="Q46" s="370">
        <v>0</v>
      </c>
      <c r="R46" s="370">
        <v>0</v>
      </c>
      <c r="S46" s="370">
        <v>3670</v>
      </c>
      <c r="T46" s="370">
        <v>0</v>
      </c>
      <c r="U46" s="370">
        <v>0</v>
      </c>
      <c r="V46" s="370">
        <v>0</v>
      </c>
      <c r="W46" s="370">
        <v>0</v>
      </c>
      <c r="X46" s="370">
        <v>0</v>
      </c>
      <c r="Y46" s="370">
        <v>0</v>
      </c>
      <c r="Z46" s="370">
        <v>0</v>
      </c>
      <c r="AA46" s="370">
        <v>0</v>
      </c>
      <c r="AB46" s="370">
        <v>0</v>
      </c>
      <c r="AC46" s="370">
        <v>0</v>
      </c>
      <c r="AD46" s="370">
        <v>0</v>
      </c>
      <c r="AE46" s="370">
        <v>0</v>
      </c>
      <c r="AF46" s="370">
        <v>0</v>
      </c>
      <c r="AG46" s="370">
        <v>0</v>
      </c>
      <c r="AH46" s="370">
        <v>0</v>
      </c>
      <c r="AI46" s="370">
        <v>0</v>
      </c>
      <c r="AJ46" s="370">
        <v>0</v>
      </c>
      <c r="AK46" s="370">
        <v>0</v>
      </c>
      <c r="AL46" s="370">
        <v>0</v>
      </c>
      <c r="AM46" s="370">
        <v>0</v>
      </c>
      <c r="AN46" s="370">
        <v>0</v>
      </c>
      <c r="AO46" s="370">
        <v>0</v>
      </c>
      <c r="AP46" s="370">
        <v>0</v>
      </c>
      <c r="AQ46" s="370">
        <v>3000</v>
      </c>
      <c r="AR46" s="370">
        <v>0</v>
      </c>
      <c r="AS46" s="370">
        <v>0</v>
      </c>
      <c r="AT46" s="370">
        <v>500</v>
      </c>
      <c r="AU46" s="370">
        <v>0</v>
      </c>
      <c r="AV46" s="370">
        <v>0</v>
      </c>
      <c r="AW46" s="370">
        <v>0</v>
      </c>
    </row>
    <row r="47" spans="3:49" x14ac:dyDescent="0.3">
      <c r="C47" s="370">
        <v>30</v>
      </c>
      <c r="D47" s="370">
        <v>5</v>
      </c>
      <c r="E47" s="370">
        <v>11</v>
      </c>
      <c r="F47" s="370">
        <v>3755.6787195613124</v>
      </c>
      <c r="G47" s="370">
        <v>1672.3453862279791</v>
      </c>
      <c r="H47" s="370">
        <v>2083.3333333333335</v>
      </c>
      <c r="I47" s="370">
        <v>0</v>
      </c>
      <c r="J47" s="370">
        <v>0</v>
      </c>
      <c r="K47" s="370">
        <v>0</v>
      </c>
      <c r="L47" s="370">
        <v>0</v>
      </c>
      <c r="M47" s="370">
        <v>0</v>
      </c>
      <c r="N47" s="370">
        <v>0</v>
      </c>
      <c r="O47" s="370">
        <v>0</v>
      </c>
      <c r="P47" s="370">
        <v>0</v>
      </c>
      <c r="Q47" s="370">
        <v>0</v>
      </c>
      <c r="R47" s="370">
        <v>0</v>
      </c>
      <c r="S47" s="370">
        <v>0</v>
      </c>
      <c r="T47" s="370">
        <v>0</v>
      </c>
      <c r="U47" s="370">
        <v>0</v>
      </c>
      <c r="V47" s="370">
        <v>0</v>
      </c>
      <c r="W47" s="370">
        <v>0</v>
      </c>
      <c r="X47" s="370">
        <v>0</v>
      </c>
      <c r="Y47" s="370">
        <v>0</v>
      </c>
      <c r="Z47" s="370">
        <v>0</v>
      </c>
      <c r="AA47" s="370">
        <v>0</v>
      </c>
      <c r="AB47" s="370">
        <v>0</v>
      </c>
      <c r="AC47" s="370">
        <v>0</v>
      </c>
      <c r="AD47" s="370">
        <v>0</v>
      </c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v>0</v>
      </c>
      <c r="AK47" s="370">
        <v>0</v>
      </c>
      <c r="AL47" s="370">
        <v>0</v>
      </c>
      <c r="AM47" s="370">
        <v>0</v>
      </c>
      <c r="AN47" s="370">
        <v>0</v>
      </c>
      <c r="AO47" s="370">
        <v>0</v>
      </c>
      <c r="AP47" s="370">
        <v>0</v>
      </c>
      <c r="AQ47" s="370">
        <v>0</v>
      </c>
      <c r="AR47" s="370">
        <v>0</v>
      </c>
      <c r="AS47" s="370">
        <v>0</v>
      </c>
      <c r="AT47" s="370">
        <v>0</v>
      </c>
      <c r="AU47" s="370">
        <v>0</v>
      </c>
      <c r="AV47" s="370">
        <v>0</v>
      </c>
      <c r="AW47" s="370">
        <v>0</v>
      </c>
    </row>
    <row r="48" spans="3:49" x14ac:dyDescent="0.3">
      <c r="C48" s="370">
        <v>30</v>
      </c>
      <c r="D48" s="370">
        <v>6</v>
      </c>
      <c r="E48" s="370">
        <v>1</v>
      </c>
      <c r="F48" s="370">
        <v>42.8</v>
      </c>
      <c r="G48" s="370">
        <v>0</v>
      </c>
      <c r="H48" s="370">
        <v>0</v>
      </c>
      <c r="I48" s="370">
        <v>2</v>
      </c>
      <c r="J48" s="370">
        <v>1.8</v>
      </c>
      <c r="K48" s="370">
        <v>0</v>
      </c>
      <c r="L48" s="370">
        <v>6</v>
      </c>
      <c r="M48" s="370">
        <v>0</v>
      </c>
      <c r="N48" s="370">
        <v>0</v>
      </c>
      <c r="O48" s="370">
        <v>0</v>
      </c>
      <c r="P48" s="370">
        <v>0</v>
      </c>
      <c r="Q48" s="370">
        <v>3</v>
      </c>
      <c r="R48" s="370">
        <v>7</v>
      </c>
      <c r="S48" s="370">
        <v>6</v>
      </c>
      <c r="T48" s="370">
        <v>0</v>
      </c>
      <c r="U48" s="370">
        <v>0</v>
      </c>
      <c r="V48" s="370">
        <v>0</v>
      </c>
      <c r="W48" s="370">
        <v>0</v>
      </c>
      <c r="X48" s="370">
        <v>0</v>
      </c>
      <c r="Y48" s="370">
        <v>0</v>
      </c>
      <c r="Z48" s="370">
        <v>0</v>
      </c>
      <c r="AA48" s="370">
        <v>0</v>
      </c>
      <c r="AB48" s="370">
        <v>0</v>
      </c>
      <c r="AC48" s="370">
        <v>0</v>
      </c>
      <c r="AD48" s="370">
        <v>0</v>
      </c>
      <c r="AE48" s="370">
        <v>0</v>
      </c>
      <c r="AF48" s="370">
        <v>0</v>
      </c>
      <c r="AG48" s="370">
        <v>0</v>
      </c>
      <c r="AH48" s="370">
        <v>0</v>
      </c>
      <c r="AI48" s="370">
        <v>0</v>
      </c>
      <c r="AJ48" s="370">
        <v>0</v>
      </c>
      <c r="AK48" s="370">
        <v>0</v>
      </c>
      <c r="AL48" s="370">
        <v>0</v>
      </c>
      <c r="AM48" s="370">
        <v>0</v>
      </c>
      <c r="AN48" s="370">
        <v>0</v>
      </c>
      <c r="AO48" s="370">
        <v>2</v>
      </c>
      <c r="AP48" s="370">
        <v>0</v>
      </c>
      <c r="AQ48" s="370">
        <v>8</v>
      </c>
      <c r="AR48" s="370">
        <v>0</v>
      </c>
      <c r="AS48" s="370">
        <v>0</v>
      </c>
      <c r="AT48" s="370">
        <v>7</v>
      </c>
      <c r="AU48" s="370">
        <v>0</v>
      </c>
      <c r="AV48" s="370">
        <v>0</v>
      </c>
      <c r="AW48" s="370">
        <v>0</v>
      </c>
    </row>
    <row r="49" spans="3:49" x14ac:dyDescent="0.3">
      <c r="C49" s="370">
        <v>30</v>
      </c>
      <c r="D49" s="370">
        <v>6</v>
      </c>
      <c r="E49" s="370">
        <v>2</v>
      </c>
      <c r="F49" s="370">
        <v>6667.5</v>
      </c>
      <c r="G49" s="370">
        <v>0</v>
      </c>
      <c r="H49" s="370">
        <v>0</v>
      </c>
      <c r="I49" s="370">
        <v>340</v>
      </c>
      <c r="J49" s="370">
        <v>316.5</v>
      </c>
      <c r="K49" s="370">
        <v>0</v>
      </c>
      <c r="L49" s="370">
        <v>960</v>
      </c>
      <c r="M49" s="370">
        <v>0</v>
      </c>
      <c r="N49" s="370">
        <v>0</v>
      </c>
      <c r="O49" s="370">
        <v>0</v>
      </c>
      <c r="P49" s="370">
        <v>0</v>
      </c>
      <c r="Q49" s="370">
        <v>435</v>
      </c>
      <c r="R49" s="370">
        <v>1112</v>
      </c>
      <c r="S49" s="370">
        <v>964</v>
      </c>
      <c r="T49" s="370">
        <v>0</v>
      </c>
      <c r="U49" s="370">
        <v>0</v>
      </c>
      <c r="V49" s="370">
        <v>0</v>
      </c>
      <c r="W49" s="370">
        <v>0</v>
      </c>
      <c r="X49" s="370">
        <v>0</v>
      </c>
      <c r="Y49" s="370">
        <v>0</v>
      </c>
      <c r="Z49" s="370">
        <v>0</v>
      </c>
      <c r="AA49" s="370">
        <v>0</v>
      </c>
      <c r="AB49" s="370">
        <v>0</v>
      </c>
      <c r="AC49" s="370">
        <v>0</v>
      </c>
      <c r="AD49" s="370">
        <v>0</v>
      </c>
      <c r="AE49" s="370">
        <v>0</v>
      </c>
      <c r="AF49" s="370">
        <v>0</v>
      </c>
      <c r="AG49" s="370">
        <v>0</v>
      </c>
      <c r="AH49" s="370">
        <v>0</v>
      </c>
      <c r="AI49" s="370">
        <v>0</v>
      </c>
      <c r="AJ49" s="370">
        <v>0</v>
      </c>
      <c r="AK49" s="370">
        <v>0</v>
      </c>
      <c r="AL49" s="370">
        <v>0</v>
      </c>
      <c r="AM49" s="370">
        <v>0</v>
      </c>
      <c r="AN49" s="370">
        <v>0</v>
      </c>
      <c r="AO49" s="370">
        <v>336</v>
      </c>
      <c r="AP49" s="370">
        <v>0</v>
      </c>
      <c r="AQ49" s="370">
        <v>1232</v>
      </c>
      <c r="AR49" s="370">
        <v>0</v>
      </c>
      <c r="AS49" s="370">
        <v>0</v>
      </c>
      <c r="AT49" s="370">
        <v>972</v>
      </c>
      <c r="AU49" s="370">
        <v>0</v>
      </c>
      <c r="AV49" s="370">
        <v>0</v>
      </c>
      <c r="AW49" s="370">
        <v>0</v>
      </c>
    </row>
    <row r="50" spans="3:49" x14ac:dyDescent="0.3">
      <c r="C50" s="370">
        <v>30</v>
      </c>
      <c r="D50" s="370">
        <v>6</v>
      </c>
      <c r="E50" s="370">
        <v>3</v>
      </c>
      <c r="F50" s="370">
        <v>35.5</v>
      </c>
      <c r="G50" s="370">
        <v>0</v>
      </c>
      <c r="H50" s="370">
        <v>0</v>
      </c>
      <c r="I50" s="370">
        <v>0</v>
      </c>
      <c r="J50" s="370">
        <v>35.5</v>
      </c>
      <c r="K50" s="370">
        <v>0</v>
      </c>
      <c r="L50" s="370">
        <v>0</v>
      </c>
      <c r="M50" s="370">
        <v>0</v>
      </c>
      <c r="N50" s="370">
        <v>0</v>
      </c>
      <c r="O50" s="370">
        <v>0</v>
      </c>
      <c r="P50" s="370">
        <v>0</v>
      </c>
      <c r="Q50" s="370">
        <v>0</v>
      </c>
      <c r="R50" s="370">
        <v>0</v>
      </c>
      <c r="S50" s="370">
        <v>0</v>
      </c>
      <c r="T50" s="370">
        <v>0</v>
      </c>
      <c r="U50" s="370">
        <v>0</v>
      </c>
      <c r="V50" s="370">
        <v>0</v>
      </c>
      <c r="W50" s="370">
        <v>0</v>
      </c>
      <c r="X50" s="370">
        <v>0</v>
      </c>
      <c r="Y50" s="370">
        <v>0</v>
      </c>
      <c r="Z50" s="370">
        <v>0</v>
      </c>
      <c r="AA50" s="370">
        <v>0</v>
      </c>
      <c r="AB50" s="370">
        <v>0</v>
      </c>
      <c r="AC50" s="370">
        <v>0</v>
      </c>
      <c r="AD50" s="370">
        <v>0</v>
      </c>
      <c r="AE50" s="370">
        <v>0</v>
      </c>
      <c r="AF50" s="370">
        <v>0</v>
      </c>
      <c r="AG50" s="370">
        <v>0</v>
      </c>
      <c r="AH50" s="370">
        <v>0</v>
      </c>
      <c r="AI50" s="370">
        <v>0</v>
      </c>
      <c r="AJ50" s="370">
        <v>0</v>
      </c>
      <c r="AK50" s="370">
        <v>0</v>
      </c>
      <c r="AL50" s="370">
        <v>0</v>
      </c>
      <c r="AM50" s="370">
        <v>0</v>
      </c>
      <c r="AN50" s="370">
        <v>0</v>
      </c>
      <c r="AO50" s="370">
        <v>0</v>
      </c>
      <c r="AP50" s="370">
        <v>0</v>
      </c>
      <c r="AQ50" s="370">
        <v>0</v>
      </c>
      <c r="AR50" s="370">
        <v>0</v>
      </c>
      <c r="AS50" s="370">
        <v>0</v>
      </c>
      <c r="AT50" s="370">
        <v>0</v>
      </c>
      <c r="AU50" s="370">
        <v>0</v>
      </c>
      <c r="AV50" s="370">
        <v>0</v>
      </c>
      <c r="AW50" s="370">
        <v>0</v>
      </c>
    </row>
    <row r="51" spans="3:49" x14ac:dyDescent="0.3">
      <c r="C51" s="370">
        <v>30</v>
      </c>
      <c r="D51" s="370">
        <v>6</v>
      </c>
      <c r="E51" s="370">
        <v>4</v>
      </c>
      <c r="F51" s="370">
        <v>256.5</v>
      </c>
      <c r="G51" s="370">
        <v>0</v>
      </c>
      <c r="H51" s="370">
        <v>0</v>
      </c>
      <c r="I51" s="370">
        <v>0</v>
      </c>
      <c r="J51" s="370">
        <v>7.5</v>
      </c>
      <c r="K51" s="370">
        <v>0</v>
      </c>
      <c r="L51" s="370">
        <v>194</v>
      </c>
      <c r="M51" s="370">
        <v>0</v>
      </c>
      <c r="N51" s="370">
        <v>0</v>
      </c>
      <c r="O51" s="370">
        <v>0</v>
      </c>
      <c r="P51" s="370">
        <v>0</v>
      </c>
      <c r="Q51" s="370">
        <v>0</v>
      </c>
      <c r="R51" s="370">
        <v>0</v>
      </c>
      <c r="S51" s="370">
        <v>0</v>
      </c>
      <c r="T51" s="370">
        <v>0</v>
      </c>
      <c r="U51" s="370">
        <v>0</v>
      </c>
      <c r="V51" s="370">
        <v>0</v>
      </c>
      <c r="W51" s="370">
        <v>0</v>
      </c>
      <c r="X51" s="370">
        <v>0</v>
      </c>
      <c r="Y51" s="370">
        <v>0</v>
      </c>
      <c r="Z51" s="370">
        <v>0</v>
      </c>
      <c r="AA51" s="370">
        <v>0</v>
      </c>
      <c r="AB51" s="370">
        <v>0</v>
      </c>
      <c r="AC51" s="370">
        <v>0</v>
      </c>
      <c r="AD51" s="370">
        <v>0</v>
      </c>
      <c r="AE51" s="370">
        <v>0</v>
      </c>
      <c r="AF51" s="370">
        <v>0</v>
      </c>
      <c r="AG51" s="370">
        <v>0</v>
      </c>
      <c r="AH51" s="370">
        <v>0</v>
      </c>
      <c r="AI51" s="370">
        <v>0</v>
      </c>
      <c r="AJ51" s="370">
        <v>0</v>
      </c>
      <c r="AK51" s="370">
        <v>0</v>
      </c>
      <c r="AL51" s="370">
        <v>0</v>
      </c>
      <c r="AM51" s="370">
        <v>0</v>
      </c>
      <c r="AN51" s="370">
        <v>0</v>
      </c>
      <c r="AO51" s="370">
        <v>0</v>
      </c>
      <c r="AP51" s="370">
        <v>0</v>
      </c>
      <c r="AQ51" s="370">
        <v>35</v>
      </c>
      <c r="AR51" s="370">
        <v>0</v>
      </c>
      <c r="AS51" s="370">
        <v>0</v>
      </c>
      <c r="AT51" s="370">
        <v>20</v>
      </c>
      <c r="AU51" s="370">
        <v>0</v>
      </c>
      <c r="AV51" s="370">
        <v>0</v>
      </c>
      <c r="AW51" s="370">
        <v>0</v>
      </c>
    </row>
    <row r="52" spans="3:49" x14ac:dyDescent="0.3">
      <c r="C52" s="370">
        <v>30</v>
      </c>
      <c r="D52" s="370">
        <v>6</v>
      </c>
      <c r="E52" s="370">
        <v>5</v>
      </c>
      <c r="F52" s="370">
        <v>185</v>
      </c>
      <c r="G52" s="370">
        <v>114</v>
      </c>
      <c r="H52" s="370">
        <v>0</v>
      </c>
      <c r="I52" s="370">
        <v>0</v>
      </c>
      <c r="J52" s="370">
        <v>0</v>
      </c>
      <c r="K52" s="370">
        <v>0</v>
      </c>
      <c r="L52" s="370">
        <v>12</v>
      </c>
      <c r="M52" s="370">
        <v>0</v>
      </c>
      <c r="N52" s="370">
        <v>0</v>
      </c>
      <c r="O52" s="370">
        <v>0</v>
      </c>
      <c r="P52" s="370">
        <v>0</v>
      </c>
      <c r="Q52" s="370">
        <v>0</v>
      </c>
      <c r="R52" s="370">
        <v>0</v>
      </c>
      <c r="S52" s="370">
        <v>0</v>
      </c>
      <c r="T52" s="370">
        <v>0</v>
      </c>
      <c r="U52" s="370">
        <v>0</v>
      </c>
      <c r="V52" s="370">
        <v>0</v>
      </c>
      <c r="W52" s="370">
        <v>0</v>
      </c>
      <c r="X52" s="370">
        <v>0</v>
      </c>
      <c r="Y52" s="370">
        <v>0</v>
      </c>
      <c r="Z52" s="370">
        <v>0</v>
      </c>
      <c r="AA52" s="370">
        <v>0</v>
      </c>
      <c r="AB52" s="370">
        <v>0</v>
      </c>
      <c r="AC52" s="370">
        <v>0</v>
      </c>
      <c r="AD52" s="370">
        <v>0</v>
      </c>
      <c r="AE52" s="370">
        <v>0</v>
      </c>
      <c r="AF52" s="370">
        <v>0</v>
      </c>
      <c r="AG52" s="370">
        <v>0</v>
      </c>
      <c r="AH52" s="370">
        <v>0</v>
      </c>
      <c r="AI52" s="370">
        <v>0</v>
      </c>
      <c r="AJ52" s="370">
        <v>0</v>
      </c>
      <c r="AK52" s="370">
        <v>0</v>
      </c>
      <c r="AL52" s="370">
        <v>0</v>
      </c>
      <c r="AM52" s="370">
        <v>0</v>
      </c>
      <c r="AN52" s="370">
        <v>0</v>
      </c>
      <c r="AO52" s="370">
        <v>0</v>
      </c>
      <c r="AP52" s="370">
        <v>0</v>
      </c>
      <c r="AQ52" s="370">
        <v>0</v>
      </c>
      <c r="AR52" s="370">
        <v>0</v>
      </c>
      <c r="AS52" s="370">
        <v>0</v>
      </c>
      <c r="AT52" s="370">
        <v>59</v>
      </c>
      <c r="AU52" s="370">
        <v>0</v>
      </c>
      <c r="AV52" s="370">
        <v>0</v>
      </c>
      <c r="AW52" s="370">
        <v>0</v>
      </c>
    </row>
    <row r="53" spans="3:49" x14ac:dyDescent="0.3">
      <c r="C53" s="370">
        <v>30</v>
      </c>
      <c r="D53" s="370">
        <v>6</v>
      </c>
      <c r="E53" s="370">
        <v>6</v>
      </c>
      <c r="F53" s="370">
        <v>1595582</v>
      </c>
      <c r="G53" s="370">
        <v>13680</v>
      </c>
      <c r="H53" s="370">
        <v>0</v>
      </c>
      <c r="I53" s="370">
        <v>39779</v>
      </c>
      <c r="J53" s="370">
        <v>66900</v>
      </c>
      <c r="K53" s="370">
        <v>0</v>
      </c>
      <c r="L53" s="370">
        <v>495563</v>
      </c>
      <c r="M53" s="370">
        <v>0</v>
      </c>
      <c r="N53" s="370">
        <v>0</v>
      </c>
      <c r="O53" s="370">
        <v>0</v>
      </c>
      <c r="P53" s="370">
        <v>0</v>
      </c>
      <c r="Q53" s="370">
        <v>91580</v>
      </c>
      <c r="R53" s="370">
        <v>244126</v>
      </c>
      <c r="S53" s="370">
        <v>244276</v>
      </c>
      <c r="T53" s="370">
        <v>0</v>
      </c>
      <c r="U53" s="370">
        <v>0</v>
      </c>
      <c r="V53" s="370">
        <v>0</v>
      </c>
      <c r="W53" s="370">
        <v>0</v>
      </c>
      <c r="X53" s="370">
        <v>0</v>
      </c>
      <c r="Y53" s="370">
        <v>0</v>
      </c>
      <c r="Z53" s="370">
        <v>0</v>
      </c>
      <c r="AA53" s="370">
        <v>0</v>
      </c>
      <c r="AB53" s="370">
        <v>0</v>
      </c>
      <c r="AC53" s="370">
        <v>0</v>
      </c>
      <c r="AD53" s="370">
        <v>0</v>
      </c>
      <c r="AE53" s="370">
        <v>0</v>
      </c>
      <c r="AF53" s="370">
        <v>0</v>
      </c>
      <c r="AG53" s="370">
        <v>0</v>
      </c>
      <c r="AH53" s="370">
        <v>0</v>
      </c>
      <c r="AI53" s="370">
        <v>0</v>
      </c>
      <c r="AJ53" s="370">
        <v>0</v>
      </c>
      <c r="AK53" s="370">
        <v>0</v>
      </c>
      <c r="AL53" s="370">
        <v>0</v>
      </c>
      <c r="AM53" s="370">
        <v>0</v>
      </c>
      <c r="AN53" s="370">
        <v>0</v>
      </c>
      <c r="AO53" s="370">
        <v>46271</v>
      </c>
      <c r="AP53" s="370">
        <v>0</v>
      </c>
      <c r="AQ53" s="370">
        <v>207696</v>
      </c>
      <c r="AR53" s="370">
        <v>0</v>
      </c>
      <c r="AS53" s="370">
        <v>0</v>
      </c>
      <c r="AT53" s="370">
        <v>145711</v>
      </c>
      <c r="AU53" s="370">
        <v>0</v>
      </c>
      <c r="AV53" s="370">
        <v>0</v>
      </c>
      <c r="AW53" s="370">
        <v>0</v>
      </c>
    </row>
    <row r="54" spans="3:49" x14ac:dyDescent="0.3">
      <c r="C54" s="370">
        <v>30</v>
      </c>
      <c r="D54" s="370">
        <v>6</v>
      </c>
      <c r="E54" s="370">
        <v>11</v>
      </c>
      <c r="F54" s="370">
        <v>3755.6787195613124</v>
      </c>
      <c r="G54" s="370">
        <v>1672.3453862279791</v>
      </c>
      <c r="H54" s="370">
        <v>2083.3333333333335</v>
      </c>
      <c r="I54" s="370">
        <v>0</v>
      </c>
      <c r="J54" s="370">
        <v>0</v>
      </c>
      <c r="K54" s="370">
        <v>0</v>
      </c>
      <c r="L54" s="370">
        <v>0</v>
      </c>
      <c r="M54" s="370">
        <v>0</v>
      </c>
      <c r="N54" s="370">
        <v>0</v>
      </c>
      <c r="O54" s="370">
        <v>0</v>
      </c>
      <c r="P54" s="370">
        <v>0</v>
      </c>
      <c r="Q54" s="370">
        <v>0</v>
      </c>
      <c r="R54" s="370">
        <v>0</v>
      </c>
      <c r="S54" s="370">
        <v>0</v>
      </c>
      <c r="T54" s="370">
        <v>0</v>
      </c>
      <c r="U54" s="370">
        <v>0</v>
      </c>
      <c r="V54" s="370">
        <v>0</v>
      </c>
      <c r="W54" s="370">
        <v>0</v>
      </c>
      <c r="X54" s="370">
        <v>0</v>
      </c>
      <c r="Y54" s="370">
        <v>0</v>
      </c>
      <c r="Z54" s="370">
        <v>0</v>
      </c>
      <c r="AA54" s="370">
        <v>0</v>
      </c>
      <c r="AB54" s="370">
        <v>0</v>
      </c>
      <c r="AC54" s="370">
        <v>0</v>
      </c>
      <c r="AD54" s="370">
        <v>0</v>
      </c>
      <c r="AE54" s="370">
        <v>0</v>
      </c>
      <c r="AF54" s="370">
        <v>0</v>
      </c>
      <c r="AG54" s="370">
        <v>0</v>
      </c>
      <c r="AH54" s="370">
        <v>0</v>
      </c>
      <c r="AI54" s="370">
        <v>0</v>
      </c>
      <c r="AJ54" s="370">
        <v>0</v>
      </c>
      <c r="AK54" s="370">
        <v>0</v>
      </c>
      <c r="AL54" s="370">
        <v>0</v>
      </c>
      <c r="AM54" s="370">
        <v>0</v>
      </c>
      <c r="AN54" s="370">
        <v>0</v>
      </c>
      <c r="AO54" s="370">
        <v>0</v>
      </c>
      <c r="AP54" s="370">
        <v>0</v>
      </c>
      <c r="AQ54" s="370">
        <v>0</v>
      </c>
      <c r="AR54" s="370">
        <v>0</v>
      </c>
      <c r="AS54" s="370">
        <v>0</v>
      </c>
      <c r="AT54" s="370">
        <v>0</v>
      </c>
      <c r="AU54" s="370">
        <v>0</v>
      </c>
      <c r="AV54" s="370">
        <v>0</v>
      </c>
      <c r="AW54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17" t="s">
        <v>3907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</row>
    <row r="2" spans="1:28" ht="14.4" customHeight="1" thickBot="1" x14ac:dyDescent="0.35">
      <c r="A2" s="374" t="s">
        <v>322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98188</v>
      </c>
      <c r="C3" s="344">
        <f t="shared" ref="C3:Z3" si="0">SUBTOTAL(9,C6:C1048576)</f>
        <v>6</v>
      </c>
      <c r="D3" s="344"/>
      <c r="E3" s="344">
        <f>SUBTOTAL(9,E6:E1048576)/4</f>
        <v>113899.67</v>
      </c>
      <c r="F3" s="344"/>
      <c r="G3" s="344">
        <f t="shared" si="0"/>
        <v>6</v>
      </c>
      <c r="H3" s="344">
        <f>SUBTOTAL(9,H6:H1048576)/4</f>
        <v>125320.98999999999</v>
      </c>
      <c r="I3" s="347">
        <f>IF(B3&lt;&gt;0,H3/B3,"")</f>
        <v>1.2763371287733734</v>
      </c>
      <c r="J3" s="345">
        <f>IF(E3&lt;&gt;0,H3/E3,"")</f>
        <v>1.1002752685762829</v>
      </c>
      <c r="K3" s="346">
        <f t="shared" si="0"/>
        <v>26702.600000000002</v>
      </c>
      <c r="L3" s="346"/>
      <c r="M3" s="344">
        <f t="shared" si="0"/>
        <v>2.4631979520661189</v>
      </c>
      <c r="N3" s="344">
        <f t="shared" si="0"/>
        <v>106073.44</v>
      </c>
      <c r="O3" s="344"/>
      <c r="P3" s="344">
        <f t="shared" si="0"/>
        <v>3</v>
      </c>
      <c r="Q3" s="344">
        <f t="shared" si="0"/>
        <v>55668.040000000008</v>
      </c>
      <c r="R3" s="347">
        <f>IF(K3&lt;&gt;0,Q3/K3,"")</f>
        <v>2.0847423097376288</v>
      </c>
      <c r="S3" s="347">
        <f>IF(N3&lt;&gt;0,Q3/N3,"")</f>
        <v>0.52480658683267001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18" t="s">
        <v>269</v>
      </c>
      <c r="B4" s="619" t="s">
        <v>123</v>
      </c>
      <c r="C4" s="620"/>
      <c r="D4" s="621"/>
      <c r="E4" s="620"/>
      <c r="F4" s="621"/>
      <c r="G4" s="620"/>
      <c r="H4" s="620"/>
      <c r="I4" s="621"/>
      <c r="J4" s="622"/>
      <c r="K4" s="619" t="s">
        <v>124</v>
      </c>
      <c r="L4" s="621"/>
      <c r="M4" s="620"/>
      <c r="N4" s="620"/>
      <c r="O4" s="621"/>
      <c r="P4" s="620"/>
      <c r="Q4" s="620"/>
      <c r="R4" s="621"/>
      <c r="S4" s="622"/>
      <c r="T4" s="619" t="s">
        <v>125</v>
      </c>
      <c r="U4" s="621"/>
      <c r="V4" s="620"/>
      <c r="W4" s="620"/>
      <c r="X4" s="621"/>
      <c r="Y4" s="620"/>
      <c r="Z4" s="620"/>
      <c r="AA4" s="621"/>
      <c r="AB4" s="622"/>
    </row>
    <row r="5" spans="1:28" ht="14.4" customHeight="1" thickBot="1" x14ac:dyDescent="0.35">
      <c r="A5" s="839"/>
      <c r="B5" s="840">
        <v>2015</v>
      </c>
      <c r="C5" s="841"/>
      <c r="D5" s="841"/>
      <c r="E5" s="841">
        <v>2016</v>
      </c>
      <c r="F5" s="841"/>
      <c r="G5" s="841"/>
      <c r="H5" s="841">
        <v>2017</v>
      </c>
      <c r="I5" s="842" t="s">
        <v>300</v>
      </c>
      <c r="J5" s="843" t="s">
        <v>2</v>
      </c>
      <c r="K5" s="840">
        <v>2015</v>
      </c>
      <c r="L5" s="841"/>
      <c r="M5" s="841"/>
      <c r="N5" s="841">
        <v>2016</v>
      </c>
      <c r="O5" s="841"/>
      <c r="P5" s="841"/>
      <c r="Q5" s="841">
        <v>2017</v>
      </c>
      <c r="R5" s="842" t="s">
        <v>300</v>
      </c>
      <c r="S5" s="843" t="s">
        <v>2</v>
      </c>
      <c r="T5" s="840">
        <v>2015</v>
      </c>
      <c r="U5" s="841"/>
      <c r="V5" s="841"/>
      <c r="W5" s="841">
        <v>2016</v>
      </c>
      <c r="X5" s="841"/>
      <c r="Y5" s="841"/>
      <c r="Z5" s="841">
        <v>2017</v>
      </c>
      <c r="AA5" s="842" t="s">
        <v>300</v>
      </c>
      <c r="AB5" s="843" t="s">
        <v>2</v>
      </c>
    </row>
    <row r="6" spans="1:28" ht="14.4" customHeight="1" x14ac:dyDescent="0.3">
      <c r="A6" s="844" t="s">
        <v>3904</v>
      </c>
      <c r="B6" s="845">
        <v>98188</v>
      </c>
      <c r="C6" s="846">
        <v>1</v>
      </c>
      <c r="D6" s="846">
        <v>0.86205693133263672</v>
      </c>
      <c r="E6" s="845">
        <v>113899.67000000001</v>
      </c>
      <c r="F6" s="846">
        <v>1.1600161934248585</v>
      </c>
      <c r="G6" s="846">
        <v>1</v>
      </c>
      <c r="H6" s="845">
        <v>125320.98999999999</v>
      </c>
      <c r="I6" s="846">
        <v>1.2763371287733734</v>
      </c>
      <c r="J6" s="846">
        <v>1.1002752685762827</v>
      </c>
      <c r="K6" s="845">
        <v>13351.300000000001</v>
      </c>
      <c r="L6" s="846">
        <v>1</v>
      </c>
      <c r="M6" s="846">
        <v>0.25173690982398611</v>
      </c>
      <c r="N6" s="845">
        <v>53036.72</v>
      </c>
      <c r="O6" s="846">
        <v>3.9724011893972868</v>
      </c>
      <c r="P6" s="846">
        <v>1</v>
      </c>
      <c r="Q6" s="845">
        <v>27834.020000000004</v>
      </c>
      <c r="R6" s="846">
        <v>2.0847423097376288</v>
      </c>
      <c r="S6" s="846">
        <v>0.52480658683267001</v>
      </c>
      <c r="T6" s="845"/>
      <c r="U6" s="846"/>
      <c r="V6" s="846"/>
      <c r="W6" s="845"/>
      <c r="X6" s="846"/>
      <c r="Y6" s="846"/>
      <c r="Z6" s="845"/>
      <c r="AA6" s="846"/>
      <c r="AB6" s="847"/>
    </row>
    <row r="7" spans="1:28" ht="14.4" customHeight="1" x14ac:dyDescent="0.3">
      <c r="A7" s="854" t="s">
        <v>3905</v>
      </c>
      <c r="B7" s="848">
        <v>38688</v>
      </c>
      <c r="C7" s="849">
        <v>1</v>
      </c>
      <c r="D7" s="849">
        <v>0.99044221217193251</v>
      </c>
      <c r="E7" s="848">
        <v>39061.340000000004</v>
      </c>
      <c r="F7" s="849">
        <v>1.0096500206782466</v>
      </c>
      <c r="G7" s="849">
        <v>1</v>
      </c>
      <c r="H7" s="848">
        <v>39188.659999999996</v>
      </c>
      <c r="I7" s="849">
        <v>1.012940963606286</v>
      </c>
      <c r="J7" s="849">
        <v>1.0032594887937791</v>
      </c>
      <c r="K7" s="848">
        <v>3415.58</v>
      </c>
      <c r="L7" s="849">
        <v>1</v>
      </c>
      <c r="M7" s="849">
        <v>2.0179487179487179</v>
      </c>
      <c r="N7" s="848">
        <v>1692.6</v>
      </c>
      <c r="O7" s="849">
        <v>0.49555273189326554</v>
      </c>
      <c r="P7" s="849">
        <v>1</v>
      </c>
      <c r="Q7" s="848">
        <v>3191.55</v>
      </c>
      <c r="R7" s="849">
        <v>0.93440938288665476</v>
      </c>
      <c r="S7" s="849">
        <v>1.8855902162353777</v>
      </c>
      <c r="T7" s="848"/>
      <c r="U7" s="849"/>
      <c r="V7" s="849"/>
      <c r="W7" s="848"/>
      <c r="X7" s="849"/>
      <c r="Y7" s="849"/>
      <c r="Z7" s="848"/>
      <c r="AA7" s="849"/>
      <c r="AB7" s="850"/>
    </row>
    <row r="8" spans="1:28" ht="14.4" customHeight="1" thickBot="1" x14ac:dyDescent="0.35">
      <c r="A8" s="855" t="s">
        <v>3906</v>
      </c>
      <c r="B8" s="851">
        <v>59500</v>
      </c>
      <c r="C8" s="852">
        <v>1</v>
      </c>
      <c r="D8" s="852">
        <v>0.79504713694172491</v>
      </c>
      <c r="E8" s="851">
        <v>74838.33</v>
      </c>
      <c r="F8" s="852">
        <v>1.2577870588235294</v>
      </c>
      <c r="G8" s="852">
        <v>1</v>
      </c>
      <c r="H8" s="851">
        <v>86132.33</v>
      </c>
      <c r="I8" s="852">
        <v>1.4476021848739495</v>
      </c>
      <c r="J8" s="852">
        <v>1.1509119725146191</v>
      </c>
      <c r="K8" s="851">
        <v>9935.7200000000012</v>
      </c>
      <c r="L8" s="852">
        <v>1</v>
      </c>
      <c r="M8" s="852">
        <v>0.19351232429341472</v>
      </c>
      <c r="N8" s="851">
        <v>51344.12</v>
      </c>
      <c r="O8" s="852">
        <v>5.1676295225710867</v>
      </c>
      <c r="P8" s="852">
        <v>1</v>
      </c>
      <c r="Q8" s="851">
        <v>24642.470000000005</v>
      </c>
      <c r="R8" s="852">
        <v>2.4801896591288806</v>
      </c>
      <c r="S8" s="852">
        <v>0.47994726562652168</v>
      </c>
      <c r="T8" s="851"/>
      <c r="U8" s="852"/>
      <c r="V8" s="852"/>
      <c r="W8" s="851"/>
      <c r="X8" s="852"/>
      <c r="Y8" s="852"/>
      <c r="Z8" s="851"/>
      <c r="AA8" s="852"/>
      <c r="AB8" s="853"/>
    </row>
    <row r="9" spans="1:28" ht="14.4" customHeight="1" thickBot="1" x14ac:dyDescent="0.35"/>
    <row r="10" spans="1:28" ht="14.4" customHeight="1" x14ac:dyDescent="0.3">
      <c r="A10" s="844" t="s">
        <v>545</v>
      </c>
      <c r="B10" s="845">
        <v>98188</v>
      </c>
      <c r="C10" s="846">
        <v>1</v>
      </c>
      <c r="D10" s="846">
        <v>0.86205693133263683</v>
      </c>
      <c r="E10" s="845">
        <v>113899.67</v>
      </c>
      <c r="F10" s="846">
        <v>1.1600161934248585</v>
      </c>
      <c r="G10" s="846">
        <v>1</v>
      </c>
      <c r="H10" s="845">
        <v>125320.98999999999</v>
      </c>
      <c r="I10" s="846">
        <v>1.2763371287733734</v>
      </c>
      <c r="J10" s="847">
        <v>1.1002752685762829</v>
      </c>
    </row>
    <row r="11" spans="1:28" ht="14.4" customHeight="1" x14ac:dyDescent="0.3">
      <c r="A11" s="854" t="s">
        <v>3908</v>
      </c>
      <c r="B11" s="848">
        <v>5781.01</v>
      </c>
      <c r="C11" s="849">
        <v>1</v>
      </c>
      <c r="D11" s="849">
        <v>21.41114814814815</v>
      </c>
      <c r="E11" s="848">
        <v>270</v>
      </c>
      <c r="F11" s="849">
        <v>4.6704641576471931E-2</v>
      </c>
      <c r="G11" s="849">
        <v>1</v>
      </c>
      <c r="H11" s="848">
        <v>122</v>
      </c>
      <c r="I11" s="849">
        <v>2.1103578786405834E-2</v>
      </c>
      <c r="J11" s="850">
        <v>0.45185185185185184</v>
      </c>
    </row>
    <row r="12" spans="1:28" ht="14.4" customHeight="1" thickBot="1" x14ac:dyDescent="0.35">
      <c r="A12" s="855" t="s">
        <v>3909</v>
      </c>
      <c r="B12" s="851">
        <v>92406.99</v>
      </c>
      <c r="C12" s="852">
        <v>1</v>
      </c>
      <c r="D12" s="852">
        <v>0.81322941446542973</v>
      </c>
      <c r="E12" s="851">
        <v>113629.67</v>
      </c>
      <c r="F12" s="852">
        <v>1.2296653099511194</v>
      </c>
      <c r="G12" s="852">
        <v>1</v>
      </c>
      <c r="H12" s="851">
        <v>125198.98999999999</v>
      </c>
      <c r="I12" s="852">
        <v>1.354864929590283</v>
      </c>
      <c r="J12" s="853">
        <v>1.1018160133704515</v>
      </c>
    </row>
    <row r="13" spans="1:28" ht="14.4" customHeight="1" x14ac:dyDescent="0.3">
      <c r="A13" s="799" t="s">
        <v>2312</v>
      </c>
    </row>
    <row r="14" spans="1:28" ht="14.4" customHeight="1" x14ac:dyDescent="0.3">
      <c r="A14" s="800" t="s">
        <v>2313</v>
      </c>
    </row>
    <row r="15" spans="1:28" ht="14.4" customHeight="1" x14ac:dyDescent="0.3">
      <c r="A15" s="799" t="s">
        <v>3910</v>
      </c>
    </row>
    <row r="16" spans="1:28" ht="14.4" customHeight="1" x14ac:dyDescent="0.3">
      <c r="A16" s="799" t="s">
        <v>3911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17" t="s">
        <v>3912</v>
      </c>
      <c r="B1" s="542"/>
      <c r="C1" s="542"/>
      <c r="D1" s="542"/>
      <c r="E1" s="542"/>
      <c r="F1" s="542"/>
      <c r="G1" s="542"/>
    </row>
    <row r="2" spans="1:7" ht="14.4" customHeight="1" thickBot="1" x14ac:dyDescent="0.35">
      <c r="A2" s="374" t="s">
        <v>322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96" t="s">
        <v>159</v>
      </c>
      <c r="B3" s="455">
        <f t="shared" ref="B3:G3" si="0">SUBTOTAL(9,B6:B1048576)</f>
        <v>1208</v>
      </c>
      <c r="C3" s="456">
        <f t="shared" si="0"/>
        <v>1269</v>
      </c>
      <c r="D3" s="495">
        <f t="shared" si="0"/>
        <v>1294</v>
      </c>
      <c r="E3" s="346">
        <f t="shared" si="0"/>
        <v>98188</v>
      </c>
      <c r="F3" s="344">
        <f t="shared" si="0"/>
        <v>113899.67</v>
      </c>
      <c r="G3" s="457">
        <f t="shared" si="0"/>
        <v>125320.99</v>
      </c>
    </row>
    <row r="4" spans="1:7" ht="14.4" customHeight="1" x14ac:dyDescent="0.3">
      <c r="A4" s="618" t="s">
        <v>167</v>
      </c>
      <c r="B4" s="623" t="s">
        <v>267</v>
      </c>
      <c r="C4" s="621"/>
      <c r="D4" s="624"/>
      <c r="E4" s="623" t="s">
        <v>123</v>
      </c>
      <c r="F4" s="621"/>
      <c r="G4" s="624"/>
    </row>
    <row r="5" spans="1:7" ht="14.4" customHeight="1" thickBot="1" x14ac:dyDescent="0.35">
      <c r="A5" s="839"/>
      <c r="B5" s="840">
        <v>2015</v>
      </c>
      <c r="C5" s="841">
        <v>2016</v>
      </c>
      <c r="D5" s="856">
        <v>2017</v>
      </c>
      <c r="E5" s="840">
        <v>2015</v>
      </c>
      <c r="F5" s="841">
        <v>2016</v>
      </c>
      <c r="G5" s="856">
        <v>2017</v>
      </c>
    </row>
    <row r="6" spans="1:7" ht="14.4" customHeight="1" x14ac:dyDescent="0.3">
      <c r="A6" s="834" t="s">
        <v>3908</v>
      </c>
      <c r="B6" s="225">
        <v>166</v>
      </c>
      <c r="C6" s="225">
        <v>5</v>
      </c>
      <c r="D6" s="225">
        <v>1</v>
      </c>
      <c r="E6" s="857">
        <v>5781.01</v>
      </c>
      <c r="F6" s="857">
        <v>270</v>
      </c>
      <c r="G6" s="858">
        <v>122</v>
      </c>
    </row>
    <row r="7" spans="1:7" ht="14.4" customHeight="1" x14ac:dyDescent="0.3">
      <c r="A7" s="773" t="s">
        <v>2315</v>
      </c>
      <c r="B7" s="747">
        <v>654</v>
      </c>
      <c r="C7" s="747">
        <v>592</v>
      </c>
      <c r="D7" s="747">
        <v>541</v>
      </c>
      <c r="E7" s="859">
        <v>59455.34</v>
      </c>
      <c r="F7" s="859">
        <v>54715.009999999995</v>
      </c>
      <c r="G7" s="860">
        <v>52798.33</v>
      </c>
    </row>
    <row r="8" spans="1:7" ht="14.4" customHeight="1" x14ac:dyDescent="0.3">
      <c r="A8" s="773" t="s">
        <v>2316</v>
      </c>
      <c r="B8" s="747"/>
      <c r="C8" s="747"/>
      <c r="D8" s="747">
        <v>2</v>
      </c>
      <c r="E8" s="859"/>
      <c r="F8" s="859"/>
      <c r="G8" s="860">
        <v>74</v>
      </c>
    </row>
    <row r="9" spans="1:7" ht="14.4" customHeight="1" x14ac:dyDescent="0.3">
      <c r="A9" s="773" t="s">
        <v>2317</v>
      </c>
      <c r="B9" s="747">
        <v>23</v>
      </c>
      <c r="C9" s="747">
        <v>59</v>
      </c>
      <c r="D9" s="747">
        <v>11</v>
      </c>
      <c r="E9" s="859">
        <v>900</v>
      </c>
      <c r="F9" s="859">
        <v>5563.66</v>
      </c>
      <c r="G9" s="860">
        <v>597</v>
      </c>
    </row>
    <row r="10" spans="1:7" ht="14.4" customHeight="1" x14ac:dyDescent="0.3">
      <c r="A10" s="773" t="s">
        <v>2319</v>
      </c>
      <c r="B10" s="747">
        <v>5</v>
      </c>
      <c r="C10" s="747">
        <v>4</v>
      </c>
      <c r="D10" s="747">
        <v>4</v>
      </c>
      <c r="E10" s="859">
        <v>267</v>
      </c>
      <c r="F10" s="859">
        <v>148</v>
      </c>
      <c r="G10" s="860">
        <v>577.32999999999993</v>
      </c>
    </row>
    <row r="11" spans="1:7" ht="14.4" customHeight="1" x14ac:dyDescent="0.3">
      <c r="A11" s="773" t="s">
        <v>2320</v>
      </c>
      <c r="B11" s="747">
        <v>5</v>
      </c>
      <c r="C11" s="747">
        <v>9</v>
      </c>
      <c r="D11" s="747">
        <v>7</v>
      </c>
      <c r="E11" s="859">
        <v>178</v>
      </c>
      <c r="F11" s="859">
        <v>790.67000000000007</v>
      </c>
      <c r="G11" s="860">
        <v>445</v>
      </c>
    </row>
    <row r="12" spans="1:7" ht="14.4" customHeight="1" x14ac:dyDescent="0.3">
      <c r="A12" s="773" t="s">
        <v>2321</v>
      </c>
      <c r="B12" s="747">
        <v>169</v>
      </c>
      <c r="C12" s="747">
        <v>329</v>
      </c>
      <c r="D12" s="747">
        <v>573</v>
      </c>
      <c r="E12" s="859">
        <v>16830.989999999998</v>
      </c>
      <c r="F12" s="859">
        <v>29368</v>
      </c>
      <c r="G12" s="860">
        <v>56803</v>
      </c>
    </row>
    <row r="13" spans="1:7" ht="14.4" customHeight="1" x14ac:dyDescent="0.3">
      <c r="A13" s="773" t="s">
        <v>2323</v>
      </c>
      <c r="B13" s="747">
        <v>46</v>
      </c>
      <c r="C13" s="747">
        <v>81</v>
      </c>
      <c r="D13" s="747">
        <v>2</v>
      </c>
      <c r="E13" s="859">
        <v>2431</v>
      </c>
      <c r="F13" s="859">
        <v>6003.34</v>
      </c>
      <c r="G13" s="860">
        <v>74</v>
      </c>
    </row>
    <row r="14" spans="1:7" ht="14.4" customHeight="1" thickBot="1" x14ac:dyDescent="0.35">
      <c r="A14" s="863" t="s">
        <v>2324</v>
      </c>
      <c r="B14" s="754">
        <v>140</v>
      </c>
      <c r="C14" s="754">
        <v>190</v>
      </c>
      <c r="D14" s="754">
        <v>153</v>
      </c>
      <c r="E14" s="861">
        <v>12344.66</v>
      </c>
      <c r="F14" s="861">
        <v>17040.990000000002</v>
      </c>
      <c r="G14" s="862">
        <v>13830.33</v>
      </c>
    </row>
    <row r="15" spans="1:7" ht="14.4" customHeight="1" x14ac:dyDescent="0.3">
      <c r="A15" s="799" t="s">
        <v>2312</v>
      </c>
    </row>
    <row r="16" spans="1:7" ht="14.4" customHeight="1" x14ac:dyDescent="0.3">
      <c r="A16" s="800" t="s">
        <v>2313</v>
      </c>
    </row>
    <row r="17" spans="1:1" ht="14.4" customHeight="1" x14ac:dyDescent="0.3">
      <c r="A17" s="799" t="s">
        <v>3910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42" t="s">
        <v>3961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</row>
    <row r="2" spans="1:18" ht="14.4" customHeight="1" thickBot="1" x14ac:dyDescent="0.35">
      <c r="A2" s="374" t="s">
        <v>322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1404</v>
      </c>
      <c r="H3" s="208">
        <f t="shared" si="0"/>
        <v>111539.3</v>
      </c>
      <c r="I3" s="78"/>
      <c r="J3" s="78"/>
      <c r="K3" s="208">
        <f t="shared" si="0"/>
        <v>1523.5</v>
      </c>
      <c r="L3" s="208">
        <f t="shared" si="0"/>
        <v>166936.39000000001</v>
      </c>
      <c r="M3" s="78"/>
      <c r="N3" s="78"/>
      <c r="O3" s="208">
        <f t="shared" si="0"/>
        <v>1541.8000000000002</v>
      </c>
      <c r="P3" s="208">
        <f t="shared" si="0"/>
        <v>153155.01</v>
      </c>
      <c r="Q3" s="79">
        <f>IF(L3=0,0,P3/L3)</f>
        <v>0.91744532153834157</v>
      </c>
      <c r="R3" s="209">
        <f>IF(O3=0,0,P3/O3)</f>
        <v>99.335199117914115</v>
      </c>
    </row>
    <row r="4" spans="1:18" ht="14.4" customHeight="1" x14ac:dyDescent="0.3">
      <c r="A4" s="625" t="s">
        <v>304</v>
      </c>
      <c r="B4" s="625" t="s">
        <v>119</v>
      </c>
      <c r="C4" s="633" t="s">
        <v>0</v>
      </c>
      <c r="D4" s="627" t="s">
        <v>120</v>
      </c>
      <c r="E4" s="632" t="s">
        <v>90</v>
      </c>
      <c r="F4" s="628" t="s">
        <v>81</v>
      </c>
      <c r="G4" s="629">
        <v>2015</v>
      </c>
      <c r="H4" s="630"/>
      <c r="I4" s="206"/>
      <c r="J4" s="206"/>
      <c r="K4" s="629">
        <v>2016</v>
      </c>
      <c r="L4" s="630"/>
      <c r="M4" s="206"/>
      <c r="N4" s="206"/>
      <c r="O4" s="629">
        <v>2017</v>
      </c>
      <c r="P4" s="630"/>
      <c r="Q4" s="631" t="s">
        <v>2</v>
      </c>
      <c r="R4" s="626" t="s">
        <v>122</v>
      </c>
    </row>
    <row r="5" spans="1:18" ht="14.4" customHeight="1" thickBot="1" x14ac:dyDescent="0.35">
      <c r="A5" s="864"/>
      <c r="B5" s="864"/>
      <c r="C5" s="865"/>
      <c r="D5" s="866"/>
      <c r="E5" s="867"/>
      <c r="F5" s="868"/>
      <c r="G5" s="869" t="s">
        <v>91</v>
      </c>
      <c r="H5" s="870" t="s">
        <v>14</v>
      </c>
      <c r="I5" s="871"/>
      <c r="J5" s="871"/>
      <c r="K5" s="869" t="s">
        <v>91</v>
      </c>
      <c r="L5" s="870" t="s">
        <v>14</v>
      </c>
      <c r="M5" s="871"/>
      <c r="N5" s="871"/>
      <c r="O5" s="869" t="s">
        <v>91</v>
      </c>
      <c r="P5" s="870" t="s">
        <v>14</v>
      </c>
      <c r="Q5" s="872"/>
      <c r="R5" s="873"/>
    </row>
    <row r="6" spans="1:18" ht="14.4" customHeight="1" x14ac:dyDescent="0.3">
      <c r="A6" s="819" t="s">
        <v>3913</v>
      </c>
      <c r="B6" s="820" t="s">
        <v>3914</v>
      </c>
      <c r="C6" s="820" t="s">
        <v>545</v>
      </c>
      <c r="D6" s="820" t="s">
        <v>3915</v>
      </c>
      <c r="E6" s="820" t="s">
        <v>3916</v>
      </c>
      <c r="F6" s="820" t="s">
        <v>3917</v>
      </c>
      <c r="G6" s="225">
        <v>15.8</v>
      </c>
      <c r="H6" s="225">
        <v>1710.38</v>
      </c>
      <c r="I6" s="820">
        <v>3.9500692840646652</v>
      </c>
      <c r="J6" s="820">
        <v>108.25189873417722</v>
      </c>
      <c r="K6" s="225">
        <v>4</v>
      </c>
      <c r="L6" s="225">
        <v>433</v>
      </c>
      <c r="M6" s="820">
        <v>1</v>
      </c>
      <c r="N6" s="820">
        <v>108.25</v>
      </c>
      <c r="O6" s="225">
        <v>8.1999999999999993</v>
      </c>
      <c r="P6" s="225">
        <v>887.65</v>
      </c>
      <c r="Q6" s="825">
        <v>2.0499999999999998</v>
      </c>
      <c r="R6" s="833">
        <v>108.25</v>
      </c>
    </row>
    <row r="7" spans="1:18" ht="14.4" customHeight="1" x14ac:dyDescent="0.3">
      <c r="A7" s="742" t="s">
        <v>3913</v>
      </c>
      <c r="B7" s="743" t="s">
        <v>3914</v>
      </c>
      <c r="C7" s="743" t="s">
        <v>545</v>
      </c>
      <c r="D7" s="743" t="s">
        <v>3915</v>
      </c>
      <c r="E7" s="743" t="s">
        <v>3918</v>
      </c>
      <c r="F7" s="743" t="s">
        <v>2158</v>
      </c>
      <c r="G7" s="747"/>
      <c r="H7" s="747"/>
      <c r="I7" s="743"/>
      <c r="J7" s="743"/>
      <c r="K7" s="747">
        <v>2</v>
      </c>
      <c r="L7" s="747">
        <v>122.8</v>
      </c>
      <c r="M7" s="743">
        <v>1</v>
      </c>
      <c r="N7" s="743">
        <v>61.4</v>
      </c>
      <c r="O7" s="747">
        <v>1</v>
      </c>
      <c r="P7" s="747">
        <v>61.4</v>
      </c>
      <c r="Q7" s="761">
        <v>0.5</v>
      </c>
      <c r="R7" s="748">
        <v>61.4</v>
      </c>
    </row>
    <row r="8" spans="1:18" ht="14.4" customHeight="1" x14ac:dyDescent="0.3">
      <c r="A8" s="742" t="s">
        <v>3913</v>
      </c>
      <c r="B8" s="743" t="s">
        <v>3914</v>
      </c>
      <c r="C8" s="743" t="s">
        <v>545</v>
      </c>
      <c r="D8" s="743" t="s">
        <v>3915</v>
      </c>
      <c r="E8" s="743" t="s">
        <v>3919</v>
      </c>
      <c r="F8" s="743" t="s">
        <v>2158</v>
      </c>
      <c r="G8" s="747"/>
      <c r="H8" s="747"/>
      <c r="I8" s="743"/>
      <c r="J8" s="743"/>
      <c r="K8" s="747"/>
      <c r="L8" s="747"/>
      <c r="M8" s="743"/>
      <c r="N8" s="743"/>
      <c r="O8" s="747">
        <v>2</v>
      </c>
      <c r="P8" s="747">
        <v>153.69999999999999</v>
      </c>
      <c r="Q8" s="761"/>
      <c r="R8" s="748">
        <v>76.849999999999994</v>
      </c>
    </row>
    <row r="9" spans="1:18" ht="14.4" customHeight="1" x14ac:dyDescent="0.3">
      <c r="A9" s="742" t="s">
        <v>3913</v>
      </c>
      <c r="B9" s="743" t="s">
        <v>3914</v>
      </c>
      <c r="C9" s="743" t="s">
        <v>545</v>
      </c>
      <c r="D9" s="743" t="s">
        <v>3915</v>
      </c>
      <c r="E9" s="743" t="s">
        <v>3920</v>
      </c>
      <c r="F9" s="743" t="s">
        <v>3921</v>
      </c>
      <c r="G9" s="747">
        <v>30</v>
      </c>
      <c r="H9" s="747">
        <v>1705.1999999999998</v>
      </c>
      <c r="I9" s="743">
        <v>1.5</v>
      </c>
      <c r="J9" s="743">
        <v>56.839999999999996</v>
      </c>
      <c r="K9" s="747">
        <v>20</v>
      </c>
      <c r="L9" s="747">
        <v>1136.8</v>
      </c>
      <c r="M9" s="743">
        <v>1</v>
      </c>
      <c r="N9" s="743">
        <v>56.839999999999996</v>
      </c>
      <c r="O9" s="747"/>
      <c r="P9" s="747"/>
      <c r="Q9" s="761"/>
      <c r="R9" s="748"/>
    </row>
    <row r="10" spans="1:18" ht="14.4" customHeight="1" x14ac:dyDescent="0.3">
      <c r="A10" s="742" t="s">
        <v>3913</v>
      </c>
      <c r="B10" s="743" t="s">
        <v>3914</v>
      </c>
      <c r="C10" s="743" t="s">
        <v>545</v>
      </c>
      <c r="D10" s="743" t="s">
        <v>3915</v>
      </c>
      <c r="E10" s="743" t="s">
        <v>3922</v>
      </c>
      <c r="F10" s="743" t="s">
        <v>3921</v>
      </c>
      <c r="G10" s="747"/>
      <c r="H10" s="747"/>
      <c r="I10" s="743"/>
      <c r="J10" s="743"/>
      <c r="K10" s="747"/>
      <c r="L10" s="747"/>
      <c r="M10" s="743"/>
      <c r="N10" s="743"/>
      <c r="O10" s="747">
        <v>20</v>
      </c>
      <c r="P10" s="747">
        <v>2088.8000000000002</v>
      </c>
      <c r="Q10" s="761"/>
      <c r="R10" s="748">
        <v>104.44000000000001</v>
      </c>
    </row>
    <row r="11" spans="1:18" ht="14.4" customHeight="1" x14ac:dyDescent="0.3">
      <c r="A11" s="742" t="s">
        <v>3913</v>
      </c>
      <c r="B11" s="743" t="s">
        <v>3914</v>
      </c>
      <c r="C11" s="743" t="s">
        <v>545</v>
      </c>
      <c r="D11" s="743" t="s">
        <v>3923</v>
      </c>
      <c r="E11" s="743" t="s">
        <v>3924</v>
      </c>
      <c r="F11" s="743" t="s">
        <v>3925</v>
      </c>
      <c r="G11" s="747">
        <v>173</v>
      </c>
      <c r="H11" s="747">
        <v>6055</v>
      </c>
      <c r="I11" s="743">
        <v>0.78677234927234929</v>
      </c>
      <c r="J11" s="743">
        <v>35</v>
      </c>
      <c r="K11" s="747">
        <v>208</v>
      </c>
      <c r="L11" s="747">
        <v>7696</v>
      </c>
      <c r="M11" s="743">
        <v>1</v>
      </c>
      <c r="N11" s="743">
        <v>37</v>
      </c>
      <c r="O11" s="747">
        <v>168</v>
      </c>
      <c r="P11" s="747">
        <v>6216</v>
      </c>
      <c r="Q11" s="761">
        <v>0.80769230769230771</v>
      </c>
      <c r="R11" s="748">
        <v>37</v>
      </c>
    </row>
    <row r="12" spans="1:18" ht="14.4" customHeight="1" x14ac:dyDescent="0.3">
      <c r="A12" s="742" t="s">
        <v>3913</v>
      </c>
      <c r="B12" s="743" t="s">
        <v>3914</v>
      </c>
      <c r="C12" s="743" t="s">
        <v>545</v>
      </c>
      <c r="D12" s="743" t="s">
        <v>3923</v>
      </c>
      <c r="E12" s="743" t="s">
        <v>3926</v>
      </c>
      <c r="F12" s="743" t="s">
        <v>3927</v>
      </c>
      <c r="G12" s="747"/>
      <c r="H12" s="747"/>
      <c r="I12" s="743"/>
      <c r="J12" s="743"/>
      <c r="K12" s="747">
        <v>1</v>
      </c>
      <c r="L12" s="747">
        <v>5</v>
      </c>
      <c r="M12" s="743">
        <v>1</v>
      </c>
      <c r="N12" s="743">
        <v>5</v>
      </c>
      <c r="O12" s="747"/>
      <c r="P12" s="747"/>
      <c r="Q12" s="761"/>
      <c r="R12" s="748"/>
    </row>
    <row r="13" spans="1:18" ht="14.4" customHeight="1" x14ac:dyDescent="0.3">
      <c r="A13" s="742" t="s">
        <v>3913</v>
      </c>
      <c r="B13" s="743" t="s">
        <v>3914</v>
      </c>
      <c r="C13" s="743" t="s">
        <v>545</v>
      </c>
      <c r="D13" s="743" t="s">
        <v>3923</v>
      </c>
      <c r="E13" s="743" t="s">
        <v>3928</v>
      </c>
      <c r="F13" s="743" t="s">
        <v>3929</v>
      </c>
      <c r="G13" s="747"/>
      <c r="H13" s="747"/>
      <c r="I13" s="743"/>
      <c r="J13" s="743"/>
      <c r="K13" s="747">
        <v>1</v>
      </c>
      <c r="L13" s="747">
        <v>5</v>
      </c>
      <c r="M13" s="743">
        <v>1</v>
      </c>
      <c r="N13" s="743">
        <v>5</v>
      </c>
      <c r="O13" s="747"/>
      <c r="P13" s="747"/>
      <c r="Q13" s="761"/>
      <c r="R13" s="748"/>
    </row>
    <row r="14" spans="1:18" ht="14.4" customHeight="1" x14ac:dyDescent="0.3">
      <c r="A14" s="742" t="s">
        <v>3913</v>
      </c>
      <c r="B14" s="743" t="s">
        <v>3914</v>
      </c>
      <c r="C14" s="743" t="s">
        <v>545</v>
      </c>
      <c r="D14" s="743" t="s">
        <v>3923</v>
      </c>
      <c r="E14" s="743" t="s">
        <v>3930</v>
      </c>
      <c r="F14" s="743" t="s">
        <v>3931</v>
      </c>
      <c r="G14" s="747">
        <v>9</v>
      </c>
      <c r="H14" s="747">
        <v>3942</v>
      </c>
      <c r="I14" s="743">
        <v>0.7641015700717193</v>
      </c>
      <c r="J14" s="743">
        <v>438</v>
      </c>
      <c r="K14" s="747">
        <v>11</v>
      </c>
      <c r="L14" s="747">
        <v>5159</v>
      </c>
      <c r="M14" s="743">
        <v>1</v>
      </c>
      <c r="N14" s="743">
        <v>469</v>
      </c>
      <c r="O14" s="747">
        <v>9</v>
      </c>
      <c r="P14" s="747">
        <v>4230</v>
      </c>
      <c r="Q14" s="761">
        <v>0.81992634231440198</v>
      </c>
      <c r="R14" s="748">
        <v>470</v>
      </c>
    </row>
    <row r="15" spans="1:18" ht="14.4" customHeight="1" x14ac:dyDescent="0.3">
      <c r="A15" s="742" t="s">
        <v>3913</v>
      </c>
      <c r="B15" s="743" t="s">
        <v>3914</v>
      </c>
      <c r="C15" s="743" t="s">
        <v>545</v>
      </c>
      <c r="D15" s="743" t="s">
        <v>3923</v>
      </c>
      <c r="E15" s="743" t="s">
        <v>3932</v>
      </c>
      <c r="F15" s="743" t="s">
        <v>3933</v>
      </c>
      <c r="G15" s="747">
        <v>49</v>
      </c>
      <c r="H15" s="747">
        <v>1000</v>
      </c>
      <c r="I15" s="743">
        <v>0.4687485351608276</v>
      </c>
      <c r="J15" s="743">
        <v>20.408163265306122</v>
      </c>
      <c r="K15" s="747">
        <v>64</v>
      </c>
      <c r="L15" s="747">
        <v>2133.34</v>
      </c>
      <c r="M15" s="743">
        <v>1</v>
      </c>
      <c r="N15" s="743">
        <v>33.333437500000002</v>
      </c>
      <c r="O15" s="747">
        <v>68</v>
      </c>
      <c r="P15" s="747">
        <v>2266.66</v>
      </c>
      <c r="Q15" s="761">
        <v>1.0624935547076415</v>
      </c>
      <c r="R15" s="748">
        <v>33.333235294117642</v>
      </c>
    </row>
    <row r="16" spans="1:18" ht="14.4" customHeight="1" x14ac:dyDescent="0.3">
      <c r="A16" s="742" t="s">
        <v>3913</v>
      </c>
      <c r="B16" s="743" t="s">
        <v>3914</v>
      </c>
      <c r="C16" s="743" t="s">
        <v>545</v>
      </c>
      <c r="D16" s="743" t="s">
        <v>3923</v>
      </c>
      <c r="E16" s="743" t="s">
        <v>3934</v>
      </c>
      <c r="F16" s="743" t="s">
        <v>3935</v>
      </c>
      <c r="G16" s="747"/>
      <c r="H16" s="747"/>
      <c r="I16" s="743"/>
      <c r="J16" s="743"/>
      <c r="K16" s="747">
        <v>1</v>
      </c>
      <c r="L16" s="747">
        <v>354</v>
      </c>
      <c r="M16" s="743">
        <v>1</v>
      </c>
      <c r="N16" s="743">
        <v>354</v>
      </c>
      <c r="O16" s="747"/>
      <c r="P16" s="747"/>
      <c r="Q16" s="761"/>
      <c r="R16" s="748"/>
    </row>
    <row r="17" spans="1:18" ht="14.4" customHeight="1" x14ac:dyDescent="0.3">
      <c r="A17" s="742" t="s">
        <v>3913</v>
      </c>
      <c r="B17" s="743" t="s">
        <v>3914</v>
      </c>
      <c r="C17" s="743" t="s">
        <v>545</v>
      </c>
      <c r="D17" s="743" t="s">
        <v>3923</v>
      </c>
      <c r="E17" s="743" t="s">
        <v>3936</v>
      </c>
      <c r="F17" s="743" t="s">
        <v>3937</v>
      </c>
      <c r="G17" s="747">
        <v>92</v>
      </c>
      <c r="H17" s="747">
        <v>3312</v>
      </c>
      <c r="I17" s="743">
        <v>1.1189189189189188</v>
      </c>
      <c r="J17" s="743">
        <v>36</v>
      </c>
      <c r="K17" s="747">
        <v>80</v>
      </c>
      <c r="L17" s="747">
        <v>2960</v>
      </c>
      <c r="M17" s="743">
        <v>1</v>
      </c>
      <c r="N17" s="743">
        <v>37</v>
      </c>
      <c r="O17" s="747">
        <v>61</v>
      </c>
      <c r="P17" s="747">
        <v>2257</v>
      </c>
      <c r="Q17" s="761">
        <v>0.76249999999999996</v>
      </c>
      <c r="R17" s="748">
        <v>37</v>
      </c>
    </row>
    <row r="18" spans="1:18" ht="14.4" customHeight="1" x14ac:dyDescent="0.3">
      <c r="A18" s="742" t="s">
        <v>3913</v>
      </c>
      <c r="B18" s="743" t="s">
        <v>3914</v>
      </c>
      <c r="C18" s="743" t="s">
        <v>545</v>
      </c>
      <c r="D18" s="743" t="s">
        <v>3923</v>
      </c>
      <c r="E18" s="743" t="s">
        <v>3938</v>
      </c>
      <c r="F18" s="743" t="s">
        <v>3939</v>
      </c>
      <c r="G18" s="747">
        <v>42</v>
      </c>
      <c r="H18" s="747">
        <v>5250</v>
      </c>
      <c r="I18" s="743">
        <v>1.1609907120743035</v>
      </c>
      <c r="J18" s="743">
        <v>125</v>
      </c>
      <c r="K18" s="747">
        <v>34</v>
      </c>
      <c r="L18" s="747">
        <v>4522</v>
      </c>
      <c r="M18" s="743">
        <v>1</v>
      </c>
      <c r="N18" s="743">
        <v>133</v>
      </c>
      <c r="O18" s="747">
        <v>26</v>
      </c>
      <c r="P18" s="747">
        <v>3458</v>
      </c>
      <c r="Q18" s="761">
        <v>0.76470588235294112</v>
      </c>
      <c r="R18" s="748">
        <v>133</v>
      </c>
    </row>
    <row r="19" spans="1:18" ht="14.4" customHeight="1" x14ac:dyDescent="0.3">
      <c r="A19" s="742" t="s">
        <v>3913</v>
      </c>
      <c r="B19" s="743" t="s">
        <v>3914</v>
      </c>
      <c r="C19" s="743" t="s">
        <v>545</v>
      </c>
      <c r="D19" s="743" t="s">
        <v>3923</v>
      </c>
      <c r="E19" s="743" t="s">
        <v>3940</v>
      </c>
      <c r="F19" s="743" t="s">
        <v>3941</v>
      </c>
      <c r="G19" s="747">
        <v>7</v>
      </c>
      <c r="H19" s="747">
        <v>217</v>
      </c>
      <c r="I19" s="743"/>
      <c r="J19" s="743">
        <v>31</v>
      </c>
      <c r="K19" s="747"/>
      <c r="L19" s="747"/>
      <c r="M19" s="743"/>
      <c r="N19" s="743"/>
      <c r="O19" s="747">
        <v>1</v>
      </c>
      <c r="P19" s="747">
        <v>32</v>
      </c>
      <c r="Q19" s="761"/>
      <c r="R19" s="748">
        <v>32</v>
      </c>
    </row>
    <row r="20" spans="1:18" ht="14.4" customHeight="1" x14ac:dyDescent="0.3">
      <c r="A20" s="742" t="s">
        <v>3913</v>
      </c>
      <c r="B20" s="743" t="s">
        <v>3914</v>
      </c>
      <c r="C20" s="743" t="s">
        <v>545</v>
      </c>
      <c r="D20" s="743" t="s">
        <v>3923</v>
      </c>
      <c r="E20" s="743" t="s">
        <v>3942</v>
      </c>
      <c r="F20" s="743" t="s">
        <v>3943</v>
      </c>
      <c r="G20" s="747">
        <v>77</v>
      </c>
      <c r="H20" s="747">
        <v>9933</v>
      </c>
      <c r="I20" s="743">
        <v>2.8083121289228159</v>
      </c>
      <c r="J20" s="743">
        <v>129</v>
      </c>
      <c r="K20" s="747">
        <v>27</v>
      </c>
      <c r="L20" s="747">
        <v>3537</v>
      </c>
      <c r="M20" s="743">
        <v>1</v>
      </c>
      <c r="N20" s="743">
        <v>131</v>
      </c>
      <c r="O20" s="747">
        <v>52</v>
      </c>
      <c r="P20" s="747">
        <v>6864</v>
      </c>
      <c r="Q20" s="761">
        <v>1.9406276505513147</v>
      </c>
      <c r="R20" s="748">
        <v>132</v>
      </c>
    </row>
    <row r="21" spans="1:18" ht="14.4" customHeight="1" x14ac:dyDescent="0.3">
      <c r="A21" s="742" t="s">
        <v>3913</v>
      </c>
      <c r="B21" s="743" t="s">
        <v>3914</v>
      </c>
      <c r="C21" s="743" t="s">
        <v>545</v>
      </c>
      <c r="D21" s="743" t="s">
        <v>3923</v>
      </c>
      <c r="E21" s="743" t="s">
        <v>3944</v>
      </c>
      <c r="F21" s="743" t="s">
        <v>3945</v>
      </c>
      <c r="G21" s="747">
        <v>41</v>
      </c>
      <c r="H21" s="747">
        <v>8979</v>
      </c>
      <c r="I21" s="743">
        <v>0.70756501182033094</v>
      </c>
      <c r="J21" s="743">
        <v>219</v>
      </c>
      <c r="K21" s="747">
        <v>54</v>
      </c>
      <c r="L21" s="747">
        <v>12690</v>
      </c>
      <c r="M21" s="743">
        <v>1</v>
      </c>
      <c r="N21" s="743">
        <v>235</v>
      </c>
      <c r="O21" s="747">
        <v>59</v>
      </c>
      <c r="P21" s="747">
        <v>13865</v>
      </c>
      <c r="Q21" s="761">
        <v>1.0925925925925926</v>
      </c>
      <c r="R21" s="748">
        <v>235</v>
      </c>
    </row>
    <row r="22" spans="1:18" ht="14.4" customHeight="1" x14ac:dyDescent="0.3">
      <c r="A22" s="742" t="s">
        <v>3913</v>
      </c>
      <c r="B22" s="743" t="s">
        <v>3946</v>
      </c>
      <c r="C22" s="743" t="s">
        <v>545</v>
      </c>
      <c r="D22" s="743" t="s">
        <v>3915</v>
      </c>
      <c r="E22" s="743" t="s">
        <v>3916</v>
      </c>
      <c r="F22" s="743" t="s">
        <v>3917</v>
      </c>
      <c r="G22" s="747">
        <v>27.200000000000003</v>
      </c>
      <c r="H22" s="747">
        <v>2944.4</v>
      </c>
      <c r="I22" s="743">
        <v>0.79069767441860472</v>
      </c>
      <c r="J22" s="743">
        <v>108.24999999999999</v>
      </c>
      <c r="K22" s="747">
        <v>34.400000000000006</v>
      </c>
      <c r="L22" s="747">
        <v>3723.7999999999997</v>
      </c>
      <c r="M22" s="743">
        <v>1</v>
      </c>
      <c r="N22" s="743">
        <v>108.24999999999997</v>
      </c>
      <c r="O22" s="747">
        <v>49</v>
      </c>
      <c r="P22" s="747">
        <v>5304.31</v>
      </c>
      <c r="Q22" s="761">
        <v>1.424434717224341</v>
      </c>
      <c r="R22" s="748">
        <v>108.25122448979593</v>
      </c>
    </row>
    <row r="23" spans="1:18" ht="14.4" customHeight="1" x14ac:dyDescent="0.3">
      <c r="A23" s="742" t="s">
        <v>3913</v>
      </c>
      <c r="B23" s="743" t="s">
        <v>3946</v>
      </c>
      <c r="C23" s="743" t="s">
        <v>545</v>
      </c>
      <c r="D23" s="743" t="s">
        <v>3915</v>
      </c>
      <c r="E23" s="743" t="s">
        <v>3918</v>
      </c>
      <c r="F23" s="743" t="s">
        <v>2158</v>
      </c>
      <c r="G23" s="747"/>
      <c r="H23" s="747"/>
      <c r="I23" s="743"/>
      <c r="J23" s="743"/>
      <c r="K23" s="747">
        <v>11.7</v>
      </c>
      <c r="L23" s="747">
        <v>718.38</v>
      </c>
      <c r="M23" s="743">
        <v>1</v>
      </c>
      <c r="N23" s="743">
        <v>61.400000000000006</v>
      </c>
      <c r="O23" s="747">
        <v>18.5</v>
      </c>
      <c r="P23" s="747">
        <v>1135.92</v>
      </c>
      <c r="Q23" s="761">
        <v>1.5812244216153013</v>
      </c>
      <c r="R23" s="748">
        <v>61.401081081081088</v>
      </c>
    </row>
    <row r="24" spans="1:18" ht="14.4" customHeight="1" x14ac:dyDescent="0.3">
      <c r="A24" s="742" t="s">
        <v>3913</v>
      </c>
      <c r="B24" s="743" t="s">
        <v>3946</v>
      </c>
      <c r="C24" s="743" t="s">
        <v>545</v>
      </c>
      <c r="D24" s="743" t="s">
        <v>3915</v>
      </c>
      <c r="E24" s="743" t="s">
        <v>3919</v>
      </c>
      <c r="F24" s="743" t="s">
        <v>2158</v>
      </c>
      <c r="G24" s="747"/>
      <c r="H24" s="747"/>
      <c r="I24" s="743"/>
      <c r="J24" s="743"/>
      <c r="K24" s="747">
        <v>0.4</v>
      </c>
      <c r="L24" s="747">
        <v>30.74</v>
      </c>
      <c r="M24" s="743">
        <v>1</v>
      </c>
      <c r="N24" s="743">
        <v>76.849999999999994</v>
      </c>
      <c r="O24" s="747">
        <v>1.2</v>
      </c>
      <c r="P24" s="747">
        <v>92.22</v>
      </c>
      <c r="Q24" s="761">
        <v>3</v>
      </c>
      <c r="R24" s="748">
        <v>76.850000000000009</v>
      </c>
    </row>
    <row r="25" spans="1:18" ht="14.4" customHeight="1" x14ac:dyDescent="0.3">
      <c r="A25" s="742" t="s">
        <v>3913</v>
      </c>
      <c r="B25" s="743" t="s">
        <v>3946</v>
      </c>
      <c r="C25" s="743" t="s">
        <v>545</v>
      </c>
      <c r="D25" s="743" t="s">
        <v>3915</v>
      </c>
      <c r="E25" s="743" t="s">
        <v>3920</v>
      </c>
      <c r="F25" s="743" t="s">
        <v>3921</v>
      </c>
      <c r="G25" s="747">
        <v>123</v>
      </c>
      <c r="H25" s="747">
        <v>6991.3200000000006</v>
      </c>
      <c r="I25" s="743">
        <v>0.57180479538324136</v>
      </c>
      <c r="J25" s="743">
        <v>56.84</v>
      </c>
      <c r="K25" s="747">
        <v>159</v>
      </c>
      <c r="L25" s="747">
        <v>12226.76</v>
      </c>
      <c r="M25" s="743">
        <v>1</v>
      </c>
      <c r="N25" s="743">
        <v>76.897861635220124</v>
      </c>
      <c r="O25" s="747"/>
      <c r="P25" s="747"/>
      <c r="Q25" s="761"/>
      <c r="R25" s="748"/>
    </row>
    <row r="26" spans="1:18" ht="14.4" customHeight="1" x14ac:dyDescent="0.3">
      <c r="A26" s="742" t="s">
        <v>3913</v>
      </c>
      <c r="B26" s="743" t="s">
        <v>3946</v>
      </c>
      <c r="C26" s="743" t="s">
        <v>545</v>
      </c>
      <c r="D26" s="743" t="s">
        <v>3915</v>
      </c>
      <c r="E26" s="743" t="s">
        <v>3947</v>
      </c>
      <c r="F26" s="743" t="s">
        <v>3948</v>
      </c>
      <c r="G26" s="747"/>
      <c r="H26" s="747"/>
      <c r="I26" s="743"/>
      <c r="J26" s="743"/>
      <c r="K26" s="747">
        <v>23</v>
      </c>
      <c r="L26" s="747">
        <v>34644.44</v>
      </c>
      <c r="M26" s="743">
        <v>1</v>
      </c>
      <c r="N26" s="743">
        <v>1506.2800000000002</v>
      </c>
      <c r="O26" s="747">
        <v>1.9</v>
      </c>
      <c r="P26" s="747">
        <v>2861.78</v>
      </c>
      <c r="Q26" s="761">
        <v>8.260430822377271E-2</v>
      </c>
      <c r="R26" s="748">
        <v>1506.2000000000003</v>
      </c>
    </row>
    <row r="27" spans="1:18" ht="14.4" customHeight="1" x14ac:dyDescent="0.3">
      <c r="A27" s="742" t="s">
        <v>3913</v>
      </c>
      <c r="B27" s="743" t="s">
        <v>3946</v>
      </c>
      <c r="C27" s="743" t="s">
        <v>545</v>
      </c>
      <c r="D27" s="743" t="s">
        <v>3915</v>
      </c>
      <c r="E27" s="743" t="s">
        <v>3922</v>
      </c>
      <c r="F27" s="743" t="s">
        <v>3921</v>
      </c>
      <c r="G27" s="747"/>
      <c r="H27" s="747"/>
      <c r="I27" s="743"/>
      <c r="J27" s="743"/>
      <c r="K27" s="747"/>
      <c r="L27" s="747"/>
      <c r="M27" s="743"/>
      <c r="N27" s="743"/>
      <c r="O27" s="747">
        <v>146</v>
      </c>
      <c r="P27" s="747">
        <v>15248.239999999998</v>
      </c>
      <c r="Q27" s="761"/>
      <c r="R27" s="748">
        <v>104.43999999999998</v>
      </c>
    </row>
    <row r="28" spans="1:18" ht="14.4" customHeight="1" x14ac:dyDescent="0.3">
      <c r="A28" s="742" t="s">
        <v>3913</v>
      </c>
      <c r="B28" s="743" t="s">
        <v>3946</v>
      </c>
      <c r="C28" s="743" t="s">
        <v>545</v>
      </c>
      <c r="D28" s="743" t="s">
        <v>3923</v>
      </c>
      <c r="E28" s="743" t="s">
        <v>3949</v>
      </c>
      <c r="F28" s="743" t="s">
        <v>3950</v>
      </c>
      <c r="G28" s="747">
        <v>63</v>
      </c>
      <c r="H28" s="747">
        <v>7119</v>
      </c>
      <c r="I28" s="743">
        <v>0.82186561994920337</v>
      </c>
      <c r="J28" s="743">
        <v>113</v>
      </c>
      <c r="K28" s="747">
        <v>71</v>
      </c>
      <c r="L28" s="747">
        <v>8662</v>
      </c>
      <c r="M28" s="743">
        <v>1</v>
      </c>
      <c r="N28" s="743">
        <v>122</v>
      </c>
      <c r="O28" s="747">
        <v>59</v>
      </c>
      <c r="P28" s="747">
        <v>7198</v>
      </c>
      <c r="Q28" s="761">
        <v>0.83098591549295775</v>
      </c>
      <c r="R28" s="748">
        <v>122</v>
      </c>
    </row>
    <row r="29" spans="1:18" ht="14.4" customHeight="1" x14ac:dyDescent="0.3">
      <c r="A29" s="742" t="s">
        <v>3913</v>
      </c>
      <c r="B29" s="743" t="s">
        <v>3946</v>
      </c>
      <c r="C29" s="743" t="s">
        <v>545</v>
      </c>
      <c r="D29" s="743" t="s">
        <v>3923</v>
      </c>
      <c r="E29" s="743" t="s">
        <v>3951</v>
      </c>
      <c r="F29" s="743" t="s">
        <v>3952</v>
      </c>
      <c r="G29" s="747">
        <v>5</v>
      </c>
      <c r="H29" s="747">
        <v>405</v>
      </c>
      <c r="I29" s="743">
        <v>0.97590361445783136</v>
      </c>
      <c r="J29" s="743">
        <v>81</v>
      </c>
      <c r="K29" s="747">
        <v>5</v>
      </c>
      <c r="L29" s="747">
        <v>415</v>
      </c>
      <c r="M29" s="743">
        <v>1</v>
      </c>
      <c r="N29" s="743">
        <v>83</v>
      </c>
      <c r="O29" s="747">
        <v>7</v>
      </c>
      <c r="P29" s="747">
        <v>581</v>
      </c>
      <c r="Q29" s="761">
        <v>1.4</v>
      </c>
      <c r="R29" s="748">
        <v>83</v>
      </c>
    </row>
    <row r="30" spans="1:18" ht="14.4" customHeight="1" x14ac:dyDescent="0.3">
      <c r="A30" s="742" t="s">
        <v>3913</v>
      </c>
      <c r="B30" s="743" t="s">
        <v>3946</v>
      </c>
      <c r="C30" s="743" t="s">
        <v>545</v>
      </c>
      <c r="D30" s="743" t="s">
        <v>3923</v>
      </c>
      <c r="E30" s="743" t="s">
        <v>3924</v>
      </c>
      <c r="F30" s="743" t="s">
        <v>3925</v>
      </c>
      <c r="G30" s="747">
        <v>239</v>
      </c>
      <c r="H30" s="747">
        <v>8365</v>
      </c>
      <c r="I30" s="743">
        <v>1.1082405935347113</v>
      </c>
      <c r="J30" s="743">
        <v>35</v>
      </c>
      <c r="K30" s="747">
        <v>204</v>
      </c>
      <c r="L30" s="747">
        <v>7548</v>
      </c>
      <c r="M30" s="743">
        <v>1</v>
      </c>
      <c r="N30" s="743">
        <v>37</v>
      </c>
      <c r="O30" s="747">
        <v>192</v>
      </c>
      <c r="P30" s="747">
        <v>7104</v>
      </c>
      <c r="Q30" s="761">
        <v>0.94117647058823528</v>
      </c>
      <c r="R30" s="748">
        <v>37</v>
      </c>
    </row>
    <row r="31" spans="1:18" ht="14.4" customHeight="1" x14ac:dyDescent="0.3">
      <c r="A31" s="742" t="s">
        <v>3913</v>
      </c>
      <c r="B31" s="743" t="s">
        <v>3946</v>
      </c>
      <c r="C31" s="743" t="s">
        <v>545</v>
      </c>
      <c r="D31" s="743" t="s">
        <v>3923</v>
      </c>
      <c r="E31" s="743" t="s">
        <v>3953</v>
      </c>
      <c r="F31" s="743" t="s">
        <v>3954</v>
      </c>
      <c r="G31" s="747"/>
      <c r="H31" s="747"/>
      <c r="I31" s="743"/>
      <c r="J31" s="743"/>
      <c r="K31" s="747">
        <v>1</v>
      </c>
      <c r="L31" s="747">
        <v>701</v>
      </c>
      <c r="M31" s="743">
        <v>1</v>
      </c>
      <c r="N31" s="743">
        <v>701</v>
      </c>
      <c r="O31" s="747"/>
      <c r="P31" s="747"/>
      <c r="Q31" s="761"/>
      <c r="R31" s="748"/>
    </row>
    <row r="32" spans="1:18" ht="14.4" customHeight="1" x14ac:dyDescent="0.3">
      <c r="A32" s="742" t="s">
        <v>3913</v>
      </c>
      <c r="B32" s="743" t="s">
        <v>3946</v>
      </c>
      <c r="C32" s="743" t="s">
        <v>545</v>
      </c>
      <c r="D32" s="743" t="s">
        <v>3923</v>
      </c>
      <c r="E32" s="743" t="s">
        <v>3955</v>
      </c>
      <c r="F32" s="743" t="s">
        <v>3956</v>
      </c>
      <c r="G32" s="747">
        <v>6</v>
      </c>
      <c r="H32" s="747">
        <v>2514</v>
      </c>
      <c r="I32" s="743">
        <v>0.70777027027027029</v>
      </c>
      <c r="J32" s="743">
        <v>419</v>
      </c>
      <c r="K32" s="747">
        <v>8</v>
      </c>
      <c r="L32" s="747">
        <v>3552</v>
      </c>
      <c r="M32" s="743">
        <v>1</v>
      </c>
      <c r="N32" s="743">
        <v>444</v>
      </c>
      <c r="O32" s="747">
        <v>7</v>
      </c>
      <c r="P32" s="747">
        <v>3108</v>
      </c>
      <c r="Q32" s="761">
        <v>0.875</v>
      </c>
      <c r="R32" s="748">
        <v>444</v>
      </c>
    </row>
    <row r="33" spans="1:18" ht="14.4" customHeight="1" x14ac:dyDescent="0.3">
      <c r="A33" s="742" t="s">
        <v>3913</v>
      </c>
      <c r="B33" s="743" t="s">
        <v>3946</v>
      </c>
      <c r="C33" s="743" t="s">
        <v>545</v>
      </c>
      <c r="D33" s="743" t="s">
        <v>3923</v>
      </c>
      <c r="E33" s="743" t="s">
        <v>3957</v>
      </c>
      <c r="F33" s="743" t="s">
        <v>3958</v>
      </c>
      <c r="G33" s="747">
        <v>15</v>
      </c>
      <c r="H33" s="747">
        <v>3150</v>
      </c>
      <c r="I33" s="743">
        <v>1.28992628992629</v>
      </c>
      <c r="J33" s="743">
        <v>210</v>
      </c>
      <c r="K33" s="747">
        <v>11</v>
      </c>
      <c r="L33" s="747">
        <v>2442</v>
      </c>
      <c r="M33" s="743">
        <v>1</v>
      </c>
      <c r="N33" s="743">
        <v>222</v>
      </c>
      <c r="O33" s="747">
        <v>12</v>
      </c>
      <c r="P33" s="747">
        <v>2676</v>
      </c>
      <c r="Q33" s="761">
        <v>1.0958230958230959</v>
      </c>
      <c r="R33" s="748">
        <v>223</v>
      </c>
    </row>
    <row r="34" spans="1:18" ht="14.4" customHeight="1" x14ac:dyDescent="0.3">
      <c r="A34" s="742" t="s">
        <v>3913</v>
      </c>
      <c r="B34" s="743" t="s">
        <v>3946</v>
      </c>
      <c r="C34" s="743" t="s">
        <v>545</v>
      </c>
      <c r="D34" s="743" t="s">
        <v>3923</v>
      </c>
      <c r="E34" s="743" t="s">
        <v>3932</v>
      </c>
      <c r="F34" s="743" t="s">
        <v>3933</v>
      </c>
      <c r="G34" s="747">
        <v>66</v>
      </c>
      <c r="H34" s="747">
        <v>1200</v>
      </c>
      <c r="I34" s="743">
        <v>0.47368483379583398</v>
      </c>
      <c r="J34" s="743">
        <v>18.181818181818183</v>
      </c>
      <c r="K34" s="747">
        <v>76</v>
      </c>
      <c r="L34" s="747">
        <v>2533.33</v>
      </c>
      <c r="M34" s="743">
        <v>1</v>
      </c>
      <c r="N34" s="743">
        <v>33.333289473684211</v>
      </c>
      <c r="O34" s="747">
        <v>100</v>
      </c>
      <c r="P34" s="747">
        <v>3333.33</v>
      </c>
      <c r="Q34" s="761">
        <v>1.3157898891972226</v>
      </c>
      <c r="R34" s="748">
        <v>33.333300000000001</v>
      </c>
    </row>
    <row r="35" spans="1:18" ht="14.4" customHeight="1" x14ac:dyDescent="0.3">
      <c r="A35" s="742" t="s">
        <v>3913</v>
      </c>
      <c r="B35" s="743" t="s">
        <v>3946</v>
      </c>
      <c r="C35" s="743" t="s">
        <v>545</v>
      </c>
      <c r="D35" s="743" t="s">
        <v>3923</v>
      </c>
      <c r="E35" s="743" t="s">
        <v>3934</v>
      </c>
      <c r="F35" s="743" t="s">
        <v>3935</v>
      </c>
      <c r="G35" s="747">
        <v>6</v>
      </c>
      <c r="H35" s="747">
        <v>1986</v>
      </c>
      <c r="I35" s="743">
        <v>0.4675141242937853</v>
      </c>
      <c r="J35" s="743">
        <v>331</v>
      </c>
      <c r="K35" s="747">
        <v>12</v>
      </c>
      <c r="L35" s="747">
        <v>4248</v>
      </c>
      <c r="M35" s="743">
        <v>1</v>
      </c>
      <c r="N35" s="743">
        <v>354</v>
      </c>
      <c r="O35" s="747">
        <v>22</v>
      </c>
      <c r="P35" s="747">
        <v>7810</v>
      </c>
      <c r="Q35" s="761">
        <v>1.838512241054614</v>
      </c>
      <c r="R35" s="748">
        <v>355</v>
      </c>
    </row>
    <row r="36" spans="1:18" ht="14.4" customHeight="1" x14ac:dyDescent="0.3">
      <c r="A36" s="742" t="s">
        <v>3913</v>
      </c>
      <c r="B36" s="743" t="s">
        <v>3946</v>
      </c>
      <c r="C36" s="743" t="s">
        <v>545</v>
      </c>
      <c r="D36" s="743" t="s">
        <v>3923</v>
      </c>
      <c r="E36" s="743" t="s">
        <v>3936</v>
      </c>
      <c r="F36" s="743" t="s">
        <v>3937</v>
      </c>
      <c r="G36" s="747">
        <v>87</v>
      </c>
      <c r="H36" s="747">
        <v>3132</v>
      </c>
      <c r="I36" s="743">
        <v>0.81392931392931389</v>
      </c>
      <c r="J36" s="743">
        <v>36</v>
      </c>
      <c r="K36" s="747">
        <v>104</v>
      </c>
      <c r="L36" s="747">
        <v>3848</v>
      </c>
      <c r="M36" s="743">
        <v>1</v>
      </c>
      <c r="N36" s="743">
        <v>37</v>
      </c>
      <c r="O36" s="747">
        <v>87</v>
      </c>
      <c r="P36" s="747">
        <v>3219</v>
      </c>
      <c r="Q36" s="761">
        <v>0.83653846153846156</v>
      </c>
      <c r="R36" s="748">
        <v>37</v>
      </c>
    </row>
    <row r="37" spans="1:18" ht="14.4" customHeight="1" x14ac:dyDescent="0.3">
      <c r="A37" s="742" t="s">
        <v>3913</v>
      </c>
      <c r="B37" s="743" t="s">
        <v>3946</v>
      </c>
      <c r="C37" s="743" t="s">
        <v>545</v>
      </c>
      <c r="D37" s="743" t="s">
        <v>3923</v>
      </c>
      <c r="E37" s="743" t="s">
        <v>3938</v>
      </c>
      <c r="F37" s="743" t="s">
        <v>3939</v>
      </c>
      <c r="G37" s="747"/>
      <c r="H37" s="747"/>
      <c r="I37" s="743"/>
      <c r="J37" s="743"/>
      <c r="K37" s="747">
        <v>0</v>
      </c>
      <c r="L37" s="747">
        <v>0</v>
      </c>
      <c r="M37" s="743"/>
      <c r="N37" s="743"/>
      <c r="O37" s="747"/>
      <c r="P37" s="747"/>
      <c r="Q37" s="761"/>
      <c r="R37" s="748"/>
    </row>
    <row r="38" spans="1:18" ht="14.4" customHeight="1" x14ac:dyDescent="0.3">
      <c r="A38" s="742" t="s">
        <v>3913</v>
      </c>
      <c r="B38" s="743" t="s">
        <v>3946</v>
      </c>
      <c r="C38" s="743" t="s">
        <v>545</v>
      </c>
      <c r="D38" s="743" t="s">
        <v>3923</v>
      </c>
      <c r="E38" s="743" t="s">
        <v>3940</v>
      </c>
      <c r="F38" s="743" t="s">
        <v>3941</v>
      </c>
      <c r="G38" s="747">
        <v>3</v>
      </c>
      <c r="H38" s="747">
        <v>93</v>
      </c>
      <c r="I38" s="743">
        <v>0.41517857142857145</v>
      </c>
      <c r="J38" s="743">
        <v>31</v>
      </c>
      <c r="K38" s="747">
        <v>7</v>
      </c>
      <c r="L38" s="747">
        <v>224</v>
      </c>
      <c r="M38" s="743">
        <v>1</v>
      </c>
      <c r="N38" s="743">
        <v>32</v>
      </c>
      <c r="O38" s="747">
        <v>5</v>
      </c>
      <c r="P38" s="747">
        <v>160</v>
      </c>
      <c r="Q38" s="761">
        <v>0.7142857142857143</v>
      </c>
      <c r="R38" s="748">
        <v>32</v>
      </c>
    </row>
    <row r="39" spans="1:18" ht="14.4" customHeight="1" x14ac:dyDescent="0.3">
      <c r="A39" s="742" t="s">
        <v>3913</v>
      </c>
      <c r="B39" s="743" t="s">
        <v>3946</v>
      </c>
      <c r="C39" s="743" t="s">
        <v>545</v>
      </c>
      <c r="D39" s="743" t="s">
        <v>3923</v>
      </c>
      <c r="E39" s="743" t="s">
        <v>3942</v>
      </c>
      <c r="F39" s="743" t="s">
        <v>3943</v>
      </c>
      <c r="G39" s="747">
        <v>169</v>
      </c>
      <c r="H39" s="747">
        <v>21801</v>
      </c>
      <c r="I39" s="743">
        <v>0.72991161108879066</v>
      </c>
      <c r="J39" s="743">
        <v>129</v>
      </c>
      <c r="K39" s="747">
        <v>228</v>
      </c>
      <c r="L39" s="747">
        <v>29868</v>
      </c>
      <c r="M39" s="743">
        <v>1</v>
      </c>
      <c r="N39" s="743">
        <v>131</v>
      </c>
      <c r="O39" s="747">
        <v>280</v>
      </c>
      <c r="P39" s="747">
        <v>36960</v>
      </c>
      <c r="Q39" s="761">
        <v>1.2374447569304943</v>
      </c>
      <c r="R39" s="748">
        <v>132</v>
      </c>
    </row>
    <row r="40" spans="1:18" ht="14.4" customHeight="1" thickBot="1" x14ac:dyDescent="0.35">
      <c r="A40" s="749" t="s">
        <v>3913</v>
      </c>
      <c r="B40" s="750" t="s">
        <v>3946</v>
      </c>
      <c r="C40" s="750" t="s">
        <v>545</v>
      </c>
      <c r="D40" s="750" t="s">
        <v>3923</v>
      </c>
      <c r="E40" s="750" t="s">
        <v>3959</v>
      </c>
      <c r="F40" s="750" t="s">
        <v>3960</v>
      </c>
      <c r="G40" s="754">
        <v>59</v>
      </c>
      <c r="H40" s="754">
        <v>9735</v>
      </c>
      <c r="I40" s="750">
        <v>0.90163934426229508</v>
      </c>
      <c r="J40" s="750">
        <v>165</v>
      </c>
      <c r="K40" s="754">
        <v>61</v>
      </c>
      <c r="L40" s="754">
        <v>10797</v>
      </c>
      <c r="M40" s="750">
        <v>1</v>
      </c>
      <c r="N40" s="750">
        <v>177</v>
      </c>
      <c r="O40" s="754">
        <v>79</v>
      </c>
      <c r="P40" s="754">
        <v>13983</v>
      </c>
      <c r="Q40" s="762">
        <v>1.2950819672131149</v>
      </c>
      <c r="R40" s="755">
        <v>177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42" t="s">
        <v>3962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</row>
    <row r="2" spans="1:19" ht="14.4" customHeight="1" thickBot="1" x14ac:dyDescent="0.35">
      <c r="A2" s="374" t="s">
        <v>322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1404</v>
      </c>
      <c r="I3" s="208">
        <f t="shared" si="0"/>
        <v>111539.3</v>
      </c>
      <c r="J3" s="78"/>
      <c r="K3" s="78"/>
      <c r="L3" s="208">
        <f t="shared" si="0"/>
        <v>1523.5</v>
      </c>
      <c r="M3" s="208">
        <f t="shared" si="0"/>
        <v>166936.38999999998</v>
      </c>
      <c r="N3" s="78"/>
      <c r="O3" s="78"/>
      <c r="P3" s="208">
        <f t="shared" si="0"/>
        <v>1541.8000000000002</v>
      </c>
      <c r="Q3" s="208">
        <f t="shared" si="0"/>
        <v>153155.00999999998</v>
      </c>
      <c r="R3" s="79">
        <f>IF(M3=0,0,Q3/M3)</f>
        <v>0.91744532153834157</v>
      </c>
      <c r="S3" s="209">
        <f>IF(P3=0,0,Q3/P3)</f>
        <v>99.335199117914101</v>
      </c>
    </row>
    <row r="4" spans="1:19" ht="14.4" customHeight="1" x14ac:dyDescent="0.3">
      <c r="A4" s="625" t="s">
        <v>304</v>
      </c>
      <c r="B4" s="625" t="s">
        <v>119</v>
      </c>
      <c r="C4" s="633" t="s">
        <v>0</v>
      </c>
      <c r="D4" s="485" t="s">
        <v>167</v>
      </c>
      <c r="E4" s="627" t="s">
        <v>120</v>
      </c>
      <c r="F4" s="632" t="s">
        <v>90</v>
      </c>
      <c r="G4" s="628" t="s">
        <v>81</v>
      </c>
      <c r="H4" s="629">
        <v>2015</v>
      </c>
      <c r="I4" s="630"/>
      <c r="J4" s="206"/>
      <c r="K4" s="206"/>
      <c r="L4" s="629">
        <v>2016</v>
      </c>
      <c r="M4" s="630"/>
      <c r="N4" s="206"/>
      <c r="O4" s="206"/>
      <c r="P4" s="629">
        <v>2017</v>
      </c>
      <c r="Q4" s="630"/>
      <c r="R4" s="631" t="s">
        <v>2</v>
      </c>
      <c r="S4" s="626" t="s">
        <v>122</v>
      </c>
    </row>
    <row r="5" spans="1:19" ht="14.4" customHeight="1" thickBot="1" x14ac:dyDescent="0.35">
      <c r="A5" s="864"/>
      <c r="B5" s="864"/>
      <c r="C5" s="865"/>
      <c r="D5" s="874"/>
      <c r="E5" s="866"/>
      <c r="F5" s="867"/>
      <c r="G5" s="868"/>
      <c r="H5" s="869" t="s">
        <v>91</v>
      </c>
      <c r="I5" s="870" t="s">
        <v>14</v>
      </c>
      <c r="J5" s="871"/>
      <c r="K5" s="871"/>
      <c r="L5" s="869" t="s">
        <v>91</v>
      </c>
      <c r="M5" s="870" t="s">
        <v>14</v>
      </c>
      <c r="N5" s="871"/>
      <c r="O5" s="871"/>
      <c r="P5" s="869" t="s">
        <v>91</v>
      </c>
      <c r="Q5" s="870" t="s">
        <v>14</v>
      </c>
      <c r="R5" s="872"/>
      <c r="S5" s="873"/>
    </row>
    <row r="6" spans="1:19" ht="14.4" customHeight="1" x14ac:dyDescent="0.3">
      <c r="A6" s="819" t="s">
        <v>3913</v>
      </c>
      <c r="B6" s="820" t="s">
        <v>3914</v>
      </c>
      <c r="C6" s="820" t="s">
        <v>545</v>
      </c>
      <c r="D6" s="820" t="s">
        <v>3908</v>
      </c>
      <c r="E6" s="820" t="s">
        <v>3923</v>
      </c>
      <c r="F6" s="820" t="s">
        <v>3932</v>
      </c>
      <c r="G6" s="820" t="s">
        <v>3933</v>
      </c>
      <c r="H6" s="225">
        <v>44</v>
      </c>
      <c r="I6" s="225">
        <v>833.33999999999992</v>
      </c>
      <c r="J6" s="820"/>
      <c r="K6" s="820">
        <v>18.939545454545453</v>
      </c>
      <c r="L6" s="225"/>
      <c r="M6" s="225"/>
      <c r="N6" s="820"/>
      <c r="O6" s="820"/>
      <c r="P6" s="225"/>
      <c r="Q6" s="225"/>
      <c r="R6" s="825"/>
      <c r="S6" s="833"/>
    </row>
    <row r="7" spans="1:19" ht="14.4" customHeight="1" x14ac:dyDescent="0.3">
      <c r="A7" s="742" t="s">
        <v>3913</v>
      </c>
      <c r="B7" s="743" t="s">
        <v>3914</v>
      </c>
      <c r="C7" s="743" t="s">
        <v>545</v>
      </c>
      <c r="D7" s="743" t="s">
        <v>3908</v>
      </c>
      <c r="E7" s="743" t="s">
        <v>3923</v>
      </c>
      <c r="F7" s="743" t="s">
        <v>3936</v>
      </c>
      <c r="G7" s="743" t="s">
        <v>3937</v>
      </c>
      <c r="H7" s="747">
        <v>19</v>
      </c>
      <c r="I7" s="747">
        <v>684</v>
      </c>
      <c r="J7" s="743">
        <v>18.486486486486488</v>
      </c>
      <c r="K7" s="743">
        <v>36</v>
      </c>
      <c r="L7" s="747">
        <v>1</v>
      </c>
      <c r="M7" s="747">
        <v>37</v>
      </c>
      <c r="N7" s="743">
        <v>1</v>
      </c>
      <c r="O7" s="743">
        <v>37</v>
      </c>
      <c r="P7" s="747"/>
      <c r="Q7" s="747"/>
      <c r="R7" s="761"/>
      <c r="S7" s="748"/>
    </row>
    <row r="8" spans="1:19" ht="14.4" customHeight="1" x14ac:dyDescent="0.3">
      <c r="A8" s="742" t="s">
        <v>3913</v>
      </c>
      <c r="B8" s="743" t="s">
        <v>3914</v>
      </c>
      <c r="C8" s="743" t="s">
        <v>545</v>
      </c>
      <c r="D8" s="743" t="s">
        <v>3908</v>
      </c>
      <c r="E8" s="743" t="s">
        <v>3923</v>
      </c>
      <c r="F8" s="743" t="s">
        <v>3938</v>
      </c>
      <c r="G8" s="743" t="s">
        <v>3939</v>
      </c>
      <c r="H8" s="747">
        <v>8</v>
      </c>
      <c r="I8" s="747">
        <v>1000</v>
      </c>
      <c r="J8" s="743"/>
      <c r="K8" s="743">
        <v>125</v>
      </c>
      <c r="L8" s="747"/>
      <c r="M8" s="747"/>
      <c r="N8" s="743"/>
      <c r="O8" s="743"/>
      <c r="P8" s="747"/>
      <c r="Q8" s="747"/>
      <c r="R8" s="761"/>
      <c r="S8" s="748"/>
    </row>
    <row r="9" spans="1:19" ht="14.4" customHeight="1" x14ac:dyDescent="0.3">
      <c r="A9" s="742" t="s">
        <v>3913</v>
      </c>
      <c r="B9" s="743" t="s">
        <v>3914</v>
      </c>
      <c r="C9" s="743" t="s">
        <v>545</v>
      </c>
      <c r="D9" s="743" t="s">
        <v>3908</v>
      </c>
      <c r="E9" s="743" t="s">
        <v>3923</v>
      </c>
      <c r="F9" s="743" t="s">
        <v>3940</v>
      </c>
      <c r="G9" s="743" t="s">
        <v>3941</v>
      </c>
      <c r="H9" s="747">
        <v>3</v>
      </c>
      <c r="I9" s="747">
        <v>93</v>
      </c>
      <c r="J9" s="743"/>
      <c r="K9" s="743">
        <v>31</v>
      </c>
      <c r="L9" s="747"/>
      <c r="M9" s="747"/>
      <c r="N9" s="743"/>
      <c r="O9" s="743"/>
      <c r="P9" s="747"/>
      <c r="Q9" s="747"/>
      <c r="R9" s="761"/>
      <c r="S9" s="748"/>
    </row>
    <row r="10" spans="1:19" ht="14.4" customHeight="1" x14ac:dyDescent="0.3">
      <c r="A10" s="742" t="s">
        <v>3913</v>
      </c>
      <c r="B10" s="743" t="s">
        <v>3914</v>
      </c>
      <c r="C10" s="743" t="s">
        <v>545</v>
      </c>
      <c r="D10" s="743" t="s">
        <v>2315</v>
      </c>
      <c r="E10" s="743" t="s">
        <v>3915</v>
      </c>
      <c r="F10" s="743" t="s">
        <v>3916</v>
      </c>
      <c r="G10" s="743" t="s">
        <v>3917</v>
      </c>
      <c r="H10" s="747">
        <v>12.8</v>
      </c>
      <c r="I10" s="747">
        <v>1385.63</v>
      </c>
      <c r="J10" s="743"/>
      <c r="K10" s="743">
        <v>108.25234375000001</v>
      </c>
      <c r="L10" s="747"/>
      <c r="M10" s="747"/>
      <c r="N10" s="743"/>
      <c r="O10" s="743"/>
      <c r="P10" s="747">
        <v>4</v>
      </c>
      <c r="Q10" s="747">
        <v>433</v>
      </c>
      <c r="R10" s="761"/>
      <c r="S10" s="748">
        <v>108.25</v>
      </c>
    </row>
    <row r="11" spans="1:19" ht="14.4" customHeight="1" x14ac:dyDescent="0.3">
      <c r="A11" s="742" t="s">
        <v>3913</v>
      </c>
      <c r="B11" s="743" t="s">
        <v>3914</v>
      </c>
      <c r="C11" s="743" t="s">
        <v>545</v>
      </c>
      <c r="D11" s="743" t="s">
        <v>2315</v>
      </c>
      <c r="E11" s="743" t="s">
        <v>3915</v>
      </c>
      <c r="F11" s="743" t="s">
        <v>3920</v>
      </c>
      <c r="G11" s="743" t="s">
        <v>3921</v>
      </c>
      <c r="H11" s="747">
        <v>20</v>
      </c>
      <c r="I11" s="747">
        <v>1136.8</v>
      </c>
      <c r="J11" s="743"/>
      <c r="K11" s="743">
        <v>56.839999999999996</v>
      </c>
      <c r="L11" s="747"/>
      <c r="M11" s="747"/>
      <c r="N11" s="743"/>
      <c r="O11" s="743"/>
      <c r="P11" s="747"/>
      <c r="Q11" s="747"/>
      <c r="R11" s="761"/>
      <c r="S11" s="748"/>
    </row>
    <row r="12" spans="1:19" ht="14.4" customHeight="1" x14ac:dyDescent="0.3">
      <c r="A12" s="742" t="s">
        <v>3913</v>
      </c>
      <c r="B12" s="743" t="s">
        <v>3914</v>
      </c>
      <c r="C12" s="743" t="s">
        <v>545</v>
      </c>
      <c r="D12" s="743" t="s">
        <v>2315</v>
      </c>
      <c r="E12" s="743" t="s">
        <v>3923</v>
      </c>
      <c r="F12" s="743" t="s">
        <v>3924</v>
      </c>
      <c r="G12" s="743" t="s">
        <v>3925</v>
      </c>
      <c r="H12" s="747">
        <v>89</v>
      </c>
      <c r="I12" s="747">
        <v>3115</v>
      </c>
      <c r="J12" s="743">
        <v>1.1225225225225226</v>
      </c>
      <c r="K12" s="743">
        <v>35</v>
      </c>
      <c r="L12" s="747">
        <v>75</v>
      </c>
      <c r="M12" s="747">
        <v>2775</v>
      </c>
      <c r="N12" s="743">
        <v>1</v>
      </c>
      <c r="O12" s="743">
        <v>37</v>
      </c>
      <c r="P12" s="747">
        <v>61</v>
      </c>
      <c r="Q12" s="747">
        <v>2257</v>
      </c>
      <c r="R12" s="761">
        <v>0.81333333333333335</v>
      </c>
      <c r="S12" s="748">
        <v>37</v>
      </c>
    </row>
    <row r="13" spans="1:19" ht="14.4" customHeight="1" x14ac:dyDescent="0.3">
      <c r="A13" s="742" t="s">
        <v>3913</v>
      </c>
      <c r="B13" s="743" t="s">
        <v>3914</v>
      </c>
      <c r="C13" s="743" t="s">
        <v>545</v>
      </c>
      <c r="D13" s="743" t="s">
        <v>2315</v>
      </c>
      <c r="E13" s="743" t="s">
        <v>3923</v>
      </c>
      <c r="F13" s="743" t="s">
        <v>3928</v>
      </c>
      <c r="G13" s="743" t="s">
        <v>3929</v>
      </c>
      <c r="H13" s="747"/>
      <c r="I13" s="747"/>
      <c r="J13" s="743"/>
      <c r="K13" s="743"/>
      <c r="L13" s="747">
        <v>1</v>
      </c>
      <c r="M13" s="747">
        <v>5</v>
      </c>
      <c r="N13" s="743">
        <v>1</v>
      </c>
      <c r="O13" s="743">
        <v>5</v>
      </c>
      <c r="P13" s="747"/>
      <c r="Q13" s="747"/>
      <c r="R13" s="761"/>
      <c r="S13" s="748"/>
    </row>
    <row r="14" spans="1:19" ht="14.4" customHeight="1" x14ac:dyDescent="0.3">
      <c r="A14" s="742" t="s">
        <v>3913</v>
      </c>
      <c r="B14" s="743" t="s">
        <v>3914</v>
      </c>
      <c r="C14" s="743" t="s">
        <v>545</v>
      </c>
      <c r="D14" s="743" t="s">
        <v>2315</v>
      </c>
      <c r="E14" s="743" t="s">
        <v>3923</v>
      </c>
      <c r="F14" s="743" t="s">
        <v>3930</v>
      </c>
      <c r="G14" s="743" t="s">
        <v>3931</v>
      </c>
      <c r="H14" s="747">
        <v>3</v>
      </c>
      <c r="I14" s="747">
        <v>1314</v>
      </c>
      <c r="J14" s="743">
        <v>0.70042643923240944</v>
      </c>
      <c r="K14" s="743">
        <v>438</v>
      </c>
      <c r="L14" s="747">
        <v>4</v>
      </c>
      <c r="M14" s="747">
        <v>1876</v>
      </c>
      <c r="N14" s="743">
        <v>1</v>
      </c>
      <c r="O14" s="743">
        <v>469</v>
      </c>
      <c r="P14" s="747">
        <v>5</v>
      </c>
      <c r="Q14" s="747">
        <v>2350</v>
      </c>
      <c r="R14" s="761">
        <v>1.2526652452025586</v>
      </c>
      <c r="S14" s="748">
        <v>470</v>
      </c>
    </row>
    <row r="15" spans="1:19" ht="14.4" customHeight="1" x14ac:dyDescent="0.3">
      <c r="A15" s="742" t="s">
        <v>3913</v>
      </c>
      <c r="B15" s="743" t="s">
        <v>3914</v>
      </c>
      <c r="C15" s="743" t="s">
        <v>545</v>
      </c>
      <c r="D15" s="743" t="s">
        <v>2315</v>
      </c>
      <c r="E15" s="743" t="s">
        <v>3923</v>
      </c>
      <c r="F15" s="743" t="s">
        <v>3932</v>
      </c>
      <c r="G15" s="743" t="s">
        <v>3933</v>
      </c>
      <c r="H15" s="747">
        <v>2</v>
      </c>
      <c r="I15" s="747">
        <v>66.67</v>
      </c>
      <c r="J15" s="743">
        <v>5.1284220890608544E-2</v>
      </c>
      <c r="K15" s="743">
        <v>33.335000000000001</v>
      </c>
      <c r="L15" s="747">
        <v>39</v>
      </c>
      <c r="M15" s="747">
        <v>1300.0099999999998</v>
      </c>
      <c r="N15" s="743">
        <v>1</v>
      </c>
      <c r="O15" s="743">
        <v>33.333589743589741</v>
      </c>
      <c r="P15" s="747">
        <v>47</v>
      </c>
      <c r="Q15" s="747">
        <v>1566.6599999999999</v>
      </c>
      <c r="R15" s="761">
        <v>1.2051138068168707</v>
      </c>
      <c r="S15" s="748">
        <v>33.333191489361703</v>
      </c>
    </row>
    <row r="16" spans="1:19" ht="14.4" customHeight="1" x14ac:dyDescent="0.3">
      <c r="A16" s="742" t="s">
        <v>3913</v>
      </c>
      <c r="B16" s="743" t="s">
        <v>3914</v>
      </c>
      <c r="C16" s="743" t="s">
        <v>545</v>
      </c>
      <c r="D16" s="743" t="s">
        <v>2315</v>
      </c>
      <c r="E16" s="743" t="s">
        <v>3923</v>
      </c>
      <c r="F16" s="743" t="s">
        <v>3936</v>
      </c>
      <c r="G16" s="743" t="s">
        <v>3937</v>
      </c>
      <c r="H16" s="747">
        <v>29</v>
      </c>
      <c r="I16" s="747">
        <v>1044</v>
      </c>
      <c r="J16" s="743">
        <v>1.4108108108108108</v>
      </c>
      <c r="K16" s="743">
        <v>36</v>
      </c>
      <c r="L16" s="747">
        <v>20</v>
      </c>
      <c r="M16" s="747">
        <v>740</v>
      </c>
      <c r="N16" s="743">
        <v>1</v>
      </c>
      <c r="O16" s="743">
        <v>37</v>
      </c>
      <c r="P16" s="747">
        <v>23</v>
      </c>
      <c r="Q16" s="747">
        <v>851</v>
      </c>
      <c r="R16" s="761">
        <v>1.1499999999999999</v>
      </c>
      <c r="S16" s="748">
        <v>37</v>
      </c>
    </row>
    <row r="17" spans="1:19" ht="14.4" customHeight="1" x14ac:dyDescent="0.3">
      <c r="A17" s="742" t="s">
        <v>3913</v>
      </c>
      <c r="B17" s="743" t="s">
        <v>3914</v>
      </c>
      <c r="C17" s="743" t="s">
        <v>545</v>
      </c>
      <c r="D17" s="743" t="s">
        <v>2315</v>
      </c>
      <c r="E17" s="743" t="s">
        <v>3923</v>
      </c>
      <c r="F17" s="743" t="s">
        <v>3938</v>
      </c>
      <c r="G17" s="743" t="s">
        <v>3939</v>
      </c>
      <c r="H17" s="747">
        <v>18</v>
      </c>
      <c r="I17" s="747">
        <v>2250</v>
      </c>
      <c r="J17" s="743">
        <v>1.8796992481203008</v>
      </c>
      <c r="K17" s="743">
        <v>125</v>
      </c>
      <c r="L17" s="747">
        <v>9</v>
      </c>
      <c r="M17" s="747">
        <v>1197</v>
      </c>
      <c r="N17" s="743">
        <v>1</v>
      </c>
      <c r="O17" s="743">
        <v>133</v>
      </c>
      <c r="P17" s="747">
        <v>11</v>
      </c>
      <c r="Q17" s="747">
        <v>1463</v>
      </c>
      <c r="R17" s="761">
        <v>1.2222222222222223</v>
      </c>
      <c r="S17" s="748">
        <v>133</v>
      </c>
    </row>
    <row r="18" spans="1:19" ht="14.4" customHeight="1" x14ac:dyDescent="0.3">
      <c r="A18" s="742" t="s">
        <v>3913</v>
      </c>
      <c r="B18" s="743" t="s">
        <v>3914</v>
      </c>
      <c r="C18" s="743" t="s">
        <v>545</v>
      </c>
      <c r="D18" s="743" t="s">
        <v>2315</v>
      </c>
      <c r="E18" s="743" t="s">
        <v>3923</v>
      </c>
      <c r="F18" s="743" t="s">
        <v>3940</v>
      </c>
      <c r="G18" s="743" t="s">
        <v>3941</v>
      </c>
      <c r="H18" s="747">
        <v>4</v>
      </c>
      <c r="I18" s="747">
        <v>124</v>
      </c>
      <c r="J18" s="743"/>
      <c r="K18" s="743">
        <v>31</v>
      </c>
      <c r="L18" s="747"/>
      <c r="M18" s="747"/>
      <c r="N18" s="743"/>
      <c r="O18" s="743"/>
      <c r="P18" s="747">
        <v>1</v>
      </c>
      <c r="Q18" s="747">
        <v>32</v>
      </c>
      <c r="R18" s="761"/>
      <c r="S18" s="748">
        <v>32</v>
      </c>
    </row>
    <row r="19" spans="1:19" ht="14.4" customHeight="1" x14ac:dyDescent="0.3">
      <c r="A19" s="742" t="s">
        <v>3913</v>
      </c>
      <c r="B19" s="743" t="s">
        <v>3914</v>
      </c>
      <c r="C19" s="743" t="s">
        <v>545</v>
      </c>
      <c r="D19" s="743" t="s">
        <v>2315</v>
      </c>
      <c r="E19" s="743" t="s">
        <v>3923</v>
      </c>
      <c r="F19" s="743" t="s">
        <v>3942</v>
      </c>
      <c r="G19" s="743" t="s">
        <v>3943</v>
      </c>
      <c r="H19" s="747">
        <v>61</v>
      </c>
      <c r="I19" s="747">
        <v>7869</v>
      </c>
      <c r="J19" s="743">
        <v>12.013740458015267</v>
      </c>
      <c r="K19" s="743">
        <v>129</v>
      </c>
      <c r="L19" s="747">
        <v>5</v>
      </c>
      <c r="M19" s="747">
        <v>655</v>
      </c>
      <c r="N19" s="743">
        <v>1</v>
      </c>
      <c r="O19" s="743">
        <v>131</v>
      </c>
      <c r="P19" s="747">
        <v>21</v>
      </c>
      <c r="Q19" s="747">
        <v>2772</v>
      </c>
      <c r="R19" s="761">
        <v>4.2320610687022899</v>
      </c>
      <c r="S19" s="748">
        <v>132</v>
      </c>
    </row>
    <row r="20" spans="1:19" ht="14.4" customHeight="1" x14ac:dyDescent="0.3">
      <c r="A20" s="742" t="s">
        <v>3913</v>
      </c>
      <c r="B20" s="743" t="s">
        <v>3914</v>
      </c>
      <c r="C20" s="743" t="s">
        <v>545</v>
      </c>
      <c r="D20" s="743" t="s">
        <v>2315</v>
      </c>
      <c r="E20" s="743" t="s">
        <v>3923</v>
      </c>
      <c r="F20" s="743" t="s">
        <v>3944</v>
      </c>
      <c r="G20" s="743" t="s">
        <v>3945</v>
      </c>
      <c r="H20" s="747">
        <v>26</v>
      </c>
      <c r="I20" s="747">
        <v>5694</v>
      </c>
      <c r="J20" s="743">
        <v>0.69227963525835867</v>
      </c>
      <c r="K20" s="743">
        <v>219</v>
      </c>
      <c r="L20" s="747">
        <v>35</v>
      </c>
      <c r="M20" s="747">
        <v>8225</v>
      </c>
      <c r="N20" s="743">
        <v>1</v>
      </c>
      <c r="O20" s="743">
        <v>235</v>
      </c>
      <c r="P20" s="747">
        <v>42</v>
      </c>
      <c r="Q20" s="747">
        <v>9870</v>
      </c>
      <c r="R20" s="761">
        <v>1.2</v>
      </c>
      <c r="S20" s="748">
        <v>235</v>
      </c>
    </row>
    <row r="21" spans="1:19" ht="14.4" customHeight="1" x14ac:dyDescent="0.3">
      <c r="A21" s="742" t="s">
        <v>3913</v>
      </c>
      <c r="B21" s="743" t="s">
        <v>3914</v>
      </c>
      <c r="C21" s="743" t="s">
        <v>545</v>
      </c>
      <c r="D21" s="743" t="s">
        <v>2317</v>
      </c>
      <c r="E21" s="743" t="s">
        <v>3923</v>
      </c>
      <c r="F21" s="743" t="s">
        <v>3924</v>
      </c>
      <c r="G21" s="743" t="s">
        <v>3925</v>
      </c>
      <c r="H21" s="747">
        <v>14</v>
      </c>
      <c r="I21" s="747">
        <v>490</v>
      </c>
      <c r="J21" s="743">
        <v>0.88288288288288286</v>
      </c>
      <c r="K21" s="743">
        <v>35</v>
      </c>
      <c r="L21" s="747">
        <v>15</v>
      </c>
      <c r="M21" s="747">
        <v>555</v>
      </c>
      <c r="N21" s="743">
        <v>1</v>
      </c>
      <c r="O21" s="743">
        <v>37</v>
      </c>
      <c r="P21" s="747">
        <v>4</v>
      </c>
      <c r="Q21" s="747">
        <v>148</v>
      </c>
      <c r="R21" s="761">
        <v>0.26666666666666666</v>
      </c>
      <c r="S21" s="748">
        <v>37</v>
      </c>
    </row>
    <row r="22" spans="1:19" ht="14.4" customHeight="1" x14ac:dyDescent="0.3">
      <c r="A22" s="742" t="s">
        <v>3913</v>
      </c>
      <c r="B22" s="743" t="s">
        <v>3914</v>
      </c>
      <c r="C22" s="743" t="s">
        <v>545</v>
      </c>
      <c r="D22" s="743" t="s">
        <v>2317</v>
      </c>
      <c r="E22" s="743" t="s">
        <v>3923</v>
      </c>
      <c r="F22" s="743" t="s">
        <v>3930</v>
      </c>
      <c r="G22" s="743" t="s">
        <v>3931</v>
      </c>
      <c r="H22" s="747"/>
      <c r="I22" s="747"/>
      <c r="J22" s="743"/>
      <c r="K22" s="743"/>
      <c r="L22" s="747">
        <v>1</v>
      </c>
      <c r="M22" s="747">
        <v>469</v>
      </c>
      <c r="N22" s="743">
        <v>1</v>
      </c>
      <c r="O22" s="743">
        <v>469</v>
      </c>
      <c r="P22" s="747"/>
      <c r="Q22" s="747"/>
      <c r="R22" s="761"/>
      <c r="S22" s="748"/>
    </row>
    <row r="23" spans="1:19" ht="14.4" customHeight="1" x14ac:dyDescent="0.3">
      <c r="A23" s="742" t="s">
        <v>3913</v>
      </c>
      <c r="B23" s="743" t="s">
        <v>3914</v>
      </c>
      <c r="C23" s="743" t="s">
        <v>545</v>
      </c>
      <c r="D23" s="743" t="s">
        <v>2317</v>
      </c>
      <c r="E23" s="743" t="s">
        <v>3923</v>
      </c>
      <c r="F23" s="743" t="s">
        <v>3932</v>
      </c>
      <c r="G23" s="743" t="s">
        <v>3933</v>
      </c>
      <c r="H23" s="747"/>
      <c r="I23" s="747"/>
      <c r="J23" s="743"/>
      <c r="K23" s="743"/>
      <c r="L23" s="747">
        <v>1</v>
      </c>
      <c r="M23" s="747">
        <v>33.33</v>
      </c>
      <c r="N23" s="743">
        <v>1</v>
      </c>
      <c r="O23" s="743">
        <v>33.33</v>
      </c>
      <c r="P23" s="747"/>
      <c r="Q23" s="747"/>
      <c r="R23" s="761"/>
      <c r="S23" s="748"/>
    </row>
    <row r="24" spans="1:19" ht="14.4" customHeight="1" x14ac:dyDescent="0.3">
      <c r="A24" s="742" t="s">
        <v>3913</v>
      </c>
      <c r="B24" s="743" t="s">
        <v>3914</v>
      </c>
      <c r="C24" s="743" t="s">
        <v>545</v>
      </c>
      <c r="D24" s="743" t="s">
        <v>2317</v>
      </c>
      <c r="E24" s="743" t="s">
        <v>3923</v>
      </c>
      <c r="F24" s="743" t="s">
        <v>3936</v>
      </c>
      <c r="G24" s="743" t="s">
        <v>3937</v>
      </c>
      <c r="H24" s="747">
        <v>4</v>
      </c>
      <c r="I24" s="747">
        <v>144</v>
      </c>
      <c r="J24" s="743">
        <v>0.77837837837837842</v>
      </c>
      <c r="K24" s="743">
        <v>36</v>
      </c>
      <c r="L24" s="747">
        <v>5</v>
      </c>
      <c r="M24" s="747">
        <v>185</v>
      </c>
      <c r="N24" s="743">
        <v>1</v>
      </c>
      <c r="O24" s="743">
        <v>37</v>
      </c>
      <c r="P24" s="747">
        <v>1</v>
      </c>
      <c r="Q24" s="747">
        <v>37</v>
      </c>
      <c r="R24" s="761">
        <v>0.2</v>
      </c>
      <c r="S24" s="748">
        <v>37</v>
      </c>
    </row>
    <row r="25" spans="1:19" ht="14.4" customHeight="1" x14ac:dyDescent="0.3">
      <c r="A25" s="742" t="s">
        <v>3913</v>
      </c>
      <c r="B25" s="743" t="s">
        <v>3914</v>
      </c>
      <c r="C25" s="743" t="s">
        <v>545</v>
      </c>
      <c r="D25" s="743" t="s">
        <v>2317</v>
      </c>
      <c r="E25" s="743" t="s">
        <v>3923</v>
      </c>
      <c r="F25" s="743" t="s">
        <v>3938</v>
      </c>
      <c r="G25" s="743" t="s">
        <v>3939</v>
      </c>
      <c r="H25" s="747">
        <v>1</v>
      </c>
      <c r="I25" s="747">
        <v>125</v>
      </c>
      <c r="J25" s="743"/>
      <c r="K25" s="743">
        <v>125</v>
      </c>
      <c r="L25" s="747"/>
      <c r="M25" s="747"/>
      <c r="N25" s="743"/>
      <c r="O25" s="743"/>
      <c r="P25" s="747"/>
      <c r="Q25" s="747"/>
      <c r="R25" s="761"/>
      <c r="S25" s="748"/>
    </row>
    <row r="26" spans="1:19" ht="14.4" customHeight="1" x14ac:dyDescent="0.3">
      <c r="A26" s="742" t="s">
        <v>3913</v>
      </c>
      <c r="B26" s="743" t="s">
        <v>3914</v>
      </c>
      <c r="C26" s="743" t="s">
        <v>545</v>
      </c>
      <c r="D26" s="743" t="s">
        <v>2319</v>
      </c>
      <c r="E26" s="743" t="s">
        <v>3923</v>
      </c>
      <c r="F26" s="743" t="s">
        <v>3924</v>
      </c>
      <c r="G26" s="743" t="s">
        <v>3925</v>
      </c>
      <c r="H26" s="747">
        <v>1</v>
      </c>
      <c r="I26" s="747">
        <v>35</v>
      </c>
      <c r="J26" s="743">
        <v>0.31531531531531531</v>
      </c>
      <c r="K26" s="743">
        <v>35</v>
      </c>
      <c r="L26" s="747">
        <v>3</v>
      </c>
      <c r="M26" s="747">
        <v>111</v>
      </c>
      <c r="N26" s="743">
        <v>1</v>
      </c>
      <c r="O26" s="743">
        <v>37</v>
      </c>
      <c r="P26" s="747">
        <v>1</v>
      </c>
      <c r="Q26" s="747">
        <v>37</v>
      </c>
      <c r="R26" s="761">
        <v>0.33333333333333331</v>
      </c>
      <c r="S26" s="748">
        <v>37</v>
      </c>
    </row>
    <row r="27" spans="1:19" ht="14.4" customHeight="1" x14ac:dyDescent="0.3">
      <c r="A27" s="742" t="s">
        <v>3913</v>
      </c>
      <c r="B27" s="743" t="s">
        <v>3914</v>
      </c>
      <c r="C27" s="743" t="s">
        <v>545</v>
      </c>
      <c r="D27" s="743" t="s">
        <v>2319</v>
      </c>
      <c r="E27" s="743" t="s">
        <v>3923</v>
      </c>
      <c r="F27" s="743" t="s">
        <v>3930</v>
      </c>
      <c r="G27" s="743" t="s">
        <v>3931</v>
      </c>
      <c r="H27" s="747"/>
      <c r="I27" s="747"/>
      <c r="J27" s="743"/>
      <c r="K27" s="743"/>
      <c r="L27" s="747"/>
      <c r="M27" s="747"/>
      <c r="N27" s="743"/>
      <c r="O27" s="743"/>
      <c r="P27" s="747">
        <v>1</v>
      </c>
      <c r="Q27" s="747">
        <v>470</v>
      </c>
      <c r="R27" s="761"/>
      <c r="S27" s="748">
        <v>470</v>
      </c>
    </row>
    <row r="28" spans="1:19" ht="14.4" customHeight="1" x14ac:dyDescent="0.3">
      <c r="A28" s="742" t="s">
        <v>3913</v>
      </c>
      <c r="B28" s="743" t="s">
        <v>3914</v>
      </c>
      <c r="C28" s="743" t="s">
        <v>545</v>
      </c>
      <c r="D28" s="743" t="s">
        <v>2319</v>
      </c>
      <c r="E28" s="743" t="s">
        <v>3923</v>
      </c>
      <c r="F28" s="743" t="s">
        <v>3932</v>
      </c>
      <c r="G28" s="743" t="s">
        <v>3933</v>
      </c>
      <c r="H28" s="747"/>
      <c r="I28" s="747"/>
      <c r="J28" s="743"/>
      <c r="K28" s="743"/>
      <c r="L28" s="747"/>
      <c r="M28" s="747"/>
      <c r="N28" s="743"/>
      <c r="O28" s="743"/>
      <c r="P28" s="747">
        <v>1</v>
      </c>
      <c r="Q28" s="747">
        <v>33.33</v>
      </c>
      <c r="R28" s="761"/>
      <c r="S28" s="748">
        <v>33.33</v>
      </c>
    </row>
    <row r="29" spans="1:19" ht="14.4" customHeight="1" x14ac:dyDescent="0.3">
      <c r="A29" s="742" t="s">
        <v>3913</v>
      </c>
      <c r="B29" s="743" t="s">
        <v>3914</v>
      </c>
      <c r="C29" s="743" t="s">
        <v>545</v>
      </c>
      <c r="D29" s="743" t="s">
        <v>2319</v>
      </c>
      <c r="E29" s="743" t="s">
        <v>3923</v>
      </c>
      <c r="F29" s="743" t="s">
        <v>3936</v>
      </c>
      <c r="G29" s="743" t="s">
        <v>3937</v>
      </c>
      <c r="H29" s="747">
        <v>2</v>
      </c>
      <c r="I29" s="747">
        <v>72</v>
      </c>
      <c r="J29" s="743"/>
      <c r="K29" s="743">
        <v>36</v>
      </c>
      <c r="L29" s="747"/>
      <c r="M29" s="747"/>
      <c r="N29" s="743"/>
      <c r="O29" s="743"/>
      <c r="P29" s="747"/>
      <c r="Q29" s="747"/>
      <c r="R29" s="761"/>
      <c r="S29" s="748"/>
    </row>
    <row r="30" spans="1:19" ht="14.4" customHeight="1" x14ac:dyDescent="0.3">
      <c r="A30" s="742" t="s">
        <v>3913</v>
      </c>
      <c r="B30" s="743" t="s">
        <v>3914</v>
      </c>
      <c r="C30" s="743" t="s">
        <v>545</v>
      </c>
      <c r="D30" s="743" t="s">
        <v>2319</v>
      </c>
      <c r="E30" s="743" t="s">
        <v>3923</v>
      </c>
      <c r="F30" s="743" t="s">
        <v>3938</v>
      </c>
      <c r="G30" s="743" t="s">
        <v>3939</v>
      </c>
      <c r="H30" s="747">
        <v>1</v>
      </c>
      <c r="I30" s="747">
        <v>125</v>
      </c>
      <c r="J30" s="743"/>
      <c r="K30" s="743">
        <v>125</v>
      </c>
      <c r="L30" s="747"/>
      <c r="M30" s="747"/>
      <c r="N30" s="743"/>
      <c r="O30" s="743"/>
      <c r="P30" s="747"/>
      <c r="Q30" s="747"/>
      <c r="R30" s="761"/>
      <c r="S30" s="748"/>
    </row>
    <row r="31" spans="1:19" ht="14.4" customHeight="1" x14ac:dyDescent="0.3">
      <c r="A31" s="742" t="s">
        <v>3913</v>
      </c>
      <c r="B31" s="743" t="s">
        <v>3914</v>
      </c>
      <c r="C31" s="743" t="s">
        <v>545</v>
      </c>
      <c r="D31" s="743" t="s">
        <v>2320</v>
      </c>
      <c r="E31" s="743" t="s">
        <v>3923</v>
      </c>
      <c r="F31" s="743" t="s">
        <v>3924</v>
      </c>
      <c r="G31" s="743" t="s">
        <v>3925</v>
      </c>
      <c r="H31" s="747">
        <v>2</v>
      </c>
      <c r="I31" s="747">
        <v>70</v>
      </c>
      <c r="J31" s="743">
        <v>0.94594594594594594</v>
      </c>
      <c r="K31" s="743">
        <v>35</v>
      </c>
      <c r="L31" s="747">
        <v>2</v>
      </c>
      <c r="M31" s="747">
        <v>74</v>
      </c>
      <c r="N31" s="743">
        <v>1</v>
      </c>
      <c r="O31" s="743">
        <v>37</v>
      </c>
      <c r="P31" s="747">
        <v>3</v>
      </c>
      <c r="Q31" s="747">
        <v>111</v>
      </c>
      <c r="R31" s="761">
        <v>1.5</v>
      </c>
      <c r="S31" s="748">
        <v>37</v>
      </c>
    </row>
    <row r="32" spans="1:19" ht="14.4" customHeight="1" x14ac:dyDescent="0.3">
      <c r="A32" s="742" t="s">
        <v>3913</v>
      </c>
      <c r="B32" s="743" t="s">
        <v>3914</v>
      </c>
      <c r="C32" s="743" t="s">
        <v>545</v>
      </c>
      <c r="D32" s="743" t="s">
        <v>2320</v>
      </c>
      <c r="E32" s="743" t="s">
        <v>3923</v>
      </c>
      <c r="F32" s="743" t="s">
        <v>3936</v>
      </c>
      <c r="G32" s="743" t="s">
        <v>3937</v>
      </c>
      <c r="H32" s="747">
        <v>3</v>
      </c>
      <c r="I32" s="747">
        <v>108</v>
      </c>
      <c r="J32" s="743">
        <v>2.9189189189189189</v>
      </c>
      <c r="K32" s="743">
        <v>36</v>
      </c>
      <c r="L32" s="747">
        <v>1</v>
      </c>
      <c r="M32" s="747">
        <v>37</v>
      </c>
      <c r="N32" s="743">
        <v>1</v>
      </c>
      <c r="O32" s="743">
        <v>37</v>
      </c>
      <c r="P32" s="747">
        <v>1</v>
      </c>
      <c r="Q32" s="747">
        <v>37</v>
      </c>
      <c r="R32" s="761">
        <v>1</v>
      </c>
      <c r="S32" s="748">
        <v>37</v>
      </c>
    </row>
    <row r="33" spans="1:19" ht="14.4" customHeight="1" x14ac:dyDescent="0.3">
      <c r="A33" s="742" t="s">
        <v>3913</v>
      </c>
      <c r="B33" s="743" t="s">
        <v>3914</v>
      </c>
      <c r="C33" s="743" t="s">
        <v>545</v>
      </c>
      <c r="D33" s="743" t="s">
        <v>2321</v>
      </c>
      <c r="E33" s="743" t="s">
        <v>3915</v>
      </c>
      <c r="F33" s="743" t="s">
        <v>3916</v>
      </c>
      <c r="G33" s="743" t="s">
        <v>3917</v>
      </c>
      <c r="H33" s="747">
        <v>1</v>
      </c>
      <c r="I33" s="747">
        <v>108.25</v>
      </c>
      <c r="J33" s="743"/>
      <c r="K33" s="743">
        <v>108.25</v>
      </c>
      <c r="L33" s="747"/>
      <c r="M33" s="747"/>
      <c r="N33" s="743"/>
      <c r="O33" s="743"/>
      <c r="P33" s="747">
        <v>0.2</v>
      </c>
      <c r="Q33" s="747">
        <v>21.65</v>
      </c>
      <c r="R33" s="761"/>
      <c r="S33" s="748">
        <v>108.24999999999999</v>
      </c>
    </row>
    <row r="34" spans="1:19" ht="14.4" customHeight="1" x14ac:dyDescent="0.3">
      <c r="A34" s="742" t="s">
        <v>3913</v>
      </c>
      <c r="B34" s="743" t="s">
        <v>3914</v>
      </c>
      <c r="C34" s="743" t="s">
        <v>545</v>
      </c>
      <c r="D34" s="743" t="s">
        <v>2321</v>
      </c>
      <c r="E34" s="743" t="s">
        <v>3915</v>
      </c>
      <c r="F34" s="743" t="s">
        <v>3919</v>
      </c>
      <c r="G34" s="743" t="s">
        <v>2158</v>
      </c>
      <c r="H34" s="747"/>
      <c r="I34" s="747"/>
      <c r="J34" s="743"/>
      <c r="K34" s="743"/>
      <c r="L34" s="747"/>
      <c r="M34" s="747"/>
      <c r="N34" s="743"/>
      <c r="O34" s="743"/>
      <c r="P34" s="747">
        <v>2</v>
      </c>
      <c r="Q34" s="747">
        <v>153.69999999999999</v>
      </c>
      <c r="R34" s="761"/>
      <c r="S34" s="748">
        <v>76.849999999999994</v>
      </c>
    </row>
    <row r="35" spans="1:19" ht="14.4" customHeight="1" x14ac:dyDescent="0.3">
      <c r="A35" s="742" t="s">
        <v>3913</v>
      </c>
      <c r="B35" s="743" t="s">
        <v>3914</v>
      </c>
      <c r="C35" s="743" t="s">
        <v>545</v>
      </c>
      <c r="D35" s="743" t="s">
        <v>2321</v>
      </c>
      <c r="E35" s="743" t="s">
        <v>3923</v>
      </c>
      <c r="F35" s="743" t="s">
        <v>3924</v>
      </c>
      <c r="G35" s="743" t="s">
        <v>3925</v>
      </c>
      <c r="H35" s="747">
        <v>25</v>
      </c>
      <c r="I35" s="747">
        <v>875</v>
      </c>
      <c r="J35" s="743">
        <v>0.42229729729729731</v>
      </c>
      <c r="K35" s="743">
        <v>35</v>
      </c>
      <c r="L35" s="747">
        <v>56</v>
      </c>
      <c r="M35" s="747">
        <v>2072</v>
      </c>
      <c r="N35" s="743">
        <v>1</v>
      </c>
      <c r="O35" s="743">
        <v>37</v>
      </c>
      <c r="P35" s="747">
        <v>73</v>
      </c>
      <c r="Q35" s="747">
        <v>2701</v>
      </c>
      <c r="R35" s="761">
        <v>1.3035714285714286</v>
      </c>
      <c r="S35" s="748">
        <v>37</v>
      </c>
    </row>
    <row r="36" spans="1:19" ht="14.4" customHeight="1" x14ac:dyDescent="0.3">
      <c r="A36" s="742" t="s">
        <v>3913</v>
      </c>
      <c r="B36" s="743" t="s">
        <v>3914</v>
      </c>
      <c r="C36" s="743" t="s">
        <v>545</v>
      </c>
      <c r="D36" s="743" t="s">
        <v>2321</v>
      </c>
      <c r="E36" s="743" t="s">
        <v>3923</v>
      </c>
      <c r="F36" s="743" t="s">
        <v>3926</v>
      </c>
      <c r="G36" s="743" t="s">
        <v>3927</v>
      </c>
      <c r="H36" s="747"/>
      <c r="I36" s="747"/>
      <c r="J36" s="743"/>
      <c r="K36" s="743"/>
      <c r="L36" s="747">
        <v>1</v>
      </c>
      <c r="M36" s="747">
        <v>5</v>
      </c>
      <c r="N36" s="743">
        <v>1</v>
      </c>
      <c r="O36" s="743">
        <v>5</v>
      </c>
      <c r="P36" s="747"/>
      <c r="Q36" s="747"/>
      <c r="R36" s="761"/>
      <c r="S36" s="748"/>
    </row>
    <row r="37" spans="1:19" ht="14.4" customHeight="1" x14ac:dyDescent="0.3">
      <c r="A37" s="742" t="s">
        <v>3913</v>
      </c>
      <c r="B37" s="743" t="s">
        <v>3914</v>
      </c>
      <c r="C37" s="743" t="s">
        <v>545</v>
      </c>
      <c r="D37" s="743" t="s">
        <v>2321</v>
      </c>
      <c r="E37" s="743" t="s">
        <v>3923</v>
      </c>
      <c r="F37" s="743" t="s">
        <v>3930</v>
      </c>
      <c r="G37" s="743" t="s">
        <v>3931</v>
      </c>
      <c r="H37" s="747">
        <v>1</v>
      </c>
      <c r="I37" s="747">
        <v>438</v>
      </c>
      <c r="J37" s="743"/>
      <c r="K37" s="743">
        <v>438</v>
      </c>
      <c r="L37" s="747"/>
      <c r="M37" s="747"/>
      <c r="N37" s="743"/>
      <c r="O37" s="743"/>
      <c r="P37" s="747">
        <v>2</v>
      </c>
      <c r="Q37" s="747">
        <v>940</v>
      </c>
      <c r="R37" s="761"/>
      <c r="S37" s="748">
        <v>470</v>
      </c>
    </row>
    <row r="38" spans="1:19" ht="14.4" customHeight="1" x14ac:dyDescent="0.3">
      <c r="A38" s="742" t="s">
        <v>3913</v>
      </c>
      <c r="B38" s="743" t="s">
        <v>3914</v>
      </c>
      <c r="C38" s="743" t="s">
        <v>545</v>
      </c>
      <c r="D38" s="743" t="s">
        <v>2321</v>
      </c>
      <c r="E38" s="743" t="s">
        <v>3923</v>
      </c>
      <c r="F38" s="743" t="s">
        <v>3932</v>
      </c>
      <c r="G38" s="743" t="s">
        <v>3933</v>
      </c>
      <c r="H38" s="747">
        <v>2</v>
      </c>
      <c r="I38" s="747">
        <v>66.66</v>
      </c>
      <c r="J38" s="743">
        <v>0.11763460214939912</v>
      </c>
      <c r="K38" s="743">
        <v>33.33</v>
      </c>
      <c r="L38" s="747">
        <v>17</v>
      </c>
      <c r="M38" s="747">
        <v>566.66999999999996</v>
      </c>
      <c r="N38" s="743">
        <v>1</v>
      </c>
      <c r="O38" s="743">
        <v>33.333529411764701</v>
      </c>
      <c r="P38" s="747">
        <v>18</v>
      </c>
      <c r="Q38" s="747">
        <v>600</v>
      </c>
      <c r="R38" s="761">
        <v>1.0588173010746997</v>
      </c>
      <c r="S38" s="748">
        <v>33.333333333333336</v>
      </c>
    </row>
    <row r="39" spans="1:19" ht="14.4" customHeight="1" x14ac:dyDescent="0.3">
      <c r="A39" s="742" t="s">
        <v>3913</v>
      </c>
      <c r="B39" s="743" t="s">
        <v>3914</v>
      </c>
      <c r="C39" s="743" t="s">
        <v>545</v>
      </c>
      <c r="D39" s="743" t="s">
        <v>2321</v>
      </c>
      <c r="E39" s="743" t="s">
        <v>3923</v>
      </c>
      <c r="F39" s="743" t="s">
        <v>3936</v>
      </c>
      <c r="G39" s="743" t="s">
        <v>3937</v>
      </c>
      <c r="H39" s="747">
        <v>6</v>
      </c>
      <c r="I39" s="747">
        <v>216</v>
      </c>
      <c r="J39" s="743">
        <v>0.24324324324324326</v>
      </c>
      <c r="K39" s="743">
        <v>36</v>
      </c>
      <c r="L39" s="747">
        <v>24</v>
      </c>
      <c r="M39" s="747">
        <v>888</v>
      </c>
      <c r="N39" s="743">
        <v>1</v>
      </c>
      <c r="O39" s="743">
        <v>37</v>
      </c>
      <c r="P39" s="747">
        <v>24</v>
      </c>
      <c r="Q39" s="747">
        <v>888</v>
      </c>
      <c r="R39" s="761">
        <v>1</v>
      </c>
      <c r="S39" s="748">
        <v>37</v>
      </c>
    </row>
    <row r="40" spans="1:19" ht="14.4" customHeight="1" x14ac:dyDescent="0.3">
      <c r="A40" s="742" t="s">
        <v>3913</v>
      </c>
      <c r="B40" s="743" t="s">
        <v>3914</v>
      </c>
      <c r="C40" s="743" t="s">
        <v>545</v>
      </c>
      <c r="D40" s="743" t="s">
        <v>2321</v>
      </c>
      <c r="E40" s="743" t="s">
        <v>3923</v>
      </c>
      <c r="F40" s="743" t="s">
        <v>3938</v>
      </c>
      <c r="G40" s="743" t="s">
        <v>3939</v>
      </c>
      <c r="H40" s="747">
        <v>1</v>
      </c>
      <c r="I40" s="747">
        <v>125</v>
      </c>
      <c r="J40" s="743">
        <v>8.5440874914559123E-2</v>
      </c>
      <c r="K40" s="743">
        <v>125</v>
      </c>
      <c r="L40" s="747">
        <v>11</v>
      </c>
      <c r="M40" s="747">
        <v>1463</v>
      </c>
      <c r="N40" s="743">
        <v>1</v>
      </c>
      <c r="O40" s="743">
        <v>133</v>
      </c>
      <c r="P40" s="747">
        <v>6</v>
      </c>
      <c r="Q40" s="747">
        <v>798</v>
      </c>
      <c r="R40" s="761">
        <v>0.54545454545454541</v>
      </c>
      <c r="S40" s="748">
        <v>133</v>
      </c>
    </row>
    <row r="41" spans="1:19" ht="14.4" customHeight="1" x14ac:dyDescent="0.3">
      <c r="A41" s="742" t="s">
        <v>3913</v>
      </c>
      <c r="B41" s="743" t="s">
        <v>3914</v>
      </c>
      <c r="C41" s="743" t="s">
        <v>545</v>
      </c>
      <c r="D41" s="743" t="s">
        <v>2321</v>
      </c>
      <c r="E41" s="743" t="s">
        <v>3923</v>
      </c>
      <c r="F41" s="743" t="s">
        <v>3942</v>
      </c>
      <c r="G41" s="743" t="s">
        <v>3943</v>
      </c>
      <c r="H41" s="747">
        <v>5</v>
      </c>
      <c r="I41" s="747">
        <v>645</v>
      </c>
      <c r="J41" s="743">
        <v>2.4618320610687023</v>
      </c>
      <c r="K41" s="743">
        <v>129</v>
      </c>
      <c r="L41" s="747">
        <v>2</v>
      </c>
      <c r="M41" s="747">
        <v>262</v>
      </c>
      <c r="N41" s="743">
        <v>1</v>
      </c>
      <c r="O41" s="743">
        <v>131</v>
      </c>
      <c r="P41" s="747">
        <v>11</v>
      </c>
      <c r="Q41" s="747">
        <v>1452</v>
      </c>
      <c r="R41" s="761">
        <v>5.5419847328244272</v>
      </c>
      <c r="S41" s="748">
        <v>132</v>
      </c>
    </row>
    <row r="42" spans="1:19" ht="14.4" customHeight="1" x14ac:dyDescent="0.3">
      <c r="A42" s="742" t="s">
        <v>3913</v>
      </c>
      <c r="B42" s="743" t="s">
        <v>3914</v>
      </c>
      <c r="C42" s="743" t="s">
        <v>545</v>
      </c>
      <c r="D42" s="743" t="s">
        <v>2321</v>
      </c>
      <c r="E42" s="743" t="s">
        <v>3923</v>
      </c>
      <c r="F42" s="743" t="s">
        <v>3944</v>
      </c>
      <c r="G42" s="743" t="s">
        <v>3945</v>
      </c>
      <c r="H42" s="747">
        <v>10</v>
      </c>
      <c r="I42" s="747">
        <v>2190</v>
      </c>
      <c r="J42" s="743">
        <v>0.54818523153942433</v>
      </c>
      <c r="K42" s="743">
        <v>219</v>
      </c>
      <c r="L42" s="747">
        <v>17</v>
      </c>
      <c r="M42" s="747">
        <v>3995</v>
      </c>
      <c r="N42" s="743">
        <v>1</v>
      </c>
      <c r="O42" s="743">
        <v>235</v>
      </c>
      <c r="P42" s="747">
        <v>16</v>
      </c>
      <c r="Q42" s="747">
        <v>3760</v>
      </c>
      <c r="R42" s="761">
        <v>0.94117647058823528</v>
      </c>
      <c r="S42" s="748">
        <v>235</v>
      </c>
    </row>
    <row r="43" spans="1:19" ht="14.4" customHeight="1" x14ac:dyDescent="0.3">
      <c r="A43" s="742" t="s">
        <v>3913</v>
      </c>
      <c r="B43" s="743" t="s">
        <v>3914</v>
      </c>
      <c r="C43" s="743" t="s">
        <v>545</v>
      </c>
      <c r="D43" s="743" t="s">
        <v>2323</v>
      </c>
      <c r="E43" s="743" t="s">
        <v>3923</v>
      </c>
      <c r="F43" s="743" t="s">
        <v>3924</v>
      </c>
      <c r="G43" s="743" t="s">
        <v>3925</v>
      </c>
      <c r="H43" s="747">
        <v>25</v>
      </c>
      <c r="I43" s="747">
        <v>875</v>
      </c>
      <c r="J43" s="743">
        <v>0.8758758758758759</v>
      </c>
      <c r="K43" s="743">
        <v>35</v>
      </c>
      <c r="L43" s="747">
        <v>27</v>
      </c>
      <c r="M43" s="747">
        <v>999</v>
      </c>
      <c r="N43" s="743">
        <v>1</v>
      </c>
      <c r="O43" s="743">
        <v>37</v>
      </c>
      <c r="P43" s="747">
        <v>2</v>
      </c>
      <c r="Q43" s="747">
        <v>74</v>
      </c>
      <c r="R43" s="761">
        <v>7.407407407407407E-2</v>
      </c>
      <c r="S43" s="748">
        <v>37</v>
      </c>
    </row>
    <row r="44" spans="1:19" ht="14.4" customHeight="1" x14ac:dyDescent="0.3">
      <c r="A44" s="742" t="s">
        <v>3913</v>
      </c>
      <c r="B44" s="743" t="s">
        <v>3914</v>
      </c>
      <c r="C44" s="743" t="s">
        <v>545</v>
      </c>
      <c r="D44" s="743" t="s">
        <v>2323</v>
      </c>
      <c r="E44" s="743" t="s">
        <v>3923</v>
      </c>
      <c r="F44" s="743" t="s">
        <v>3930</v>
      </c>
      <c r="G44" s="743" t="s">
        <v>3931</v>
      </c>
      <c r="H44" s="747"/>
      <c r="I44" s="747"/>
      <c r="J44" s="743"/>
      <c r="K44" s="743"/>
      <c r="L44" s="747">
        <v>2</v>
      </c>
      <c r="M44" s="747">
        <v>938</v>
      </c>
      <c r="N44" s="743">
        <v>1</v>
      </c>
      <c r="O44" s="743">
        <v>469</v>
      </c>
      <c r="P44" s="747"/>
      <c r="Q44" s="747"/>
      <c r="R44" s="761"/>
      <c r="S44" s="748"/>
    </row>
    <row r="45" spans="1:19" ht="14.4" customHeight="1" x14ac:dyDescent="0.3">
      <c r="A45" s="742" t="s">
        <v>3913</v>
      </c>
      <c r="B45" s="743" t="s">
        <v>3914</v>
      </c>
      <c r="C45" s="743" t="s">
        <v>545</v>
      </c>
      <c r="D45" s="743" t="s">
        <v>2323</v>
      </c>
      <c r="E45" s="743" t="s">
        <v>3923</v>
      </c>
      <c r="F45" s="743" t="s">
        <v>3932</v>
      </c>
      <c r="G45" s="743" t="s">
        <v>3933</v>
      </c>
      <c r="H45" s="747"/>
      <c r="I45" s="747"/>
      <c r="J45" s="743"/>
      <c r="K45" s="743"/>
      <c r="L45" s="747">
        <v>2</v>
      </c>
      <c r="M45" s="747">
        <v>66.67</v>
      </c>
      <c r="N45" s="743">
        <v>1</v>
      </c>
      <c r="O45" s="743">
        <v>33.335000000000001</v>
      </c>
      <c r="P45" s="747"/>
      <c r="Q45" s="747"/>
      <c r="R45" s="761"/>
      <c r="S45" s="748"/>
    </row>
    <row r="46" spans="1:19" ht="14.4" customHeight="1" x14ac:dyDescent="0.3">
      <c r="A46" s="742" t="s">
        <v>3913</v>
      </c>
      <c r="B46" s="743" t="s">
        <v>3914</v>
      </c>
      <c r="C46" s="743" t="s">
        <v>545</v>
      </c>
      <c r="D46" s="743" t="s">
        <v>2323</v>
      </c>
      <c r="E46" s="743" t="s">
        <v>3923</v>
      </c>
      <c r="F46" s="743" t="s">
        <v>3936</v>
      </c>
      <c r="G46" s="743" t="s">
        <v>3937</v>
      </c>
      <c r="H46" s="747">
        <v>8</v>
      </c>
      <c r="I46" s="747">
        <v>288</v>
      </c>
      <c r="J46" s="743">
        <v>0.97297297297297303</v>
      </c>
      <c r="K46" s="743">
        <v>36</v>
      </c>
      <c r="L46" s="747">
        <v>8</v>
      </c>
      <c r="M46" s="747">
        <v>296</v>
      </c>
      <c r="N46" s="743">
        <v>1</v>
      </c>
      <c r="O46" s="743">
        <v>37</v>
      </c>
      <c r="P46" s="747"/>
      <c r="Q46" s="747"/>
      <c r="R46" s="761"/>
      <c r="S46" s="748"/>
    </row>
    <row r="47" spans="1:19" ht="14.4" customHeight="1" x14ac:dyDescent="0.3">
      <c r="A47" s="742" t="s">
        <v>3913</v>
      </c>
      <c r="B47" s="743" t="s">
        <v>3914</v>
      </c>
      <c r="C47" s="743" t="s">
        <v>545</v>
      </c>
      <c r="D47" s="743" t="s">
        <v>2323</v>
      </c>
      <c r="E47" s="743" t="s">
        <v>3923</v>
      </c>
      <c r="F47" s="743" t="s">
        <v>3938</v>
      </c>
      <c r="G47" s="743" t="s">
        <v>3939</v>
      </c>
      <c r="H47" s="747"/>
      <c r="I47" s="747"/>
      <c r="J47" s="743"/>
      <c r="K47" s="743"/>
      <c r="L47" s="747">
        <v>1</v>
      </c>
      <c r="M47" s="747">
        <v>133</v>
      </c>
      <c r="N47" s="743">
        <v>1</v>
      </c>
      <c r="O47" s="743">
        <v>133</v>
      </c>
      <c r="P47" s="747"/>
      <c r="Q47" s="747"/>
      <c r="R47" s="761"/>
      <c r="S47" s="748"/>
    </row>
    <row r="48" spans="1:19" ht="14.4" customHeight="1" x14ac:dyDescent="0.3">
      <c r="A48" s="742" t="s">
        <v>3913</v>
      </c>
      <c r="B48" s="743" t="s">
        <v>3914</v>
      </c>
      <c r="C48" s="743" t="s">
        <v>545</v>
      </c>
      <c r="D48" s="743" t="s">
        <v>2323</v>
      </c>
      <c r="E48" s="743" t="s">
        <v>3923</v>
      </c>
      <c r="F48" s="743" t="s">
        <v>3944</v>
      </c>
      <c r="G48" s="743" t="s">
        <v>3945</v>
      </c>
      <c r="H48" s="747">
        <v>3</v>
      </c>
      <c r="I48" s="747">
        <v>657</v>
      </c>
      <c r="J48" s="743"/>
      <c r="K48" s="743">
        <v>219</v>
      </c>
      <c r="L48" s="747"/>
      <c r="M48" s="747"/>
      <c r="N48" s="743"/>
      <c r="O48" s="743"/>
      <c r="P48" s="747"/>
      <c r="Q48" s="747"/>
      <c r="R48" s="761"/>
      <c r="S48" s="748"/>
    </row>
    <row r="49" spans="1:19" ht="14.4" customHeight="1" x14ac:dyDescent="0.3">
      <c r="A49" s="742" t="s">
        <v>3913</v>
      </c>
      <c r="B49" s="743" t="s">
        <v>3914</v>
      </c>
      <c r="C49" s="743" t="s">
        <v>545</v>
      </c>
      <c r="D49" s="743" t="s">
        <v>2324</v>
      </c>
      <c r="E49" s="743" t="s">
        <v>3915</v>
      </c>
      <c r="F49" s="743" t="s">
        <v>3916</v>
      </c>
      <c r="G49" s="743" t="s">
        <v>3917</v>
      </c>
      <c r="H49" s="747">
        <v>2</v>
      </c>
      <c r="I49" s="747">
        <v>216.5</v>
      </c>
      <c r="J49" s="743">
        <v>0.5</v>
      </c>
      <c r="K49" s="743">
        <v>108.25</v>
      </c>
      <c r="L49" s="747">
        <v>4</v>
      </c>
      <c r="M49" s="747">
        <v>433</v>
      </c>
      <c r="N49" s="743">
        <v>1</v>
      </c>
      <c r="O49" s="743">
        <v>108.25</v>
      </c>
      <c r="P49" s="747">
        <v>4</v>
      </c>
      <c r="Q49" s="747">
        <v>433</v>
      </c>
      <c r="R49" s="761">
        <v>1</v>
      </c>
      <c r="S49" s="748">
        <v>108.25</v>
      </c>
    </row>
    <row r="50" spans="1:19" ht="14.4" customHeight="1" x14ac:dyDescent="0.3">
      <c r="A50" s="742" t="s">
        <v>3913</v>
      </c>
      <c r="B50" s="743" t="s">
        <v>3914</v>
      </c>
      <c r="C50" s="743" t="s">
        <v>545</v>
      </c>
      <c r="D50" s="743" t="s">
        <v>2324</v>
      </c>
      <c r="E50" s="743" t="s">
        <v>3915</v>
      </c>
      <c r="F50" s="743" t="s">
        <v>3918</v>
      </c>
      <c r="G50" s="743" t="s">
        <v>2158</v>
      </c>
      <c r="H50" s="747"/>
      <c r="I50" s="747"/>
      <c r="J50" s="743"/>
      <c r="K50" s="743"/>
      <c r="L50" s="747">
        <v>2</v>
      </c>
      <c r="M50" s="747">
        <v>122.8</v>
      </c>
      <c r="N50" s="743">
        <v>1</v>
      </c>
      <c r="O50" s="743">
        <v>61.4</v>
      </c>
      <c r="P50" s="747">
        <v>1</v>
      </c>
      <c r="Q50" s="747">
        <v>61.4</v>
      </c>
      <c r="R50" s="761">
        <v>0.5</v>
      </c>
      <c r="S50" s="748">
        <v>61.4</v>
      </c>
    </row>
    <row r="51" spans="1:19" ht="14.4" customHeight="1" x14ac:dyDescent="0.3">
      <c r="A51" s="742" t="s">
        <v>3913</v>
      </c>
      <c r="B51" s="743" t="s">
        <v>3914</v>
      </c>
      <c r="C51" s="743" t="s">
        <v>545</v>
      </c>
      <c r="D51" s="743" t="s">
        <v>2324</v>
      </c>
      <c r="E51" s="743" t="s">
        <v>3915</v>
      </c>
      <c r="F51" s="743" t="s">
        <v>3920</v>
      </c>
      <c r="G51" s="743" t="s">
        <v>3921</v>
      </c>
      <c r="H51" s="747">
        <v>10</v>
      </c>
      <c r="I51" s="747">
        <v>568.4</v>
      </c>
      <c r="J51" s="743">
        <v>0.5</v>
      </c>
      <c r="K51" s="743">
        <v>56.839999999999996</v>
      </c>
      <c r="L51" s="747">
        <v>20</v>
      </c>
      <c r="M51" s="747">
        <v>1136.8</v>
      </c>
      <c r="N51" s="743">
        <v>1</v>
      </c>
      <c r="O51" s="743">
        <v>56.839999999999996</v>
      </c>
      <c r="P51" s="747"/>
      <c r="Q51" s="747"/>
      <c r="R51" s="761"/>
      <c r="S51" s="748"/>
    </row>
    <row r="52" spans="1:19" ht="14.4" customHeight="1" x14ac:dyDescent="0.3">
      <c r="A52" s="742" t="s">
        <v>3913</v>
      </c>
      <c r="B52" s="743" t="s">
        <v>3914</v>
      </c>
      <c r="C52" s="743" t="s">
        <v>545</v>
      </c>
      <c r="D52" s="743" t="s">
        <v>2324</v>
      </c>
      <c r="E52" s="743" t="s">
        <v>3915</v>
      </c>
      <c r="F52" s="743" t="s">
        <v>3922</v>
      </c>
      <c r="G52" s="743" t="s">
        <v>3921</v>
      </c>
      <c r="H52" s="747"/>
      <c r="I52" s="747"/>
      <c r="J52" s="743"/>
      <c r="K52" s="743"/>
      <c r="L52" s="747"/>
      <c r="M52" s="747"/>
      <c r="N52" s="743"/>
      <c r="O52" s="743"/>
      <c r="P52" s="747">
        <v>20</v>
      </c>
      <c r="Q52" s="747">
        <v>2088.8000000000002</v>
      </c>
      <c r="R52" s="761"/>
      <c r="S52" s="748">
        <v>104.44000000000001</v>
      </c>
    </row>
    <row r="53" spans="1:19" ht="14.4" customHeight="1" x14ac:dyDescent="0.3">
      <c r="A53" s="742" t="s">
        <v>3913</v>
      </c>
      <c r="B53" s="743" t="s">
        <v>3914</v>
      </c>
      <c r="C53" s="743" t="s">
        <v>545</v>
      </c>
      <c r="D53" s="743" t="s">
        <v>2324</v>
      </c>
      <c r="E53" s="743" t="s">
        <v>3923</v>
      </c>
      <c r="F53" s="743" t="s">
        <v>3924</v>
      </c>
      <c r="G53" s="743" t="s">
        <v>3925</v>
      </c>
      <c r="H53" s="747">
        <v>17</v>
      </c>
      <c r="I53" s="747">
        <v>595</v>
      </c>
      <c r="J53" s="743">
        <v>0.536036036036036</v>
      </c>
      <c r="K53" s="743">
        <v>35</v>
      </c>
      <c r="L53" s="747">
        <v>30</v>
      </c>
      <c r="M53" s="747">
        <v>1110</v>
      </c>
      <c r="N53" s="743">
        <v>1</v>
      </c>
      <c r="O53" s="743">
        <v>37</v>
      </c>
      <c r="P53" s="747">
        <v>24</v>
      </c>
      <c r="Q53" s="747">
        <v>888</v>
      </c>
      <c r="R53" s="761">
        <v>0.8</v>
      </c>
      <c r="S53" s="748">
        <v>37</v>
      </c>
    </row>
    <row r="54" spans="1:19" ht="14.4" customHeight="1" x14ac:dyDescent="0.3">
      <c r="A54" s="742" t="s">
        <v>3913</v>
      </c>
      <c r="B54" s="743" t="s">
        <v>3914</v>
      </c>
      <c r="C54" s="743" t="s">
        <v>545</v>
      </c>
      <c r="D54" s="743" t="s">
        <v>2324</v>
      </c>
      <c r="E54" s="743" t="s">
        <v>3923</v>
      </c>
      <c r="F54" s="743" t="s">
        <v>3930</v>
      </c>
      <c r="G54" s="743" t="s">
        <v>3931</v>
      </c>
      <c r="H54" s="747">
        <v>5</v>
      </c>
      <c r="I54" s="747">
        <v>2190</v>
      </c>
      <c r="J54" s="743">
        <v>1.1673773987206824</v>
      </c>
      <c r="K54" s="743">
        <v>438</v>
      </c>
      <c r="L54" s="747">
        <v>4</v>
      </c>
      <c r="M54" s="747">
        <v>1876</v>
      </c>
      <c r="N54" s="743">
        <v>1</v>
      </c>
      <c r="O54" s="743">
        <v>469</v>
      </c>
      <c r="P54" s="747">
        <v>1</v>
      </c>
      <c r="Q54" s="747">
        <v>470</v>
      </c>
      <c r="R54" s="761">
        <v>0.25053304904051171</v>
      </c>
      <c r="S54" s="748">
        <v>470</v>
      </c>
    </row>
    <row r="55" spans="1:19" ht="14.4" customHeight="1" x14ac:dyDescent="0.3">
      <c r="A55" s="742" t="s">
        <v>3913</v>
      </c>
      <c r="B55" s="743" t="s">
        <v>3914</v>
      </c>
      <c r="C55" s="743" t="s">
        <v>545</v>
      </c>
      <c r="D55" s="743" t="s">
        <v>2324</v>
      </c>
      <c r="E55" s="743" t="s">
        <v>3923</v>
      </c>
      <c r="F55" s="743" t="s">
        <v>3932</v>
      </c>
      <c r="G55" s="743" t="s">
        <v>3933</v>
      </c>
      <c r="H55" s="747">
        <v>1</v>
      </c>
      <c r="I55" s="747">
        <v>33.33</v>
      </c>
      <c r="J55" s="743">
        <v>0.19998799951998084</v>
      </c>
      <c r="K55" s="743">
        <v>33.33</v>
      </c>
      <c r="L55" s="747">
        <v>5</v>
      </c>
      <c r="M55" s="747">
        <v>166.65999999999997</v>
      </c>
      <c r="N55" s="743">
        <v>1</v>
      </c>
      <c r="O55" s="743">
        <v>33.331999999999994</v>
      </c>
      <c r="P55" s="747">
        <v>2</v>
      </c>
      <c r="Q55" s="747">
        <v>66.67</v>
      </c>
      <c r="R55" s="761">
        <v>0.40003600144005769</v>
      </c>
      <c r="S55" s="748">
        <v>33.335000000000001</v>
      </c>
    </row>
    <row r="56" spans="1:19" ht="14.4" customHeight="1" x14ac:dyDescent="0.3">
      <c r="A56" s="742" t="s">
        <v>3913</v>
      </c>
      <c r="B56" s="743" t="s">
        <v>3914</v>
      </c>
      <c r="C56" s="743" t="s">
        <v>545</v>
      </c>
      <c r="D56" s="743" t="s">
        <v>2324</v>
      </c>
      <c r="E56" s="743" t="s">
        <v>3923</v>
      </c>
      <c r="F56" s="743" t="s">
        <v>3934</v>
      </c>
      <c r="G56" s="743" t="s">
        <v>3935</v>
      </c>
      <c r="H56" s="747"/>
      <c r="I56" s="747"/>
      <c r="J56" s="743"/>
      <c r="K56" s="743"/>
      <c r="L56" s="747">
        <v>1</v>
      </c>
      <c r="M56" s="747">
        <v>354</v>
      </c>
      <c r="N56" s="743">
        <v>1</v>
      </c>
      <c r="O56" s="743">
        <v>354</v>
      </c>
      <c r="P56" s="747"/>
      <c r="Q56" s="747"/>
      <c r="R56" s="761"/>
      <c r="S56" s="748"/>
    </row>
    <row r="57" spans="1:19" ht="14.4" customHeight="1" x14ac:dyDescent="0.3">
      <c r="A57" s="742" t="s">
        <v>3913</v>
      </c>
      <c r="B57" s="743" t="s">
        <v>3914</v>
      </c>
      <c r="C57" s="743" t="s">
        <v>545</v>
      </c>
      <c r="D57" s="743" t="s">
        <v>2324</v>
      </c>
      <c r="E57" s="743" t="s">
        <v>3923</v>
      </c>
      <c r="F57" s="743" t="s">
        <v>3936</v>
      </c>
      <c r="G57" s="743" t="s">
        <v>3937</v>
      </c>
      <c r="H57" s="747">
        <v>21</v>
      </c>
      <c r="I57" s="747">
        <v>756</v>
      </c>
      <c r="J57" s="743">
        <v>0.97297297297297303</v>
      </c>
      <c r="K57" s="743">
        <v>36</v>
      </c>
      <c r="L57" s="747">
        <v>21</v>
      </c>
      <c r="M57" s="747">
        <v>777</v>
      </c>
      <c r="N57" s="743">
        <v>1</v>
      </c>
      <c r="O57" s="743">
        <v>37</v>
      </c>
      <c r="P57" s="747">
        <v>12</v>
      </c>
      <c r="Q57" s="747">
        <v>444</v>
      </c>
      <c r="R57" s="761">
        <v>0.5714285714285714</v>
      </c>
      <c r="S57" s="748">
        <v>37</v>
      </c>
    </row>
    <row r="58" spans="1:19" ht="14.4" customHeight="1" x14ac:dyDescent="0.3">
      <c r="A58" s="742" t="s">
        <v>3913</v>
      </c>
      <c r="B58" s="743" t="s">
        <v>3914</v>
      </c>
      <c r="C58" s="743" t="s">
        <v>545</v>
      </c>
      <c r="D58" s="743" t="s">
        <v>2324</v>
      </c>
      <c r="E58" s="743" t="s">
        <v>3923</v>
      </c>
      <c r="F58" s="743" t="s">
        <v>3938</v>
      </c>
      <c r="G58" s="743" t="s">
        <v>3939</v>
      </c>
      <c r="H58" s="747">
        <v>13</v>
      </c>
      <c r="I58" s="747">
        <v>1625</v>
      </c>
      <c r="J58" s="743">
        <v>0.93984962406015038</v>
      </c>
      <c r="K58" s="743">
        <v>125</v>
      </c>
      <c r="L58" s="747">
        <v>13</v>
      </c>
      <c r="M58" s="747">
        <v>1729</v>
      </c>
      <c r="N58" s="743">
        <v>1</v>
      </c>
      <c r="O58" s="743">
        <v>133</v>
      </c>
      <c r="P58" s="747">
        <v>9</v>
      </c>
      <c r="Q58" s="747">
        <v>1197</v>
      </c>
      <c r="R58" s="761">
        <v>0.69230769230769229</v>
      </c>
      <c r="S58" s="748">
        <v>133</v>
      </c>
    </row>
    <row r="59" spans="1:19" ht="14.4" customHeight="1" x14ac:dyDescent="0.3">
      <c r="A59" s="742" t="s">
        <v>3913</v>
      </c>
      <c r="B59" s="743" t="s">
        <v>3914</v>
      </c>
      <c r="C59" s="743" t="s">
        <v>545</v>
      </c>
      <c r="D59" s="743" t="s">
        <v>2324</v>
      </c>
      <c r="E59" s="743" t="s">
        <v>3923</v>
      </c>
      <c r="F59" s="743" t="s">
        <v>3942</v>
      </c>
      <c r="G59" s="743" t="s">
        <v>3943</v>
      </c>
      <c r="H59" s="747">
        <v>11</v>
      </c>
      <c r="I59" s="747">
        <v>1419</v>
      </c>
      <c r="J59" s="743">
        <v>0.5416030534351145</v>
      </c>
      <c r="K59" s="743">
        <v>129</v>
      </c>
      <c r="L59" s="747">
        <v>20</v>
      </c>
      <c r="M59" s="747">
        <v>2620</v>
      </c>
      <c r="N59" s="743">
        <v>1</v>
      </c>
      <c r="O59" s="743">
        <v>131</v>
      </c>
      <c r="P59" s="747">
        <v>20</v>
      </c>
      <c r="Q59" s="747">
        <v>2640</v>
      </c>
      <c r="R59" s="761">
        <v>1.0076335877862594</v>
      </c>
      <c r="S59" s="748">
        <v>132</v>
      </c>
    </row>
    <row r="60" spans="1:19" ht="14.4" customHeight="1" x14ac:dyDescent="0.3">
      <c r="A60" s="742" t="s">
        <v>3913</v>
      </c>
      <c r="B60" s="743" t="s">
        <v>3914</v>
      </c>
      <c r="C60" s="743" t="s">
        <v>545</v>
      </c>
      <c r="D60" s="743" t="s">
        <v>2324</v>
      </c>
      <c r="E60" s="743" t="s">
        <v>3923</v>
      </c>
      <c r="F60" s="743" t="s">
        <v>3944</v>
      </c>
      <c r="G60" s="743" t="s">
        <v>3945</v>
      </c>
      <c r="H60" s="747">
        <v>2</v>
      </c>
      <c r="I60" s="747">
        <v>438</v>
      </c>
      <c r="J60" s="743">
        <v>0.93191489361702129</v>
      </c>
      <c r="K60" s="743">
        <v>219</v>
      </c>
      <c r="L60" s="747">
        <v>2</v>
      </c>
      <c r="M60" s="747">
        <v>470</v>
      </c>
      <c r="N60" s="743">
        <v>1</v>
      </c>
      <c r="O60" s="743">
        <v>235</v>
      </c>
      <c r="P60" s="747">
        <v>1</v>
      </c>
      <c r="Q60" s="747">
        <v>235</v>
      </c>
      <c r="R60" s="761">
        <v>0.5</v>
      </c>
      <c r="S60" s="748">
        <v>235</v>
      </c>
    </row>
    <row r="61" spans="1:19" ht="14.4" customHeight="1" x14ac:dyDescent="0.3">
      <c r="A61" s="742" t="s">
        <v>3913</v>
      </c>
      <c r="B61" s="743" t="s">
        <v>3946</v>
      </c>
      <c r="C61" s="743" t="s">
        <v>545</v>
      </c>
      <c r="D61" s="743" t="s">
        <v>3908</v>
      </c>
      <c r="E61" s="743" t="s">
        <v>3915</v>
      </c>
      <c r="F61" s="743" t="s">
        <v>3916</v>
      </c>
      <c r="G61" s="743" t="s">
        <v>3917</v>
      </c>
      <c r="H61" s="747">
        <v>0.2</v>
      </c>
      <c r="I61" s="747">
        <v>21.65</v>
      </c>
      <c r="J61" s="743"/>
      <c r="K61" s="743">
        <v>108.24999999999999</v>
      </c>
      <c r="L61" s="747"/>
      <c r="M61" s="747"/>
      <c r="N61" s="743"/>
      <c r="O61" s="743"/>
      <c r="P61" s="747"/>
      <c r="Q61" s="747"/>
      <c r="R61" s="761"/>
      <c r="S61" s="748"/>
    </row>
    <row r="62" spans="1:19" ht="14.4" customHeight="1" x14ac:dyDescent="0.3">
      <c r="A62" s="742" t="s">
        <v>3913</v>
      </c>
      <c r="B62" s="743" t="s">
        <v>3946</v>
      </c>
      <c r="C62" s="743" t="s">
        <v>545</v>
      </c>
      <c r="D62" s="743" t="s">
        <v>3908</v>
      </c>
      <c r="E62" s="743" t="s">
        <v>3923</v>
      </c>
      <c r="F62" s="743" t="s">
        <v>3949</v>
      </c>
      <c r="G62" s="743" t="s">
        <v>3950</v>
      </c>
      <c r="H62" s="747">
        <v>11</v>
      </c>
      <c r="I62" s="747">
        <v>1243</v>
      </c>
      <c r="J62" s="743">
        <v>10.188524590163935</v>
      </c>
      <c r="K62" s="743">
        <v>113</v>
      </c>
      <c r="L62" s="747">
        <v>1</v>
      </c>
      <c r="M62" s="747">
        <v>122</v>
      </c>
      <c r="N62" s="743">
        <v>1</v>
      </c>
      <c r="O62" s="743">
        <v>122</v>
      </c>
      <c r="P62" s="747">
        <v>1</v>
      </c>
      <c r="Q62" s="747">
        <v>122</v>
      </c>
      <c r="R62" s="761">
        <v>1</v>
      </c>
      <c r="S62" s="748">
        <v>122</v>
      </c>
    </row>
    <row r="63" spans="1:19" ht="14.4" customHeight="1" x14ac:dyDescent="0.3">
      <c r="A63" s="742" t="s">
        <v>3913</v>
      </c>
      <c r="B63" s="743" t="s">
        <v>3946</v>
      </c>
      <c r="C63" s="743" t="s">
        <v>545</v>
      </c>
      <c r="D63" s="743" t="s">
        <v>3908</v>
      </c>
      <c r="E63" s="743" t="s">
        <v>3923</v>
      </c>
      <c r="F63" s="743" t="s">
        <v>3957</v>
      </c>
      <c r="G63" s="743" t="s">
        <v>3958</v>
      </c>
      <c r="H63" s="747">
        <v>1</v>
      </c>
      <c r="I63" s="747">
        <v>210</v>
      </c>
      <c r="J63" s="743"/>
      <c r="K63" s="743">
        <v>210</v>
      </c>
      <c r="L63" s="747"/>
      <c r="M63" s="747"/>
      <c r="N63" s="743"/>
      <c r="O63" s="743"/>
      <c r="P63" s="747"/>
      <c r="Q63" s="747"/>
      <c r="R63" s="761"/>
      <c r="S63" s="748"/>
    </row>
    <row r="64" spans="1:19" ht="14.4" customHeight="1" x14ac:dyDescent="0.3">
      <c r="A64" s="742" t="s">
        <v>3913</v>
      </c>
      <c r="B64" s="743" t="s">
        <v>3946</v>
      </c>
      <c r="C64" s="743" t="s">
        <v>545</v>
      </c>
      <c r="D64" s="743" t="s">
        <v>3908</v>
      </c>
      <c r="E64" s="743" t="s">
        <v>3923</v>
      </c>
      <c r="F64" s="743" t="s">
        <v>3932</v>
      </c>
      <c r="G64" s="743" t="s">
        <v>3933</v>
      </c>
      <c r="H64" s="747">
        <v>59</v>
      </c>
      <c r="I64" s="747">
        <v>966.67</v>
      </c>
      <c r="J64" s="743"/>
      <c r="K64" s="743">
        <v>16.384237288135594</v>
      </c>
      <c r="L64" s="747"/>
      <c r="M64" s="747"/>
      <c r="N64" s="743"/>
      <c r="O64" s="743"/>
      <c r="P64" s="747"/>
      <c r="Q64" s="747"/>
      <c r="R64" s="761"/>
      <c r="S64" s="748"/>
    </row>
    <row r="65" spans="1:19" ht="14.4" customHeight="1" x14ac:dyDescent="0.3">
      <c r="A65" s="742" t="s">
        <v>3913</v>
      </c>
      <c r="B65" s="743" t="s">
        <v>3946</v>
      </c>
      <c r="C65" s="743" t="s">
        <v>545</v>
      </c>
      <c r="D65" s="743" t="s">
        <v>3908</v>
      </c>
      <c r="E65" s="743" t="s">
        <v>3923</v>
      </c>
      <c r="F65" s="743" t="s">
        <v>3936</v>
      </c>
      <c r="G65" s="743" t="s">
        <v>3937</v>
      </c>
      <c r="H65" s="747">
        <v>20</v>
      </c>
      <c r="I65" s="747">
        <v>720</v>
      </c>
      <c r="J65" s="743">
        <v>6.4864864864864868</v>
      </c>
      <c r="K65" s="743">
        <v>36</v>
      </c>
      <c r="L65" s="747">
        <v>3</v>
      </c>
      <c r="M65" s="747">
        <v>111</v>
      </c>
      <c r="N65" s="743">
        <v>1</v>
      </c>
      <c r="O65" s="743">
        <v>37</v>
      </c>
      <c r="P65" s="747"/>
      <c r="Q65" s="747"/>
      <c r="R65" s="761"/>
      <c r="S65" s="748"/>
    </row>
    <row r="66" spans="1:19" ht="14.4" customHeight="1" x14ac:dyDescent="0.3">
      <c r="A66" s="742" t="s">
        <v>3913</v>
      </c>
      <c r="B66" s="743" t="s">
        <v>3946</v>
      </c>
      <c r="C66" s="743" t="s">
        <v>545</v>
      </c>
      <c r="D66" s="743" t="s">
        <v>3908</v>
      </c>
      <c r="E66" s="743" t="s">
        <v>3923</v>
      </c>
      <c r="F66" s="743" t="s">
        <v>3940</v>
      </c>
      <c r="G66" s="743" t="s">
        <v>3941</v>
      </c>
      <c r="H66" s="747">
        <v>1</v>
      </c>
      <c r="I66" s="747">
        <v>31</v>
      </c>
      <c r="J66" s="743"/>
      <c r="K66" s="743">
        <v>31</v>
      </c>
      <c r="L66" s="747"/>
      <c r="M66" s="747"/>
      <c r="N66" s="743"/>
      <c r="O66" s="743"/>
      <c r="P66" s="747"/>
      <c r="Q66" s="747"/>
      <c r="R66" s="761"/>
      <c r="S66" s="748"/>
    </row>
    <row r="67" spans="1:19" ht="14.4" customHeight="1" x14ac:dyDescent="0.3">
      <c r="A67" s="742" t="s">
        <v>3913</v>
      </c>
      <c r="B67" s="743" t="s">
        <v>3946</v>
      </c>
      <c r="C67" s="743" t="s">
        <v>545</v>
      </c>
      <c r="D67" s="743" t="s">
        <v>2315</v>
      </c>
      <c r="E67" s="743" t="s">
        <v>3915</v>
      </c>
      <c r="F67" s="743" t="s">
        <v>3916</v>
      </c>
      <c r="G67" s="743" t="s">
        <v>3917</v>
      </c>
      <c r="H67" s="747">
        <v>11.399999999999999</v>
      </c>
      <c r="I67" s="747">
        <v>1234.0500000000002</v>
      </c>
      <c r="J67" s="743">
        <v>1.0754716981132078</v>
      </c>
      <c r="K67" s="743">
        <v>108.25000000000003</v>
      </c>
      <c r="L67" s="747">
        <v>10.6</v>
      </c>
      <c r="M67" s="747">
        <v>1147.45</v>
      </c>
      <c r="N67" s="743">
        <v>1</v>
      </c>
      <c r="O67" s="743">
        <v>108.25000000000001</v>
      </c>
      <c r="P67" s="747">
        <v>11.6</v>
      </c>
      <c r="Q67" s="747">
        <v>1255.7</v>
      </c>
      <c r="R67" s="761">
        <v>1.0943396226415094</v>
      </c>
      <c r="S67" s="748">
        <v>108.25000000000001</v>
      </c>
    </row>
    <row r="68" spans="1:19" ht="14.4" customHeight="1" x14ac:dyDescent="0.3">
      <c r="A68" s="742" t="s">
        <v>3913</v>
      </c>
      <c r="B68" s="743" t="s">
        <v>3946</v>
      </c>
      <c r="C68" s="743" t="s">
        <v>545</v>
      </c>
      <c r="D68" s="743" t="s">
        <v>2315</v>
      </c>
      <c r="E68" s="743" t="s">
        <v>3915</v>
      </c>
      <c r="F68" s="743" t="s">
        <v>3918</v>
      </c>
      <c r="G68" s="743" t="s">
        <v>2158</v>
      </c>
      <c r="H68" s="747"/>
      <c r="I68" s="747"/>
      <c r="J68" s="743"/>
      <c r="K68" s="743"/>
      <c r="L68" s="747">
        <v>4.6000000000000005</v>
      </c>
      <c r="M68" s="747">
        <v>282.44</v>
      </c>
      <c r="N68" s="743">
        <v>1</v>
      </c>
      <c r="O68" s="743">
        <v>61.399999999999991</v>
      </c>
      <c r="P68" s="747">
        <v>4.0999999999999996</v>
      </c>
      <c r="Q68" s="747">
        <v>251.74</v>
      </c>
      <c r="R68" s="761">
        <v>0.89130434782608703</v>
      </c>
      <c r="S68" s="748">
        <v>61.400000000000006</v>
      </c>
    </row>
    <row r="69" spans="1:19" ht="14.4" customHeight="1" x14ac:dyDescent="0.3">
      <c r="A69" s="742" t="s">
        <v>3913</v>
      </c>
      <c r="B69" s="743" t="s">
        <v>3946</v>
      </c>
      <c r="C69" s="743" t="s">
        <v>545</v>
      </c>
      <c r="D69" s="743" t="s">
        <v>2315</v>
      </c>
      <c r="E69" s="743" t="s">
        <v>3915</v>
      </c>
      <c r="F69" s="743" t="s">
        <v>3920</v>
      </c>
      <c r="G69" s="743" t="s">
        <v>3921</v>
      </c>
      <c r="H69" s="747">
        <v>47</v>
      </c>
      <c r="I69" s="747">
        <v>2671.4799999999996</v>
      </c>
      <c r="J69" s="743">
        <v>0.56619785175953941</v>
      </c>
      <c r="K69" s="743">
        <v>56.839999999999989</v>
      </c>
      <c r="L69" s="747">
        <v>47</v>
      </c>
      <c r="M69" s="747">
        <v>4718.28</v>
      </c>
      <c r="N69" s="743">
        <v>1</v>
      </c>
      <c r="O69" s="743">
        <v>100.38893617021276</v>
      </c>
      <c r="P69" s="747"/>
      <c r="Q69" s="747"/>
      <c r="R69" s="761"/>
      <c r="S69" s="748"/>
    </row>
    <row r="70" spans="1:19" ht="14.4" customHeight="1" x14ac:dyDescent="0.3">
      <c r="A70" s="742" t="s">
        <v>3913</v>
      </c>
      <c r="B70" s="743" t="s">
        <v>3946</v>
      </c>
      <c r="C70" s="743" t="s">
        <v>545</v>
      </c>
      <c r="D70" s="743" t="s">
        <v>2315</v>
      </c>
      <c r="E70" s="743" t="s">
        <v>3915</v>
      </c>
      <c r="F70" s="743" t="s">
        <v>3947</v>
      </c>
      <c r="G70" s="743" t="s">
        <v>3948</v>
      </c>
      <c r="H70" s="747"/>
      <c r="I70" s="747"/>
      <c r="J70" s="743"/>
      <c r="K70" s="743"/>
      <c r="L70" s="747">
        <v>23</v>
      </c>
      <c r="M70" s="747">
        <v>34644.44</v>
      </c>
      <c r="N70" s="743">
        <v>1</v>
      </c>
      <c r="O70" s="743">
        <v>1506.2800000000002</v>
      </c>
      <c r="P70" s="747">
        <v>1.9</v>
      </c>
      <c r="Q70" s="747">
        <v>2861.78</v>
      </c>
      <c r="R70" s="761">
        <v>8.260430822377271E-2</v>
      </c>
      <c r="S70" s="748">
        <v>1506.2000000000003</v>
      </c>
    </row>
    <row r="71" spans="1:19" ht="14.4" customHeight="1" x14ac:dyDescent="0.3">
      <c r="A71" s="742" t="s">
        <v>3913</v>
      </c>
      <c r="B71" s="743" t="s">
        <v>3946</v>
      </c>
      <c r="C71" s="743" t="s">
        <v>545</v>
      </c>
      <c r="D71" s="743" t="s">
        <v>2315</v>
      </c>
      <c r="E71" s="743" t="s">
        <v>3915</v>
      </c>
      <c r="F71" s="743" t="s">
        <v>3922</v>
      </c>
      <c r="G71" s="743" t="s">
        <v>3921</v>
      </c>
      <c r="H71" s="747"/>
      <c r="I71" s="747"/>
      <c r="J71" s="743"/>
      <c r="K71" s="743"/>
      <c r="L71" s="747"/>
      <c r="M71" s="747"/>
      <c r="N71" s="743"/>
      <c r="O71" s="743"/>
      <c r="P71" s="747">
        <v>30</v>
      </c>
      <c r="Q71" s="747">
        <v>3133.2000000000003</v>
      </c>
      <c r="R71" s="761"/>
      <c r="S71" s="748">
        <v>104.44000000000001</v>
      </c>
    </row>
    <row r="72" spans="1:19" ht="14.4" customHeight="1" x14ac:dyDescent="0.3">
      <c r="A72" s="742" t="s">
        <v>3913</v>
      </c>
      <c r="B72" s="743" t="s">
        <v>3946</v>
      </c>
      <c r="C72" s="743" t="s">
        <v>545</v>
      </c>
      <c r="D72" s="743" t="s">
        <v>2315</v>
      </c>
      <c r="E72" s="743" t="s">
        <v>3923</v>
      </c>
      <c r="F72" s="743" t="s">
        <v>3949</v>
      </c>
      <c r="G72" s="743" t="s">
        <v>3950</v>
      </c>
      <c r="H72" s="747">
        <v>34</v>
      </c>
      <c r="I72" s="747">
        <v>3842</v>
      </c>
      <c r="J72" s="743">
        <v>0.98411885245901642</v>
      </c>
      <c r="K72" s="743">
        <v>113</v>
      </c>
      <c r="L72" s="747">
        <v>32</v>
      </c>
      <c r="M72" s="747">
        <v>3904</v>
      </c>
      <c r="N72" s="743">
        <v>1</v>
      </c>
      <c r="O72" s="743">
        <v>122</v>
      </c>
      <c r="P72" s="747">
        <v>24</v>
      </c>
      <c r="Q72" s="747">
        <v>2928</v>
      </c>
      <c r="R72" s="761">
        <v>0.75</v>
      </c>
      <c r="S72" s="748">
        <v>122</v>
      </c>
    </row>
    <row r="73" spans="1:19" ht="14.4" customHeight="1" x14ac:dyDescent="0.3">
      <c r="A73" s="742" t="s">
        <v>3913</v>
      </c>
      <c r="B73" s="743" t="s">
        <v>3946</v>
      </c>
      <c r="C73" s="743" t="s">
        <v>545</v>
      </c>
      <c r="D73" s="743" t="s">
        <v>2315</v>
      </c>
      <c r="E73" s="743" t="s">
        <v>3923</v>
      </c>
      <c r="F73" s="743" t="s">
        <v>3951</v>
      </c>
      <c r="G73" s="743" t="s">
        <v>3952</v>
      </c>
      <c r="H73" s="747">
        <v>5</v>
      </c>
      <c r="I73" s="747">
        <v>405</v>
      </c>
      <c r="J73" s="743">
        <v>0.97590361445783136</v>
      </c>
      <c r="K73" s="743">
        <v>81</v>
      </c>
      <c r="L73" s="747">
        <v>5</v>
      </c>
      <c r="M73" s="747">
        <v>415</v>
      </c>
      <c r="N73" s="743">
        <v>1</v>
      </c>
      <c r="O73" s="743">
        <v>83</v>
      </c>
      <c r="P73" s="747">
        <v>5</v>
      </c>
      <c r="Q73" s="747">
        <v>415</v>
      </c>
      <c r="R73" s="761">
        <v>1</v>
      </c>
      <c r="S73" s="748">
        <v>83</v>
      </c>
    </row>
    <row r="74" spans="1:19" ht="14.4" customHeight="1" x14ac:dyDescent="0.3">
      <c r="A74" s="742" t="s">
        <v>3913</v>
      </c>
      <c r="B74" s="743" t="s">
        <v>3946</v>
      </c>
      <c r="C74" s="743" t="s">
        <v>545</v>
      </c>
      <c r="D74" s="743" t="s">
        <v>2315</v>
      </c>
      <c r="E74" s="743" t="s">
        <v>3923</v>
      </c>
      <c r="F74" s="743" t="s">
        <v>3924</v>
      </c>
      <c r="G74" s="743" t="s">
        <v>3925</v>
      </c>
      <c r="H74" s="747">
        <v>174</v>
      </c>
      <c r="I74" s="747">
        <v>6090</v>
      </c>
      <c r="J74" s="743">
        <v>1.5527791942886282</v>
      </c>
      <c r="K74" s="743">
        <v>35</v>
      </c>
      <c r="L74" s="747">
        <v>106</v>
      </c>
      <c r="M74" s="747">
        <v>3922</v>
      </c>
      <c r="N74" s="743">
        <v>1</v>
      </c>
      <c r="O74" s="743">
        <v>37</v>
      </c>
      <c r="P74" s="747">
        <v>60</v>
      </c>
      <c r="Q74" s="747">
        <v>2220</v>
      </c>
      <c r="R74" s="761">
        <v>0.56603773584905659</v>
      </c>
      <c r="S74" s="748">
        <v>37</v>
      </c>
    </row>
    <row r="75" spans="1:19" ht="14.4" customHeight="1" x14ac:dyDescent="0.3">
      <c r="A75" s="742" t="s">
        <v>3913</v>
      </c>
      <c r="B75" s="743" t="s">
        <v>3946</v>
      </c>
      <c r="C75" s="743" t="s">
        <v>545</v>
      </c>
      <c r="D75" s="743" t="s">
        <v>2315</v>
      </c>
      <c r="E75" s="743" t="s">
        <v>3923</v>
      </c>
      <c r="F75" s="743" t="s">
        <v>3953</v>
      </c>
      <c r="G75" s="743" t="s">
        <v>3954</v>
      </c>
      <c r="H75" s="747"/>
      <c r="I75" s="747"/>
      <c r="J75" s="743"/>
      <c r="K75" s="743"/>
      <c r="L75" s="747">
        <v>1</v>
      </c>
      <c r="M75" s="747">
        <v>701</v>
      </c>
      <c r="N75" s="743">
        <v>1</v>
      </c>
      <c r="O75" s="743">
        <v>701</v>
      </c>
      <c r="P75" s="747"/>
      <c r="Q75" s="747"/>
      <c r="R75" s="761"/>
      <c r="S75" s="748"/>
    </row>
    <row r="76" spans="1:19" ht="14.4" customHeight="1" x14ac:dyDescent="0.3">
      <c r="A76" s="742" t="s">
        <v>3913</v>
      </c>
      <c r="B76" s="743" t="s">
        <v>3946</v>
      </c>
      <c r="C76" s="743" t="s">
        <v>545</v>
      </c>
      <c r="D76" s="743" t="s">
        <v>2315</v>
      </c>
      <c r="E76" s="743" t="s">
        <v>3923</v>
      </c>
      <c r="F76" s="743" t="s">
        <v>3955</v>
      </c>
      <c r="G76" s="743" t="s">
        <v>3956</v>
      </c>
      <c r="H76" s="747">
        <v>6</v>
      </c>
      <c r="I76" s="747">
        <v>2514</v>
      </c>
      <c r="J76" s="743">
        <v>1.1324324324324324</v>
      </c>
      <c r="K76" s="743">
        <v>419</v>
      </c>
      <c r="L76" s="747">
        <v>5</v>
      </c>
      <c r="M76" s="747">
        <v>2220</v>
      </c>
      <c r="N76" s="743">
        <v>1</v>
      </c>
      <c r="O76" s="743">
        <v>444</v>
      </c>
      <c r="P76" s="747"/>
      <c r="Q76" s="747"/>
      <c r="R76" s="761"/>
      <c r="S76" s="748"/>
    </row>
    <row r="77" spans="1:19" ht="14.4" customHeight="1" x14ac:dyDescent="0.3">
      <c r="A77" s="742" t="s">
        <v>3913</v>
      </c>
      <c r="B77" s="743" t="s">
        <v>3946</v>
      </c>
      <c r="C77" s="743" t="s">
        <v>545</v>
      </c>
      <c r="D77" s="743" t="s">
        <v>2315</v>
      </c>
      <c r="E77" s="743" t="s">
        <v>3923</v>
      </c>
      <c r="F77" s="743" t="s">
        <v>3957</v>
      </c>
      <c r="G77" s="743" t="s">
        <v>3958</v>
      </c>
      <c r="H77" s="747">
        <v>14</v>
      </c>
      <c r="I77" s="747">
        <v>2940</v>
      </c>
      <c r="J77" s="743">
        <v>2.2072072072072073</v>
      </c>
      <c r="K77" s="743">
        <v>210</v>
      </c>
      <c r="L77" s="747">
        <v>6</v>
      </c>
      <c r="M77" s="747">
        <v>1332</v>
      </c>
      <c r="N77" s="743">
        <v>1</v>
      </c>
      <c r="O77" s="743">
        <v>222</v>
      </c>
      <c r="P77" s="747">
        <v>1</v>
      </c>
      <c r="Q77" s="747">
        <v>223</v>
      </c>
      <c r="R77" s="761">
        <v>0.16741741741741742</v>
      </c>
      <c r="S77" s="748">
        <v>223</v>
      </c>
    </row>
    <row r="78" spans="1:19" ht="14.4" customHeight="1" x14ac:dyDescent="0.3">
      <c r="A78" s="742" t="s">
        <v>3913</v>
      </c>
      <c r="B78" s="743" t="s">
        <v>3946</v>
      </c>
      <c r="C78" s="743" t="s">
        <v>545</v>
      </c>
      <c r="D78" s="743" t="s">
        <v>2315</v>
      </c>
      <c r="E78" s="743" t="s">
        <v>3923</v>
      </c>
      <c r="F78" s="743" t="s">
        <v>3932</v>
      </c>
      <c r="G78" s="743" t="s">
        <v>3933</v>
      </c>
      <c r="H78" s="747">
        <v>5</v>
      </c>
      <c r="I78" s="747">
        <v>166.67000000000002</v>
      </c>
      <c r="J78" s="743">
        <v>8.772105263157895E-2</v>
      </c>
      <c r="K78" s="743">
        <v>33.334000000000003</v>
      </c>
      <c r="L78" s="747">
        <v>57</v>
      </c>
      <c r="M78" s="747">
        <v>1900</v>
      </c>
      <c r="N78" s="743">
        <v>1</v>
      </c>
      <c r="O78" s="743">
        <v>33.333333333333336</v>
      </c>
      <c r="P78" s="747">
        <v>53</v>
      </c>
      <c r="Q78" s="747">
        <v>1766.67</v>
      </c>
      <c r="R78" s="761">
        <v>0.92982631578947372</v>
      </c>
      <c r="S78" s="748">
        <v>33.333396226415097</v>
      </c>
    </row>
    <row r="79" spans="1:19" ht="14.4" customHeight="1" x14ac:dyDescent="0.3">
      <c r="A79" s="742" t="s">
        <v>3913</v>
      </c>
      <c r="B79" s="743" t="s">
        <v>3946</v>
      </c>
      <c r="C79" s="743" t="s">
        <v>545</v>
      </c>
      <c r="D79" s="743" t="s">
        <v>2315</v>
      </c>
      <c r="E79" s="743" t="s">
        <v>3923</v>
      </c>
      <c r="F79" s="743" t="s">
        <v>3934</v>
      </c>
      <c r="G79" s="743" t="s">
        <v>3935</v>
      </c>
      <c r="H79" s="747">
        <v>5</v>
      </c>
      <c r="I79" s="747">
        <v>1655</v>
      </c>
      <c r="J79" s="743">
        <v>1.1687853107344632</v>
      </c>
      <c r="K79" s="743">
        <v>331</v>
      </c>
      <c r="L79" s="747">
        <v>4</v>
      </c>
      <c r="M79" s="747">
        <v>1416</v>
      </c>
      <c r="N79" s="743">
        <v>1</v>
      </c>
      <c r="O79" s="743">
        <v>354</v>
      </c>
      <c r="P79" s="747">
        <v>5</v>
      </c>
      <c r="Q79" s="747">
        <v>1775</v>
      </c>
      <c r="R79" s="761">
        <v>1.2535310734463276</v>
      </c>
      <c r="S79" s="748">
        <v>355</v>
      </c>
    </row>
    <row r="80" spans="1:19" ht="14.4" customHeight="1" x14ac:dyDescent="0.3">
      <c r="A80" s="742" t="s">
        <v>3913</v>
      </c>
      <c r="B80" s="743" t="s">
        <v>3946</v>
      </c>
      <c r="C80" s="743" t="s">
        <v>545</v>
      </c>
      <c r="D80" s="743" t="s">
        <v>2315</v>
      </c>
      <c r="E80" s="743" t="s">
        <v>3923</v>
      </c>
      <c r="F80" s="743" t="s">
        <v>3936</v>
      </c>
      <c r="G80" s="743" t="s">
        <v>3937</v>
      </c>
      <c r="H80" s="747">
        <v>45</v>
      </c>
      <c r="I80" s="747">
        <v>1620</v>
      </c>
      <c r="J80" s="743">
        <v>0.84199584199584199</v>
      </c>
      <c r="K80" s="743">
        <v>36</v>
      </c>
      <c r="L80" s="747">
        <v>52</v>
      </c>
      <c r="M80" s="747">
        <v>1924</v>
      </c>
      <c r="N80" s="743">
        <v>1</v>
      </c>
      <c r="O80" s="743">
        <v>37</v>
      </c>
      <c r="P80" s="747">
        <v>36</v>
      </c>
      <c r="Q80" s="747">
        <v>1332</v>
      </c>
      <c r="R80" s="761">
        <v>0.69230769230769229</v>
      </c>
      <c r="S80" s="748">
        <v>37</v>
      </c>
    </row>
    <row r="81" spans="1:19" ht="14.4" customHeight="1" x14ac:dyDescent="0.3">
      <c r="A81" s="742" t="s">
        <v>3913</v>
      </c>
      <c r="B81" s="743" t="s">
        <v>3946</v>
      </c>
      <c r="C81" s="743" t="s">
        <v>545</v>
      </c>
      <c r="D81" s="743" t="s">
        <v>2315</v>
      </c>
      <c r="E81" s="743" t="s">
        <v>3923</v>
      </c>
      <c r="F81" s="743" t="s">
        <v>3940</v>
      </c>
      <c r="G81" s="743" t="s">
        <v>3941</v>
      </c>
      <c r="H81" s="747">
        <v>2</v>
      </c>
      <c r="I81" s="747">
        <v>62</v>
      </c>
      <c r="J81" s="743"/>
      <c r="K81" s="743">
        <v>31</v>
      </c>
      <c r="L81" s="747"/>
      <c r="M81" s="747"/>
      <c r="N81" s="743"/>
      <c r="O81" s="743"/>
      <c r="P81" s="747">
        <v>5</v>
      </c>
      <c r="Q81" s="747">
        <v>160</v>
      </c>
      <c r="R81" s="761"/>
      <c r="S81" s="748">
        <v>32</v>
      </c>
    </row>
    <row r="82" spans="1:19" ht="14.4" customHeight="1" x14ac:dyDescent="0.3">
      <c r="A82" s="742" t="s">
        <v>3913</v>
      </c>
      <c r="B82" s="743" t="s">
        <v>3946</v>
      </c>
      <c r="C82" s="743" t="s">
        <v>545</v>
      </c>
      <c r="D82" s="743" t="s">
        <v>2315</v>
      </c>
      <c r="E82" s="743" t="s">
        <v>3923</v>
      </c>
      <c r="F82" s="743" t="s">
        <v>3942</v>
      </c>
      <c r="G82" s="743" t="s">
        <v>3943</v>
      </c>
      <c r="H82" s="747">
        <v>86</v>
      </c>
      <c r="I82" s="747">
        <v>11094</v>
      </c>
      <c r="J82" s="743">
        <v>1.0081788440567065</v>
      </c>
      <c r="K82" s="743">
        <v>129</v>
      </c>
      <c r="L82" s="747">
        <v>84</v>
      </c>
      <c r="M82" s="747">
        <v>11004</v>
      </c>
      <c r="N82" s="743">
        <v>1</v>
      </c>
      <c r="O82" s="743">
        <v>131</v>
      </c>
      <c r="P82" s="747">
        <v>92</v>
      </c>
      <c r="Q82" s="747">
        <v>12144</v>
      </c>
      <c r="R82" s="761">
        <v>1.1035986913849509</v>
      </c>
      <c r="S82" s="748">
        <v>132</v>
      </c>
    </row>
    <row r="83" spans="1:19" ht="14.4" customHeight="1" x14ac:dyDescent="0.3">
      <c r="A83" s="742" t="s">
        <v>3913</v>
      </c>
      <c r="B83" s="743" t="s">
        <v>3946</v>
      </c>
      <c r="C83" s="743" t="s">
        <v>545</v>
      </c>
      <c r="D83" s="743" t="s">
        <v>2315</v>
      </c>
      <c r="E83" s="743" t="s">
        <v>3923</v>
      </c>
      <c r="F83" s="743" t="s">
        <v>3959</v>
      </c>
      <c r="G83" s="743" t="s">
        <v>3960</v>
      </c>
      <c r="H83" s="747">
        <v>46</v>
      </c>
      <c r="I83" s="747">
        <v>7590</v>
      </c>
      <c r="J83" s="743">
        <v>0.82464146023468055</v>
      </c>
      <c r="K83" s="743">
        <v>165</v>
      </c>
      <c r="L83" s="747">
        <v>52</v>
      </c>
      <c r="M83" s="747">
        <v>9204</v>
      </c>
      <c r="N83" s="743">
        <v>1</v>
      </c>
      <c r="O83" s="743">
        <v>177</v>
      </c>
      <c r="P83" s="747">
        <v>49</v>
      </c>
      <c r="Q83" s="747">
        <v>8673</v>
      </c>
      <c r="R83" s="761">
        <v>0.94230769230769229</v>
      </c>
      <c r="S83" s="748">
        <v>177</v>
      </c>
    </row>
    <row r="84" spans="1:19" ht="14.4" customHeight="1" x14ac:dyDescent="0.3">
      <c r="A84" s="742" t="s">
        <v>3913</v>
      </c>
      <c r="B84" s="743" t="s">
        <v>3946</v>
      </c>
      <c r="C84" s="743" t="s">
        <v>545</v>
      </c>
      <c r="D84" s="743" t="s">
        <v>2317</v>
      </c>
      <c r="E84" s="743" t="s">
        <v>3915</v>
      </c>
      <c r="F84" s="743" t="s">
        <v>3916</v>
      </c>
      <c r="G84" s="743" t="s">
        <v>3917</v>
      </c>
      <c r="H84" s="747"/>
      <c r="I84" s="747"/>
      <c r="J84" s="743"/>
      <c r="K84" s="743"/>
      <c r="L84" s="747">
        <v>2.2000000000000002</v>
      </c>
      <c r="M84" s="747">
        <v>238.15</v>
      </c>
      <c r="N84" s="743">
        <v>1</v>
      </c>
      <c r="O84" s="743">
        <v>108.25</v>
      </c>
      <c r="P84" s="747">
        <v>0.2</v>
      </c>
      <c r="Q84" s="747">
        <v>21.65</v>
      </c>
      <c r="R84" s="761">
        <v>9.0909090909090898E-2</v>
      </c>
      <c r="S84" s="748">
        <v>108.24999999999999</v>
      </c>
    </row>
    <row r="85" spans="1:19" ht="14.4" customHeight="1" x14ac:dyDescent="0.3">
      <c r="A85" s="742" t="s">
        <v>3913</v>
      </c>
      <c r="B85" s="743" t="s">
        <v>3946</v>
      </c>
      <c r="C85" s="743" t="s">
        <v>545</v>
      </c>
      <c r="D85" s="743" t="s">
        <v>2317</v>
      </c>
      <c r="E85" s="743" t="s">
        <v>3915</v>
      </c>
      <c r="F85" s="743" t="s">
        <v>3918</v>
      </c>
      <c r="G85" s="743" t="s">
        <v>2158</v>
      </c>
      <c r="H85" s="747"/>
      <c r="I85" s="747"/>
      <c r="J85" s="743"/>
      <c r="K85" s="743"/>
      <c r="L85" s="747">
        <v>0.6</v>
      </c>
      <c r="M85" s="747">
        <v>36.840000000000003</v>
      </c>
      <c r="N85" s="743">
        <v>1</v>
      </c>
      <c r="O85" s="743">
        <v>61.400000000000006</v>
      </c>
      <c r="P85" s="747"/>
      <c r="Q85" s="747"/>
      <c r="R85" s="761"/>
      <c r="S85" s="748"/>
    </row>
    <row r="86" spans="1:19" ht="14.4" customHeight="1" x14ac:dyDescent="0.3">
      <c r="A86" s="742" t="s">
        <v>3913</v>
      </c>
      <c r="B86" s="743" t="s">
        <v>3946</v>
      </c>
      <c r="C86" s="743" t="s">
        <v>545</v>
      </c>
      <c r="D86" s="743" t="s">
        <v>2317</v>
      </c>
      <c r="E86" s="743" t="s">
        <v>3915</v>
      </c>
      <c r="F86" s="743" t="s">
        <v>3920</v>
      </c>
      <c r="G86" s="743" t="s">
        <v>3921</v>
      </c>
      <c r="H86" s="747"/>
      <c r="I86" s="747"/>
      <c r="J86" s="743"/>
      <c r="K86" s="743"/>
      <c r="L86" s="747">
        <v>4</v>
      </c>
      <c r="M86" s="747">
        <v>417.76</v>
      </c>
      <c r="N86" s="743">
        <v>1</v>
      </c>
      <c r="O86" s="743">
        <v>104.44</v>
      </c>
      <c r="P86" s="747"/>
      <c r="Q86" s="747"/>
      <c r="R86" s="761"/>
      <c r="S86" s="748"/>
    </row>
    <row r="87" spans="1:19" ht="14.4" customHeight="1" x14ac:dyDescent="0.3">
      <c r="A87" s="742" t="s">
        <v>3913</v>
      </c>
      <c r="B87" s="743" t="s">
        <v>3946</v>
      </c>
      <c r="C87" s="743" t="s">
        <v>545</v>
      </c>
      <c r="D87" s="743" t="s">
        <v>2317</v>
      </c>
      <c r="E87" s="743" t="s">
        <v>3923</v>
      </c>
      <c r="F87" s="743" t="s">
        <v>3949</v>
      </c>
      <c r="G87" s="743" t="s">
        <v>3950</v>
      </c>
      <c r="H87" s="747"/>
      <c r="I87" s="747"/>
      <c r="J87" s="743"/>
      <c r="K87" s="743"/>
      <c r="L87" s="747">
        <v>3</v>
      </c>
      <c r="M87" s="747">
        <v>366</v>
      </c>
      <c r="N87" s="743">
        <v>1</v>
      </c>
      <c r="O87" s="743">
        <v>122</v>
      </c>
      <c r="P87" s="747"/>
      <c r="Q87" s="747"/>
      <c r="R87" s="761"/>
      <c r="S87" s="748"/>
    </row>
    <row r="88" spans="1:19" ht="14.4" customHeight="1" x14ac:dyDescent="0.3">
      <c r="A88" s="742" t="s">
        <v>3913</v>
      </c>
      <c r="B88" s="743" t="s">
        <v>3946</v>
      </c>
      <c r="C88" s="743" t="s">
        <v>545</v>
      </c>
      <c r="D88" s="743" t="s">
        <v>2317</v>
      </c>
      <c r="E88" s="743" t="s">
        <v>3923</v>
      </c>
      <c r="F88" s="743" t="s">
        <v>3924</v>
      </c>
      <c r="G88" s="743" t="s">
        <v>3925</v>
      </c>
      <c r="H88" s="747">
        <v>3</v>
      </c>
      <c r="I88" s="747">
        <v>105</v>
      </c>
      <c r="J88" s="743">
        <v>0.31531531531531531</v>
      </c>
      <c r="K88" s="743">
        <v>35</v>
      </c>
      <c r="L88" s="747">
        <v>9</v>
      </c>
      <c r="M88" s="747">
        <v>333</v>
      </c>
      <c r="N88" s="743">
        <v>1</v>
      </c>
      <c r="O88" s="743">
        <v>37</v>
      </c>
      <c r="P88" s="747">
        <v>2</v>
      </c>
      <c r="Q88" s="747">
        <v>74</v>
      </c>
      <c r="R88" s="761">
        <v>0.22222222222222221</v>
      </c>
      <c r="S88" s="748">
        <v>37</v>
      </c>
    </row>
    <row r="89" spans="1:19" ht="14.4" customHeight="1" x14ac:dyDescent="0.3">
      <c r="A89" s="742" t="s">
        <v>3913</v>
      </c>
      <c r="B89" s="743" t="s">
        <v>3946</v>
      </c>
      <c r="C89" s="743" t="s">
        <v>545</v>
      </c>
      <c r="D89" s="743" t="s">
        <v>2317</v>
      </c>
      <c r="E89" s="743" t="s">
        <v>3923</v>
      </c>
      <c r="F89" s="743" t="s">
        <v>3955</v>
      </c>
      <c r="G89" s="743" t="s">
        <v>3956</v>
      </c>
      <c r="H89" s="747"/>
      <c r="I89" s="747"/>
      <c r="J89" s="743"/>
      <c r="K89" s="743"/>
      <c r="L89" s="747">
        <v>1</v>
      </c>
      <c r="M89" s="747">
        <v>444</v>
      </c>
      <c r="N89" s="743">
        <v>1</v>
      </c>
      <c r="O89" s="743">
        <v>444</v>
      </c>
      <c r="P89" s="747"/>
      <c r="Q89" s="747"/>
      <c r="R89" s="761"/>
      <c r="S89" s="748"/>
    </row>
    <row r="90" spans="1:19" ht="14.4" customHeight="1" x14ac:dyDescent="0.3">
      <c r="A90" s="742" t="s">
        <v>3913</v>
      </c>
      <c r="B90" s="743" t="s">
        <v>3946</v>
      </c>
      <c r="C90" s="743" t="s">
        <v>545</v>
      </c>
      <c r="D90" s="743" t="s">
        <v>2317</v>
      </c>
      <c r="E90" s="743" t="s">
        <v>3923</v>
      </c>
      <c r="F90" s="743" t="s">
        <v>3957</v>
      </c>
      <c r="G90" s="743" t="s">
        <v>3958</v>
      </c>
      <c r="H90" s="747"/>
      <c r="I90" s="747"/>
      <c r="J90" s="743"/>
      <c r="K90" s="743"/>
      <c r="L90" s="747">
        <v>1</v>
      </c>
      <c r="M90" s="747">
        <v>222</v>
      </c>
      <c r="N90" s="743">
        <v>1</v>
      </c>
      <c r="O90" s="743">
        <v>222</v>
      </c>
      <c r="P90" s="747"/>
      <c r="Q90" s="747"/>
      <c r="R90" s="761"/>
      <c r="S90" s="748"/>
    </row>
    <row r="91" spans="1:19" ht="14.4" customHeight="1" x14ac:dyDescent="0.3">
      <c r="A91" s="742" t="s">
        <v>3913</v>
      </c>
      <c r="B91" s="743" t="s">
        <v>3946</v>
      </c>
      <c r="C91" s="743" t="s">
        <v>545</v>
      </c>
      <c r="D91" s="743" t="s">
        <v>2317</v>
      </c>
      <c r="E91" s="743" t="s">
        <v>3923</v>
      </c>
      <c r="F91" s="743" t="s">
        <v>3932</v>
      </c>
      <c r="G91" s="743" t="s">
        <v>3933</v>
      </c>
      <c r="H91" s="747"/>
      <c r="I91" s="747"/>
      <c r="J91" s="743"/>
      <c r="K91" s="743"/>
      <c r="L91" s="747">
        <v>4</v>
      </c>
      <c r="M91" s="747">
        <v>133.32999999999998</v>
      </c>
      <c r="N91" s="743">
        <v>1</v>
      </c>
      <c r="O91" s="743">
        <v>33.332499999999996</v>
      </c>
      <c r="P91" s="747"/>
      <c r="Q91" s="747"/>
      <c r="R91" s="761"/>
      <c r="S91" s="748"/>
    </row>
    <row r="92" spans="1:19" ht="14.4" customHeight="1" x14ac:dyDescent="0.3">
      <c r="A92" s="742" t="s">
        <v>3913</v>
      </c>
      <c r="B92" s="743" t="s">
        <v>3946</v>
      </c>
      <c r="C92" s="743" t="s">
        <v>545</v>
      </c>
      <c r="D92" s="743" t="s">
        <v>2317</v>
      </c>
      <c r="E92" s="743" t="s">
        <v>3923</v>
      </c>
      <c r="F92" s="743" t="s">
        <v>3934</v>
      </c>
      <c r="G92" s="743" t="s">
        <v>3935</v>
      </c>
      <c r="H92" s="747"/>
      <c r="I92" s="747"/>
      <c r="J92" s="743"/>
      <c r="K92" s="743"/>
      <c r="L92" s="747">
        <v>3</v>
      </c>
      <c r="M92" s="747">
        <v>1062</v>
      </c>
      <c r="N92" s="743">
        <v>1</v>
      </c>
      <c r="O92" s="743">
        <v>354</v>
      </c>
      <c r="P92" s="747"/>
      <c r="Q92" s="747"/>
      <c r="R92" s="761"/>
      <c r="S92" s="748"/>
    </row>
    <row r="93" spans="1:19" ht="14.4" customHeight="1" x14ac:dyDescent="0.3">
      <c r="A93" s="742" t="s">
        <v>3913</v>
      </c>
      <c r="B93" s="743" t="s">
        <v>3946</v>
      </c>
      <c r="C93" s="743" t="s">
        <v>545</v>
      </c>
      <c r="D93" s="743" t="s">
        <v>2317</v>
      </c>
      <c r="E93" s="743" t="s">
        <v>3923</v>
      </c>
      <c r="F93" s="743" t="s">
        <v>3936</v>
      </c>
      <c r="G93" s="743" t="s">
        <v>3937</v>
      </c>
      <c r="H93" s="747">
        <v>1</v>
      </c>
      <c r="I93" s="747">
        <v>36</v>
      </c>
      <c r="J93" s="743">
        <v>0.32432432432432434</v>
      </c>
      <c r="K93" s="743">
        <v>36</v>
      </c>
      <c r="L93" s="747">
        <v>3</v>
      </c>
      <c r="M93" s="747">
        <v>111</v>
      </c>
      <c r="N93" s="743">
        <v>1</v>
      </c>
      <c r="O93" s="743">
        <v>37</v>
      </c>
      <c r="P93" s="747">
        <v>2</v>
      </c>
      <c r="Q93" s="747">
        <v>74</v>
      </c>
      <c r="R93" s="761">
        <v>0.66666666666666663</v>
      </c>
      <c r="S93" s="748">
        <v>37</v>
      </c>
    </row>
    <row r="94" spans="1:19" ht="14.4" customHeight="1" x14ac:dyDescent="0.3">
      <c r="A94" s="742" t="s">
        <v>3913</v>
      </c>
      <c r="B94" s="743" t="s">
        <v>3946</v>
      </c>
      <c r="C94" s="743" t="s">
        <v>545</v>
      </c>
      <c r="D94" s="743" t="s">
        <v>2317</v>
      </c>
      <c r="E94" s="743" t="s">
        <v>3923</v>
      </c>
      <c r="F94" s="743" t="s">
        <v>3940</v>
      </c>
      <c r="G94" s="743" t="s">
        <v>3941</v>
      </c>
      <c r="H94" s="747"/>
      <c r="I94" s="747"/>
      <c r="J94" s="743"/>
      <c r="K94" s="743"/>
      <c r="L94" s="747">
        <v>1</v>
      </c>
      <c r="M94" s="747">
        <v>32</v>
      </c>
      <c r="N94" s="743">
        <v>1</v>
      </c>
      <c r="O94" s="743">
        <v>32</v>
      </c>
      <c r="P94" s="747"/>
      <c r="Q94" s="747"/>
      <c r="R94" s="761"/>
      <c r="S94" s="748"/>
    </row>
    <row r="95" spans="1:19" ht="14.4" customHeight="1" x14ac:dyDescent="0.3">
      <c r="A95" s="742" t="s">
        <v>3913</v>
      </c>
      <c r="B95" s="743" t="s">
        <v>3946</v>
      </c>
      <c r="C95" s="743" t="s">
        <v>545</v>
      </c>
      <c r="D95" s="743" t="s">
        <v>2317</v>
      </c>
      <c r="E95" s="743" t="s">
        <v>3923</v>
      </c>
      <c r="F95" s="743" t="s">
        <v>3942</v>
      </c>
      <c r="G95" s="743" t="s">
        <v>3943</v>
      </c>
      <c r="H95" s="747"/>
      <c r="I95" s="747"/>
      <c r="J95" s="743"/>
      <c r="K95" s="743"/>
      <c r="L95" s="747">
        <v>11</v>
      </c>
      <c r="M95" s="747">
        <v>1441</v>
      </c>
      <c r="N95" s="743">
        <v>1</v>
      </c>
      <c r="O95" s="743">
        <v>131</v>
      </c>
      <c r="P95" s="747">
        <v>2</v>
      </c>
      <c r="Q95" s="747">
        <v>264</v>
      </c>
      <c r="R95" s="761">
        <v>0.18320610687022901</v>
      </c>
      <c r="S95" s="748">
        <v>132</v>
      </c>
    </row>
    <row r="96" spans="1:19" ht="14.4" customHeight="1" x14ac:dyDescent="0.3">
      <c r="A96" s="742" t="s">
        <v>3913</v>
      </c>
      <c r="B96" s="743" t="s">
        <v>3946</v>
      </c>
      <c r="C96" s="743" t="s">
        <v>545</v>
      </c>
      <c r="D96" s="743" t="s">
        <v>2317</v>
      </c>
      <c r="E96" s="743" t="s">
        <v>3923</v>
      </c>
      <c r="F96" s="743" t="s">
        <v>3959</v>
      </c>
      <c r="G96" s="743" t="s">
        <v>3960</v>
      </c>
      <c r="H96" s="747"/>
      <c r="I96" s="747"/>
      <c r="J96" s="743"/>
      <c r="K96" s="743"/>
      <c r="L96" s="747">
        <v>1</v>
      </c>
      <c r="M96" s="747">
        <v>177</v>
      </c>
      <c r="N96" s="743">
        <v>1</v>
      </c>
      <c r="O96" s="743">
        <v>177</v>
      </c>
      <c r="P96" s="747"/>
      <c r="Q96" s="747"/>
      <c r="R96" s="761"/>
      <c r="S96" s="748"/>
    </row>
    <row r="97" spans="1:19" ht="14.4" customHeight="1" x14ac:dyDescent="0.3">
      <c r="A97" s="742" t="s">
        <v>3913</v>
      </c>
      <c r="B97" s="743" t="s">
        <v>3946</v>
      </c>
      <c r="C97" s="743" t="s">
        <v>545</v>
      </c>
      <c r="D97" s="743" t="s">
        <v>2319</v>
      </c>
      <c r="E97" s="743" t="s">
        <v>3923</v>
      </c>
      <c r="F97" s="743" t="s">
        <v>3924</v>
      </c>
      <c r="G97" s="743" t="s">
        <v>3925</v>
      </c>
      <c r="H97" s="747">
        <v>1</v>
      </c>
      <c r="I97" s="747">
        <v>35</v>
      </c>
      <c r="J97" s="743">
        <v>0.94594594594594594</v>
      </c>
      <c r="K97" s="743">
        <v>35</v>
      </c>
      <c r="L97" s="747">
        <v>1</v>
      </c>
      <c r="M97" s="747">
        <v>37</v>
      </c>
      <c r="N97" s="743">
        <v>1</v>
      </c>
      <c r="O97" s="743">
        <v>37</v>
      </c>
      <c r="P97" s="747"/>
      <c r="Q97" s="747"/>
      <c r="R97" s="761"/>
      <c r="S97" s="748"/>
    </row>
    <row r="98" spans="1:19" ht="14.4" customHeight="1" x14ac:dyDescent="0.3">
      <c r="A98" s="742" t="s">
        <v>3913</v>
      </c>
      <c r="B98" s="743" t="s">
        <v>3946</v>
      </c>
      <c r="C98" s="743" t="s">
        <v>545</v>
      </c>
      <c r="D98" s="743" t="s">
        <v>2319</v>
      </c>
      <c r="E98" s="743" t="s">
        <v>3923</v>
      </c>
      <c r="F98" s="743" t="s">
        <v>3936</v>
      </c>
      <c r="G98" s="743" t="s">
        <v>3937</v>
      </c>
      <c r="H98" s="747"/>
      <c r="I98" s="747"/>
      <c r="J98" s="743"/>
      <c r="K98" s="743"/>
      <c r="L98" s="747"/>
      <c r="M98" s="747"/>
      <c r="N98" s="743"/>
      <c r="O98" s="743"/>
      <c r="P98" s="747">
        <v>1</v>
      </c>
      <c r="Q98" s="747">
        <v>37</v>
      </c>
      <c r="R98" s="761"/>
      <c r="S98" s="748">
        <v>37</v>
      </c>
    </row>
    <row r="99" spans="1:19" ht="14.4" customHeight="1" x14ac:dyDescent="0.3">
      <c r="A99" s="742" t="s">
        <v>3913</v>
      </c>
      <c r="B99" s="743" t="s">
        <v>3946</v>
      </c>
      <c r="C99" s="743" t="s">
        <v>545</v>
      </c>
      <c r="D99" s="743" t="s">
        <v>2320</v>
      </c>
      <c r="E99" s="743" t="s">
        <v>3923</v>
      </c>
      <c r="F99" s="743" t="s">
        <v>3924</v>
      </c>
      <c r="G99" s="743" t="s">
        <v>3925</v>
      </c>
      <c r="H99" s="747"/>
      <c r="I99" s="747"/>
      <c r="J99" s="743"/>
      <c r="K99" s="743"/>
      <c r="L99" s="747">
        <v>1</v>
      </c>
      <c r="M99" s="747">
        <v>37</v>
      </c>
      <c r="N99" s="743">
        <v>1</v>
      </c>
      <c r="O99" s="743">
        <v>37</v>
      </c>
      <c r="P99" s="747">
        <v>2</v>
      </c>
      <c r="Q99" s="747">
        <v>74</v>
      </c>
      <c r="R99" s="761">
        <v>2</v>
      </c>
      <c r="S99" s="748">
        <v>37</v>
      </c>
    </row>
    <row r="100" spans="1:19" ht="14.4" customHeight="1" x14ac:dyDescent="0.3">
      <c r="A100" s="742" t="s">
        <v>3913</v>
      </c>
      <c r="B100" s="743" t="s">
        <v>3946</v>
      </c>
      <c r="C100" s="743" t="s">
        <v>545</v>
      </c>
      <c r="D100" s="743" t="s">
        <v>2320</v>
      </c>
      <c r="E100" s="743" t="s">
        <v>3923</v>
      </c>
      <c r="F100" s="743" t="s">
        <v>3957</v>
      </c>
      <c r="G100" s="743" t="s">
        <v>3958</v>
      </c>
      <c r="H100" s="747"/>
      <c r="I100" s="747"/>
      <c r="J100" s="743"/>
      <c r="K100" s="743"/>
      <c r="L100" s="747">
        <v>1</v>
      </c>
      <c r="M100" s="747">
        <v>222</v>
      </c>
      <c r="N100" s="743">
        <v>1</v>
      </c>
      <c r="O100" s="743">
        <v>222</v>
      </c>
      <c r="P100" s="747">
        <v>1</v>
      </c>
      <c r="Q100" s="747">
        <v>223</v>
      </c>
      <c r="R100" s="761">
        <v>1.0045045045045045</v>
      </c>
      <c r="S100" s="748">
        <v>223</v>
      </c>
    </row>
    <row r="101" spans="1:19" ht="14.4" customHeight="1" x14ac:dyDescent="0.3">
      <c r="A101" s="742" t="s">
        <v>3913</v>
      </c>
      <c r="B101" s="743" t="s">
        <v>3946</v>
      </c>
      <c r="C101" s="743" t="s">
        <v>545</v>
      </c>
      <c r="D101" s="743" t="s">
        <v>2320</v>
      </c>
      <c r="E101" s="743" t="s">
        <v>3923</v>
      </c>
      <c r="F101" s="743" t="s">
        <v>3932</v>
      </c>
      <c r="G101" s="743" t="s">
        <v>3933</v>
      </c>
      <c r="H101" s="747"/>
      <c r="I101" s="747"/>
      <c r="J101" s="743"/>
      <c r="K101" s="743"/>
      <c r="L101" s="747">
        <v>2</v>
      </c>
      <c r="M101" s="747">
        <v>66.67</v>
      </c>
      <c r="N101" s="743">
        <v>1</v>
      </c>
      <c r="O101" s="743">
        <v>33.335000000000001</v>
      </c>
      <c r="P101" s="747"/>
      <c r="Q101" s="747"/>
      <c r="R101" s="761"/>
      <c r="S101" s="748"/>
    </row>
    <row r="102" spans="1:19" ht="14.4" customHeight="1" x14ac:dyDescent="0.3">
      <c r="A102" s="742" t="s">
        <v>3913</v>
      </c>
      <c r="B102" s="743" t="s">
        <v>3946</v>
      </c>
      <c r="C102" s="743" t="s">
        <v>545</v>
      </c>
      <c r="D102" s="743" t="s">
        <v>2320</v>
      </c>
      <c r="E102" s="743" t="s">
        <v>3923</v>
      </c>
      <c r="F102" s="743" t="s">
        <v>3959</v>
      </c>
      <c r="G102" s="743" t="s">
        <v>3960</v>
      </c>
      <c r="H102" s="747"/>
      <c r="I102" s="747"/>
      <c r="J102" s="743"/>
      <c r="K102" s="743"/>
      <c r="L102" s="747">
        <v>2</v>
      </c>
      <c r="M102" s="747">
        <v>354</v>
      </c>
      <c r="N102" s="743">
        <v>1</v>
      </c>
      <c r="O102" s="743">
        <v>177</v>
      </c>
      <c r="P102" s="747"/>
      <c r="Q102" s="747"/>
      <c r="R102" s="761"/>
      <c r="S102" s="748"/>
    </row>
    <row r="103" spans="1:19" ht="14.4" customHeight="1" x14ac:dyDescent="0.3">
      <c r="A103" s="742" t="s">
        <v>3913</v>
      </c>
      <c r="B103" s="743" t="s">
        <v>3946</v>
      </c>
      <c r="C103" s="743" t="s">
        <v>545</v>
      </c>
      <c r="D103" s="743" t="s">
        <v>2321</v>
      </c>
      <c r="E103" s="743" t="s">
        <v>3915</v>
      </c>
      <c r="F103" s="743" t="s">
        <v>3916</v>
      </c>
      <c r="G103" s="743" t="s">
        <v>3917</v>
      </c>
      <c r="H103" s="747">
        <v>13.6</v>
      </c>
      <c r="I103" s="747">
        <v>1472.2</v>
      </c>
      <c r="J103" s="743">
        <v>0.76404494382022481</v>
      </c>
      <c r="K103" s="743">
        <v>108.25</v>
      </c>
      <c r="L103" s="747">
        <v>17.8</v>
      </c>
      <c r="M103" s="747">
        <v>1926.85</v>
      </c>
      <c r="N103" s="743">
        <v>1</v>
      </c>
      <c r="O103" s="743">
        <v>108.24999999999999</v>
      </c>
      <c r="P103" s="747">
        <v>30.599999999999998</v>
      </c>
      <c r="Q103" s="747">
        <v>3312.49</v>
      </c>
      <c r="R103" s="761">
        <v>1.7191218828658172</v>
      </c>
      <c r="S103" s="748">
        <v>108.25130718954249</v>
      </c>
    </row>
    <row r="104" spans="1:19" ht="14.4" customHeight="1" x14ac:dyDescent="0.3">
      <c r="A104" s="742" t="s">
        <v>3913</v>
      </c>
      <c r="B104" s="743" t="s">
        <v>3946</v>
      </c>
      <c r="C104" s="743" t="s">
        <v>545</v>
      </c>
      <c r="D104" s="743" t="s">
        <v>2321</v>
      </c>
      <c r="E104" s="743" t="s">
        <v>3915</v>
      </c>
      <c r="F104" s="743" t="s">
        <v>3918</v>
      </c>
      <c r="G104" s="743" t="s">
        <v>2158</v>
      </c>
      <c r="H104" s="747"/>
      <c r="I104" s="747"/>
      <c r="J104" s="743"/>
      <c r="K104" s="743"/>
      <c r="L104" s="747">
        <v>6.1999999999999993</v>
      </c>
      <c r="M104" s="747">
        <v>380.67999999999995</v>
      </c>
      <c r="N104" s="743">
        <v>1</v>
      </c>
      <c r="O104" s="743">
        <v>61.4</v>
      </c>
      <c r="P104" s="747">
        <v>12</v>
      </c>
      <c r="Q104" s="747">
        <v>736.8</v>
      </c>
      <c r="R104" s="761">
        <v>1.935483870967742</v>
      </c>
      <c r="S104" s="748">
        <v>61.4</v>
      </c>
    </row>
    <row r="105" spans="1:19" ht="14.4" customHeight="1" x14ac:dyDescent="0.3">
      <c r="A105" s="742" t="s">
        <v>3913</v>
      </c>
      <c r="B105" s="743" t="s">
        <v>3946</v>
      </c>
      <c r="C105" s="743" t="s">
        <v>545</v>
      </c>
      <c r="D105" s="743" t="s">
        <v>2321</v>
      </c>
      <c r="E105" s="743" t="s">
        <v>3915</v>
      </c>
      <c r="F105" s="743" t="s">
        <v>3919</v>
      </c>
      <c r="G105" s="743" t="s">
        <v>2158</v>
      </c>
      <c r="H105" s="747"/>
      <c r="I105" s="747"/>
      <c r="J105" s="743"/>
      <c r="K105" s="743"/>
      <c r="L105" s="747">
        <v>0.4</v>
      </c>
      <c r="M105" s="747">
        <v>30.74</v>
      </c>
      <c r="N105" s="743">
        <v>1</v>
      </c>
      <c r="O105" s="743">
        <v>76.849999999999994</v>
      </c>
      <c r="P105" s="747">
        <v>1.2</v>
      </c>
      <c r="Q105" s="747">
        <v>92.22</v>
      </c>
      <c r="R105" s="761">
        <v>3</v>
      </c>
      <c r="S105" s="748">
        <v>76.850000000000009</v>
      </c>
    </row>
    <row r="106" spans="1:19" ht="14.4" customHeight="1" x14ac:dyDescent="0.3">
      <c r="A106" s="742" t="s">
        <v>3913</v>
      </c>
      <c r="B106" s="743" t="s">
        <v>3946</v>
      </c>
      <c r="C106" s="743" t="s">
        <v>545</v>
      </c>
      <c r="D106" s="743" t="s">
        <v>2321</v>
      </c>
      <c r="E106" s="743" t="s">
        <v>3915</v>
      </c>
      <c r="F106" s="743" t="s">
        <v>3920</v>
      </c>
      <c r="G106" s="743" t="s">
        <v>3921</v>
      </c>
      <c r="H106" s="747">
        <v>66</v>
      </c>
      <c r="I106" s="747">
        <v>3751.44</v>
      </c>
      <c r="J106" s="743">
        <v>0.80969360004834712</v>
      </c>
      <c r="K106" s="743">
        <v>56.84</v>
      </c>
      <c r="L106" s="747">
        <v>79</v>
      </c>
      <c r="M106" s="747">
        <v>4633.16</v>
      </c>
      <c r="N106" s="743">
        <v>1</v>
      </c>
      <c r="O106" s="743">
        <v>58.647594936708856</v>
      </c>
      <c r="P106" s="747"/>
      <c r="Q106" s="747"/>
      <c r="R106" s="761"/>
      <c r="S106" s="748"/>
    </row>
    <row r="107" spans="1:19" ht="14.4" customHeight="1" x14ac:dyDescent="0.3">
      <c r="A107" s="742" t="s">
        <v>3913</v>
      </c>
      <c r="B107" s="743" t="s">
        <v>3946</v>
      </c>
      <c r="C107" s="743" t="s">
        <v>545</v>
      </c>
      <c r="D107" s="743" t="s">
        <v>2321</v>
      </c>
      <c r="E107" s="743" t="s">
        <v>3915</v>
      </c>
      <c r="F107" s="743" t="s">
        <v>3922</v>
      </c>
      <c r="G107" s="743" t="s">
        <v>3921</v>
      </c>
      <c r="H107" s="747"/>
      <c r="I107" s="747"/>
      <c r="J107" s="743"/>
      <c r="K107" s="743"/>
      <c r="L107" s="747"/>
      <c r="M107" s="747"/>
      <c r="N107" s="743"/>
      <c r="O107" s="743"/>
      <c r="P107" s="747">
        <v>83</v>
      </c>
      <c r="Q107" s="747">
        <v>8668.52</v>
      </c>
      <c r="R107" s="761"/>
      <c r="S107" s="748">
        <v>104.44000000000001</v>
      </c>
    </row>
    <row r="108" spans="1:19" ht="14.4" customHeight="1" x14ac:dyDescent="0.3">
      <c r="A108" s="742" t="s">
        <v>3913</v>
      </c>
      <c r="B108" s="743" t="s">
        <v>3946</v>
      </c>
      <c r="C108" s="743" t="s">
        <v>545</v>
      </c>
      <c r="D108" s="743" t="s">
        <v>2321</v>
      </c>
      <c r="E108" s="743" t="s">
        <v>3923</v>
      </c>
      <c r="F108" s="743" t="s">
        <v>3949</v>
      </c>
      <c r="G108" s="743" t="s">
        <v>3950</v>
      </c>
      <c r="H108" s="747">
        <v>1</v>
      </c>
      <c r="I108" s="747">
        <v>113</v>
      </c>
      <c r="J108" s="743">
        <v>9.2622950819672131E-2</v>
      </c>
      <c r="K108" s="743">
        <v>113</v>
      </c>
      <c r="L108" s="747">
        <v>10</v>
      </c>
      <c r="M108" s="747">
        <v>1220</v>
      </c>
      <c r="N108" s="743">
        <v>1</v>
      </c>
      <c r="O108" s="743">
        <v>122</v>
      </c>
      <c r="P108" s="747">
        <v>21</v>
      </c>
      <c r="Q108" s="747">
        <v>2562</v>
      </c>
      <c r="R108" s="761">
        <v>2.1</v>
      </c>
      <c r="S108" s="748">
        <v>122</v>
      </c>
    </row>
    <row r="109" spans="1:19" ht="14.4" customHeight="1" x14ac:dyDescent="0.3">
      <c r="A109" s="742" t="s">
        <v>3913</v>
      </c>
      <c r="B109" s="743" t="s">
        <v>3946</v>
      </c>
      <c r="C109" s="743" t="s">
        <v>545</v>
      </c>
      <c r="D109" s="743" t="s">
        <v>2321</v>
      </c>
      <c r="E109" s="743" t="s">
        <v>3923</v>
      </c>
      <c r="F109" s="743" t="s">
        <v>3951</v>
      </c>
      <c r="G109" s="743" t="s">
        <v>3952</v>
      </c>
      <c r="H109" s="747"/>
      <c r="I109" s="747"/>
      <c r="J109" s="743"/>
      <c r="K109" s="743"/>
      <c r="L109" s="747"/>
      <c r="M109" s="747"/>
      <c r="N109" s="743"/>
      <c r="O109" s="743"/>
      <c r="P109" s="747">
        <v>2</v>
      </c>
      <c r="Q109" s="747">
        <v>166</v>
      </c>
      <c r="R109" s="761"/>
      <c r="S109" s="748">
        <v>83</v>
      </c>
    </row>
    <row r="110" spans="1:19" ht="14.4" customHeight="1" x14ac:dyDescent="0.3">
      <c r="A110" s="742" t="s">
        <v>3913</v>
      </c>
      <c r="B110" s="743" t="s">
        <v>3946</v>
      </c>
      <c r="C110" s="743" t="s">
        <v>545</v>
      </c>
      <c r="D110" s="743" t="s">
        <v>2321</v>
      </c>
      <c r="E110" s="743" t="s">
        <v>3923</v>
      </c>
      <c r="F110" s="743" t="s">
        <v>3924</v>
      </c>
      <c r="G110" s="743" t="s">
        <v>3925</v>
      </c>
      <c r="H110" s="747">
        <v>33</v>
      </c>
      <c r="I110" s="747">
        <v>1155</v>
      </c>
      <c r="J110" s="743">
        <v>0.56756756756756754</v>
      </c>
      <c r="K110" s="743">
        <v>35</v>
      </c>
      <c r="L110" s="747">
        <v>55</v>
      </c>
      <c r="M110" s="747">
        <v>2035</v>
      </c>
      <c r="N110" s="743">
        <v>1</v>
      </c>
      <c r="O110" s="743">
        <v>37</v>
      </c>
      <c r="P110" s="747">
        <v>109</v>
      </c>
      <c r="Q110" s="747">
        <v>4033</v>
      </c>
      <c r="R110" s="761">
        <v>1.9818181818181819</v>
      </c>
      <c r="S110" s="748">
        <v>37</v>
      </c>
    </row>
    <row r="111" spans="1:19" ht="14.4" customHeight="1" x14ac:dyDescent="0.3">
      <c r="A111" s="742" t="s">
        <v>3913</v>
      </c>
      <c r="B111" s="743" t="s">
        <v>3946</v>
      </c>
      <c r="C111" s="743" t="s">
        <v>545</v>
      </c>
      <c r="D111" s="743" t="s">
        <v>2321</v>
      </c>
      <c r="E111" s="743" t="s">
        <v>3923</v>
      </c>
      <c r="F111" s="743" t="s">
        <v>3955</v>
      </c>
      <c r="G111" s="743" t="s">
        <v>3956</v>
      </c>
      <c r="H111" s="747"/>
      <c r="I111" s="747"/>
      <c r="J111" s="743"/>
      <c r="K111" s="743"/>
      <c r="L111" s="747">
        <v>2</v>
      </c>
      <c r="M111" s="747">
        <v>888</v>
      </c>
      <c r="N111" s="743">
        <v>1</v>
      </c>
      <c r="O111" s="743">
        <v>444</v>
      </c>
      <c r="P111" s="747">
        <v>7</v>
      </c>
      <c r="Q111" s="747">
        <v>3108</v>
      </c>
      <c r="R111" s="761">
        <v>3.5</v>
      </c>
      <c r="S111" s="748">
        <v>444</v>
      </c>
    </row>
    <row r="112" spans="1:19" ht="14.4" customHeight="1" x14ac:dyDescent="0.3">
      <c r="A112" s="742" t="s">
        <v>3913</v>
      </c>
      <c r="B112" s="743" t="s">
        <v>3946</v>
      </c>
      <c r="C112" s="743" t="s">
        <v>545</v>
      </c>
      <c r="D112" s="743" t="s">
        <v>2321</v>
      </c>
      <c r="E112" s="743" t="s">
        <v>3923</v>
      </c>
      <c r="F112" s="743" t="s">
        <v>3957</v>
      </c>
      <c r="G112" s="743" t="s">
        <v>3958</v>
      </c>
      <c r="H112" s="747"/>
      <c r="I112" s="747"/>
      <c r="J112" s="743"/>
      <c r="K112" s="743"/>
      <c r="L112" s="747">
        <v>2</v>
      </c>
      <c r="M112" s="747">
        <v>444</v>
      </c>
      <c r="N112" s="743">
        <v>1</v>
      </c>
      <c r="O112" s="743">
        <v>222</v>
      </c>
      <c r="P112" s="747">
        <v>9</v>
      </c>
      <c r="Q112" s="747">
        <v>2007</v>
      </c>
      <c r="R112" s="761">
        <v>4.5202702702702702</v>
      </c>
      <c r="S112" s="748">
        <v>223</v>
      </c>
    </row>
    <row r="113" spans="1:19" ht="14.4" customHeight="1" x14ac:dyDescent="0.3">
      <c r="A113" s="742" t="s">
        <v>3913</v>
      </c>
      <c r="B113" s="743" t="s">
        <v>3946</v>
      </c>
      <c r="C113" s="743" t="s">
        <v>545</v>
      </c>
      <c r="D113" s="743" t="s">
        <v>2321</v>
      </c>
      <c r="E113" s="743" t="s">
        <v>3923</v>
      </c>
      <c r="F113" s="743" t="s">
        <v>3932</v>
      </c>
      <c r="G113" s="743" t="s">
        <v>3933</v>
      </c>
      <c r="H113" s="747">
        <v>1</v>
      </c>
      <c r="I113" s="747">
        <v>33.33</v>
      </c>
      <c r="J113" s="743">
        <v>0.24998124953123829</v>
      </c>
      <c r="K113" s="743">
        <v>33.33</v>
      </c>
      <c r="L113" s="747">
        <v>4</v>
      </c>
      <c r="M113" s="747">
        <v>133.32999999999998</v>
      </c>
      <c r="N113" s="743">
        <v>1</v>
      </c>
      <c r="O113" s="743">
        <v>33.332499999999996</v>
      </c>
      <c r="P113" s="747">
        <v>45</v>
      </c>
      <c r="Q113" s="747">
        <v>1500</v>
      </c>
      <c r="R113" s="761">
        <v>11.250281257031427</v>
      </c>
      <c r="S113" s="748">
        <v>33.333333333333336</v>
      </c>
    </row>
    <row r="114" spans="1:19" ht="14.4" customHeight="1" x14ac:dyDescent="0.3">
      <c r="A114" s="742" t="s">
        <v>3913</v>
      </c>
      <c r="B114" s="743" t="s">
        <v>3946</v>
      </c>
      <c r="C114" s="743" t="s">
        <v>545</v>
      </c>
      <c r="D114" s="743" t="s">
        <v>2321</v>
      </c>
      <c r="E114" s="743" t="s">
        <v>3923</v>
      </c>
      <c r="F114" s="743" t="s">
        <v>3934</v>
      </c>
      <c r="G114" s="743" t="s">
        <v>3935</v>
      </c>
      <c r="H114" s="747"/>
      <c r="I114" s="747"/>
      <c r="J114" s="743"/>
      <c r="K114" s="743"/>
      <c r="L114" s="747">
        <v>2</v>
      </c>
      <c r="M114" s="747">
        <v>708</v>
      </c>
      <c r="N114" s="743">
        <v>1</v>
      </c>
      <c r="O114" s="743">
        <v>354</v>
      </c>
      <c r="P114" s="747">
        <v>16</v>
      </c>
      <c r="Q114" s="747">
        <v>5680</v>
      </c>
      <c r="R114" s="761">
        <v>8.0225988700564965</v>
      </c>
      <c r="S114" s="748">
        <v>355</v>
      </c>
    </row>
    <row r="115" spans="1:19" ht="14.4" customHeight="1" x14ac:dyDescent="0.3">
      <c r="A115" s="742" t="s">
        <v>3913</v>
      </c>
      <c r="B115" s="743" t="s">
        <v>3946</v>
      </c>
      <c r="C115" s="743" t="s">
        <v>545</v>
      </c>
      <c r="D115" s="743" t="s">
        <v>2321</v>
      </c>
      <c r="E115" s="743" t="s">
        <v>3923</v>
      </c>
      <c r="F115" s="743" t="s">
        <v>3936</v>
      </c>
      <c r="G115" s="743" t="s">
        <v>3937</v>
      </c>
      <c r="H115" s="747">
        <v>2</v>
      </c>
      <c r="I115" s="747">
        <v>72</v>
      </c>
      <c r="J115" s="743">
        <v>0.138996138996139</v>
      </c>
      <c r="K115" s="743">
        <v>36</v>
      </c>
      <c r="L115" s="747">
        <v>14</v>
      </c>
      <c r="M115" s="747">
        <v>518</v>
      </c>
      <c r="N115" s="743">
        <v>1</v>
      </c>
      <c r="O115" s="743">
        <v>37</v>
      </c>
      <c r="P115" s="747">
        <v>31</v>
      </c>
      <c r="Q115" s="747">
        <v>1147</v>
      </c>
      <c r="R115" s="761">
        <v>2.2142857142857144</v>
      </c>
      <c r="S115" s="748">
        <v>37</v>
      </c>
    </row>
    <row r="116" spans="1:19" ht="14.4" customHeight="1" x14ac:dyDescent="0.3">
      <c r="A116" s="742" t="s">
        <v>3913</v>
      </c>
      <c r="B116" s="743" t="s">
        <v>3946</v>
      </c>
      <c r="C116" s="743" t="s">
        <v>545</v>
      </c>
      <c r="D116" s="743" t="s">
        <v>2321</v>
      </c>
      <c r="E116" s="743" t="s">
        <v>3923</v>
      </c>
      <c r="F116" s="743" t="s">
        <v>3940</v>
      </c>
      <c r="G116" s="743" t="s">
        <v>3941</v>
      </c>
      <c r="H116" s="747"/>
      <c r="I116" s="747"/>
      <c r="J116" s="743"/>
      <c r="K116" s="743"/>
      <c r="L116" s="747">
        <v>6</v>
      </c>
      <c r="M116" s="747">
        <v>192</v>
      </c>
      <c r="N116" s="743">
        <v>1</v>
      </c>
      <c r="O116" s="743">
        <v>32</v>
      </c>
      <c r="P116" s="747"/>
      <c r="Q116" s="747"/>
      <c r="R116" s="761"/>
      <c r="S116" s="748"/>
    </row>
    <row r="117" spans="1:19" ht="14.4" customHeight="1" x14ac:dyDescent="0.3">
      <c r="A117" s="742" t="s">
        <v>3913</v>
      </c>
      <c r="B117" s="743" t="s">
        <v>3946</v>
      </c>
      <c r="C117" s="743" t="s">
        <v>545</v>
      </c>
      <c r="D117" s="743" t="s">
        <v>2321</v>
      </c>
      <c r="E117" s="743" t="s">
        <v>3923</v>
      </c>
      <c r="F117" s="743" t="s">
        <v>3942</v>
      </c>
      <c r="G117" s="743" t="s">
        <v>3943</v>
      </c>
      <c r="H117" s="747">
        <v>73</v>
      </c>
      <c r="I117" s="747">
        <v>9417</v>
      </c>
      <c r="J117" s="743">
        <v>0.69120669406928947</v>
      </c>
      <c r="K117" s="743">
        <v>129</v>
      </c>
      <c r="L117" s="747">
        <v>104</v>
      </c>
      <c r="M117" s="747">
        <v>13624</v>
      </c>
      <c r="N117" s="743">
        <v>1</v>
      </c>
      <c r="O117" s="743">
        <v>131</v>
      </c>
      <c r="P117" s="747">
        <v>154</v>
      </c>
      <c r="Q117" s="747">
        <v>20328</v>
      </c>
      <c r="R117" s="761">
        <v>1.4920728126834997</v>
      </c>
      <c r="S117" s="748">
        <v>132</v>
      </c>
    </row>
    <row r="118" spans="1:19" ht="14.4" customHeight="1" x14ac:dyDescent="0.3">
      <c r="A118" s="742" t="s">
        <v>3913</v>
      </c>
      <c r="B118" s="743" t="s">
        <v>3946</v>
      </c>
      <c r="C118" s="743" t="s">
        <v>545</v>
      </c>
      <c r="D118" s="743" t="s">
        <v>2321</v>
      </c>
      <c r="E118" s="743" t="s">
        <v>3923</v>
      </c>
      <c r="F118" s="743" t="s">
        <v>3959</v>
      </c>
      <c r="G118" s="743" t="s">
        <v>3960</v>
      </c>
      <c r="H118" s="747">
        <v>9</v>
      </c>
      <c r="I118" s="747">
        <v>1485</v>
      </c>
      <c r="J118" s="743">
        <v>4.1949152542372881</v>
      </c>
      <c r="K118" s="743">
        <v>165</v>
      </c>
      <c r="L118" s="747">
        <v>2</v>
      </c>
      <c r="M118" s="747">
        <v>354</v>
      </c>
      <c r="N118" s="743">
        <v>1</v>
      </c>
      <c r="O118" s="743">
        <v>177</v>
      </c>
      <c r="P118" s="747">
        <v>29</v>
      </c>
      <c r="Q118" s="747">
        <v>5133</v>
      </c>
      <c r="R118" s="761">
        <v>14.5</v>
      </c>
      <c r="S118" s="748">
        <v>177</v>
      </c>
    </row>
    <row r="119" spans="1:19" ht="14.4" customHeight="1" x14ac:dyDescent="0.3">
      <c r="A119" s="742" t="s">
        <v>3913</v>
      </c>
      <c r="B119" s="743" t="s">
        <v>3946</v>
      </c>
      <c r="C119" s="743" t="s">
        <v>545</v>
      </c>
      <c r="D119" s="743" t="s">
        <v>2323</v>
      </c>
      <c r="E119" s="743" t="s">
        <v>3915</v>
      </c>
      <c r="F119" s="743" t="s">
        <v>3918</v>
      </c>
      <c r="G119" s="743" t="s">
        <v>2158</v>
      </c>
      <c r="H119" s="747"/>
      <c r="I119" s="747"/>
      <c r="J119" s="743"/>
      <c r="K119" s="743"/>
      <c r="L119" s="747">
        <v>0.3</v>
      </c>
      <c r="M119" s="747">
        <v>18.420000000000002</v>
      </c>
      <c r="N119" s="743">
        <v>1</v>
      </c>
      <c r="O119" s="743">
        <v>61.400000000000006</v>
      </c>
      <c r="P119" s="747"/>
      <c r="Q119" s="747"/>
      <c r="R119" s="761"/>
      <c r="S119" s="748"/>
    </row>
    <row r="120" spans="1:19" ht="14.4" customHeight="1" x14ac:dyDescent="0.3">
      <c r="A120" s="742" t="s">
        <v>3913</v>
      </c>
      <c r="B120" s="743" t="s">
        <v>3946</v>
      </c>
      <c r="C120" s="743" t="s">
        <v>545</v>
      </c>
      <c r="D120" s="743" t="s">
        <v>2323</v>
      </c>
      <c r="E120" s="743" t="s">
        <v>3915</v>
      </c>
      <c r="F120" s="743" t="s">
        <v>3920</v>
      </c>
      <c r="G120" s="743" t="s">
        <v>3921</v>
      </c>
      <c r="H120" s="747"/>
      <c r="I120" s="747"/>
      <c r="J120" s="743"/>
      <c r="K120" s="743"/>
      <c r="L120" s="747">
        <v>10</v>
      </c>
      <c r="M120" s="747">
        <v>568.4</v>
      </c>
      <c r="N120" s="743">
        <v>1</v>
      </c>
      <c r="O120" s="743">
        <v>56.839999999999996</v>
      </c>
      <c r="P120" s="747"/>
      <c r="Q120" s="747"/>
      <c r="R120" s="761"/>
      <c r="S120" s="748"/>
    </row>
    <row r="121" spans="1:19" ht="14.4" customHeight="1" x14ac:dyDescent="0.3">
      <c r="A121" s="742" t="s">
        <v>3913</v>
      </c>
      <c r="B121" s="743" t="s">
        <v>3946</v>
      </c>
      <c r="C121" s="743" t="s">
        <v>545</v>
      </c>
      <c r="D121" s="743" t="s">
        <v>2323</v>
      </c>
      <c r="E121" s="743" t="s">
        <v>3923</v>
      </c>
      <c r="F121" s="743" t="s">
        <v>3949</v>
      </c>
      <c r="G121" s="743" t="s">
        <v>3950</v>
      </c>
      <c r="H121" s="747"/>
      <c r="I121" s="747"/>
      <c r="J121" s="743"/>
      <c r="K121" s="743"/>
      <c r="L121" s="747">
        <v>3</v>
      </c>
      <c r="M121" s="747">
        <v>366</v>
      </c>
      <c r="N121" s="743">
        <v>1</v>
      </c>
      <c r="O121" s="743">
        <v>122</v>
      </c>
      <c r="P121" s="747"/>
      <c r="Q121" s="747"/>
      <c r="R121" s="761"/>
      <c r="S121" s="748"/>
    </row>
    <row r="122" spans="1:19" ht="14.4" customHeight="1" x14ac:dyDescent="0.3">
      <c r="A122" s="742" t="s">
        <v>3913</v>
      </c>
      <c r="B122" s="743" t="s">
        <v>3946</v>
      </c>
      <c r="C122" s="743" t="s">
        <v>545</v>
      </c>
      <c r="D122" s="743" t="s">
        <v>2323</v>
      </c>
      <c r="E122" s="743" t="s">
        <v>3923</v>
      </c>
      <c r="F122" s="743" t="s">
        <v>3924</v>
      </c>
      <c r="G122" s="743" t="s">
        <v>3925</v>
      </c>
      <c r="H122" s="747">
        <v>7</v>
      </c>
      <c r="I122" s="747">
        <v>245</v>
      </c>
      <c r="J122" s="743">
        <v>0.47297297297297297</v>
      </c>
      <c r="K122" s="743">
        <v>35</v>
      </c>
      <c r="L122" s="747">
        <v>14</v>
      </c>
      <c r="M122" s="747">
        <v>518</v>
      </c>
      <c r="N122" s="743">
        <v>1</v>
      </c>
      <c r="O122" s="743">
        <v>37</v>
      </c>
      <c r="P122" s="747"/>
      <c r="Q122" s="747"/>
      <c r="R122" s="761"/>
      <c r="S122" s="748"/>
    </row>
    <row r="123" spans="1:19" ht="14.4" customHeight="1" x14ac:dyDescent="0.3">
      <c r="A123" s="742" t="s">
        <v>3913</v>
      </c>
      <c r="B123" s="743" t="s">
        <v>3946</v>
      </c>
      <c r="C123" s="743" t="s">
        <v>545</v>
      </c>
      <c r="D123" s="743" t="s">
        <v>2323</v>
      </c>
      <c r="E123" s="743" t="s">
        <v>3923</v>
      </c>
      <c r="F123" s="743" t="s">
        <v>3932</v>
      </c>
      <c r="G123" s="743" t="s">
        <v>3933</v>
      </c>
      <c r="H123" s="747"/>
      <c r="I123" s="747"/>
      <c r="J123" s="743"/>
      <c r="K123" s="743"/>
      <c r="L123" s="747">
        <v>5</v>
      </c>
      <c r="M123" s="747">
        <v>166.67000000000002</v>
      </c>
      <c r="N123" s="743">
        <v>1</v>
      </c>
      <c r="O123" s="743">
        <v>33.334000000000003</v>
      </c>
      <c r="P123" s="747"/>
      <c r="Q123" s="747"/>
      <c r="R123" s="761"/>
      <c r="S123" s="748"/>
    </row>
    <row r="124" spans="1:19" ht="14.4" customHeight="1" x14ac:dyDescent="0.3">
      <c r="A124" s="742" t="s">
        <v>3913</v>
      </c>
      <c r="B124" s="743" t="s">
        <v>3946</v>
      </c>
      <c r="C124" s="743" t="s">
        <v>545</v>
      </c>
      <c r="D124" s="743" t="s">
        <v>2323</v>
      </c>
      <c r="E124" s="743" t="s">
        <v>3923</v>
      </c>
      <c r="F124" s="743" t="s">
        <v>3934</v>
      </c>
      <c r="G124" s="743" t="s">
        <v>3935</v>
      </c>
      <c r="H124" s="747"/>
      <c r="I124" s="747"/>
      <c r="J124" s="743"/>
      <c r="K124" s="743"/>
      <c r="L124" s="747">
        <v>1</v>
      </c>
      <c r="M124" s="747">
        <v>354</v>
      </c>
      <c r="N124" s="743">
        <v>1</v>
      </c>
      <c r="O124" s="743">
        <v>354</v>
      </c>
      <c r="P124" s="747"/>
      <c r="Q124" s="747"/>
      <c r="R124" s="761"/>
      <c r="S124" s="748"/>
    </row>
    <row r="125" spans="1:19" ht="14.4" customHeight="1" x14ac:dyDescent="0.3">
      <c r="A125" s="742" t="s">
        <v>3913</v>
      </c>
      <c r="B125" s="743" t="s">
        <v>3946</v>
      </c>
      <c r="C125" s="743" t="s">
        <v>545</v>
      </c>
      <c r="D125" s="743" t="s">
        <v>2323</v>
      </c>
      <c r="E125" s="743" t="s">
        <v>3923</v>
      </c>
      <c r="F125" s="743" t="s">
        <v>3936</v>
      </c>
      <c r="G125" s="743" t="s">
        <v>3937</v>
      </c>
      <c r="H125" s="747">
        <v>1</v>
      </c>
      <c r="I125" s="747">
        <v>36</v>
      </c>
      <c r="J125" s="743">
        <v>0.24324324324324326</v>
      </c>
      <c r="K125" s="743">
        <v>36</v>
      </c>
      <c r="L125" s="747">
        <v>4</v>
      </c>
      <c r="M125" s="747">
        <v>148</v>
      </c>
      <c r="N125" s="743">
        <v>1</v>
      </c>
      <c r="O125" s="743">
        <v>37</v>
      </c>
      <c r="P125" s="747"/>
      <c r="Q125" s="747"/>
      <c r="R125" s="761"/>
      <c r="S125" s="748"/>
    </row>
    <row r="126" spans="1:19" ht="14.4" customHeight="1" x14ac:dyDescent="0.3">
      <c r="A126" s="742" t="s">
        <v>3913</v>
      </c>
      <c r="B126" s="743" t="s">
        <v>3946</v>
      </c>
      <c r="C126" s="743" t="s">
        <v>545</v>
      </c>
      <c r="D126" s="743" t="s">
        <v>2323</v>
      </c>
      <c r="E126" s="743" t="s">
        <v>3923</v>
      </c>
      <c r="F126" s="743" t="s">
        <v>3938</v>
      </c>
      <c r="G126" s="743" t="s">
        <v>3939</v>
      </c>
      <c r="H126" s="747"/>
      <c r="I126" s="747"/>
      <c r="J126" s="743"/>
      <c r="K126" s="743"/>
      <c r="L126" s="747">
        <v>0</v>
      </c>
      <c r="M126" s="747">
        <v>0</v>
      </c>
      <c r="N126" s="743"/>
      <c r="O126" s="743"/>
      <c r="P126" s="747"/>
      <c r="Q126" s="747"/>
      <c r="R126" s="761"/>
      <c r="S126" s="748"/>
    </row>
    <row r="127" spans="1:19" ht="14.4" customHeight="1" x14ac:dyDescent="0.3">
      <c r="A127" s="742" t="s">
        <v>3913</v>
      </c>
      <c r="B127" s="743" t="s">
        <v>3946</v>
      </c>
      <c r="C127" s="743" t="s">
        <v>545</v>
      </c>
      <c r="D127" s="743" t="s">
        <v>2323</v>
      </c>
      <c r="E127" s="743" t="s">
        <v>3923</v>
      </c>
      <c r="F127" s="743" t="s">
        <v>3942</v>
      </c>
      <c r="G127" s="743" t="s">
        <v>3943</v>
      </c>
      <c r="H127" s="747"/>
      <c r="I127" s="747"/>
      <c r="J127" s="743"/>
      <c r="K127" s="743"/>
      <c r="L127" s="747">
        <v>10</v>
      </c>
      <c r="M127" s="747">
        <v>1310</v>
      </c>
      <c r="N127" s="743">
        <v>1</v>
      </c>
      <c r="O127" s="743">
        <v>131</v>
      </c>
      <c r="P127" s="747"/>
      <c r="Q127" s="747"/>
      <c r="R127" s="761"/>
      <c r="S127" s="748"/>
    </row>
    <row r="128" spans="1:19" ht="14.4" customHeight="1" x14ac:dyDescent="0.3">
      <c r="A128" s="742" t="s">
        <v>3913</v>
      </c>
      <c r="B128" s="743" t="s">
        <v>3946</v>
      </c>
      <c r="C128" s="743" t="s">
        <v>545</v>
      </c>
      <c r="D128" s="743" t="s">
        <v>2323</v>
      </c>
      <c r="E128" s="743" t="s">
        <v>3923</v>
      </c>
      <c r="F128" s="743" t="s">
        <v>3959</v>
      </c>
      <c r="G128" s="743" t="s">
        <v>3960</v>
      </c>
      <c r="H128" s="747">
        <v>2</v>
      </c>
      <c r="I128" s="747">
        <v>330</v>
      </c>
      <c r="J128" s="743">
        <v>0.46610169491525422</v>
      </c>
      <c r="K128" s="743">
        <v>165</v>
      </c>
      <c r="L128" s="747">
        <v>4</v>
      </c>
      <c r="M128" s="747">
        <v>708</v>
      </c>
      <c r="N128" s="743">
        <v>1</v>
      </c>
      <c r="O128" s="743">
        <v>177</v>
      </c>
      <c r="P128" s="747"/>
      <c r="Q128" s="747"/>
      <c r="R128" s="761"/>
      <c r="S128" s="748"/>
    </row>
    <row r="129" spans="1:19" ht="14.4" customHeight="1" x14ac:dyDescent="0.3">
      <c r="A129" s="742" t="s">
        <v>3913</v>
      </c>
      <c r="B129" s="743" t="s">
        <v>3946</v>
      </c>
      <c r="C129" s="743" t="s">
        <v>545</v>
      </c>
      <c r="D129" s="743" t="s">
        <v>2324</v>
      </c>
      <c r="E129" s="743" t="s">
        <v>3915</v>
      </c>
      <c r="F129" s="743" t="s">
        <v>3916</v>
      </c>
      <c r="G129" s="743" t="s">
        <v>3917</v>
      </c>
      <c r="H129" s="747">
        <v>2</v>
      </c>
      <c r="I129" s="747">
        <v>216.5</v>
      </c>
      <c r="J129" s="743">
        <v>0.52631578947368418</v>
      </c>
      <c r="K129" s="743">
        <v>108.25</v>
      </c>
      <c r="L129" s="747">
        <v>3.8</v>
      </c>
      <c r="M129" s="747">
        <v>411.35</v>
      </c>
      <c r="N129" s="743">
        <v>1</v>
      </c>
      <c r="O129" s="743">
        <v>108.25000000000001</v>
      </c>
      <c r="P129" s="747">
        <v>6.6</v>
      </c>
      <c r="Q129" s="747">
        <v>714.47</v>
      </c>
      <c r="R129" s="761">
        <v>1.7368907256594142</v>
      </c>
      <c r="S129" s="748">
        <v>108.25303030303031</v>
      </c>
    </row>
    <row r="130" spans="1:19" ht="14.4" customHeight="1" x14ac:dyDescent="0.3">
      <c r="A130" s="742" t="s">
        <v>3913</v>
      </c>
      <c r="B130" s="743" t="s">
        <v>3946</v>
      </c>
      <c r="C130" s="743" t="s">
        <v>545</v>
      </c>
      <c r="D130" s="743" t="s">
        <v>2324</v>
      </c>
      <c r="E130" s="743" t="s">
        <v>3915</v>
      </c>
      <c r="F130" s="743" t="s">
        <v>3918</v>
      </c>
      <c r="G130" s="743" t="s">
        <v>2158</v>
      </c>
      <c r="H130" s="747"/>
      <c r="I130" s="747"/>
      <c r="J130" s="743"/>
      <c r="K130" s="743"/>
      <c r="L130" s="747"/>
      <c r="M130" s="747"/>
      <c r="N130" s="743"/>
      <c r="O130" s="743"/>
      <c r="P130" s="747">
        <v>2.4</v>
      </c>
      <c r="Q130" s="747">
        <v>147.38</v>
      </c>
      <c r="R130" s="761"/>
      <c r="S130" s="748">
        <v>61.408333333333331</v>
      </c>
    </row>
    <row r="131" spans="1:19" ht="14.4" customHeight="1" x14ac:dyDescent="0.3">
      <c r="A131" s="742" t="s">
        <v>3913</v>
      </c>
      <c r="B131" s="743" t="s">
        <v>3946</v>
      </c>
      <c r="C131" s="743" t="s">
        <v>545</v>
      </c>
      <c r="D131" s="743" t="s">
        <v>2324</v>
      </c>
      <c r="E131" s="743" t="s">
        <v>3915</v>
      </c>
      <c r="F131" s="743" t="s">
        <v>3920</v>
      </c>
      <c r="G131" s="743" t="s">
        <v>3921</v>
      </c>
      <c r="H131" s="747">
        <v>10</v>
      </c>
      <c r="I131" s="747">
        <v>568.4</v>
      </c>
      <c r="J131" s="743">
        <v>0.30087446272417367</v>
      </c>
      <c r="K131" s="743">
        <v>56.839999999999996</v>
      </c>
      <c r="L131" s="747">
        <v>19</v>
      </c>
      <c r="M131" s="747">
        <v>1889.16</v>
      </c>
      <c r="N131" s="743">
        <v>1</v>
      </c>
      <c r="O131" s="743">
        <v>99.429473684210535</v>
      </c>
      <c r="P131" s="747"/>
      <c r="Q131" s="747"/>
      <c r="R131" s="761"/>
      <c r="S131" s="748"/>
    </row>
    <row r="132" spans="1:19" ht="14.4" customHeight="1" x14ac:dyDescent="0.3">
      <c r="A132" s="742" t="s">
        <v>3913</v>
      </c>
      <c r="B132" s="743" t="s">
        <v>3946</v>
      </c>
      <c r="C132" s="743" t="s">
        <v>545</v>
      </c>
      <c r="D132" s="743" t="s">
        <v>2324</v>
      </c>
      <c r="E132" s="743" t="s">
        <v>3915</v>
      </c>
      <c r="F132" s="743" t="s">
        <v>3922</v>
      </c>
      <c r="G132" s="743" t="s">
        <v>3921</v>
      </c>
      <c r="H132" s="747"/>
      <c r="I132" s="747"/>
      <c r="J132" s="743"/>
      <c r="K132" s="743"/>
      <c r="L132" s="747"/>
      <c r="M132" s="747"/>
      <c r="N132" s="743"/>
      <c r="O132" s="743"/>
      <c r="P132" s="747">
        <v>33</v>
      </c>
      <c r="Q132" s="747">
        <v>3446.52</v>
      </c>
      <c r="R132" s="761"/>
      <c r="S132" s="748">
        <v>104.44</v>
      </c>
    </row>
    <row r="133" spans="1:19" ht="14.4" customHeight="1" x14ac:dyDescent="0.3">
      <c r="A133" s="742" t="s">
        <v>3913</v>
      </c>
      <c r="B133" s="743" t="s">
        <v>3946</v>
      </c>
      <c r="C133" s="743" t="s">
        <v>545</v>
      </c>
      <c r="D133" s="743" t="s">
        <v>2324</v>
      </c>
      <c r="E133" s="743" t="s">
        <v>3923</v>
      </c>
      <c r="F133" s="743" t="s">
        <v>3949</v>
      </c>
      <c r="G133" s="743" t="s">
        <v>3950</v>
      </c>
      <c r="H133" s="747">
        <v>17</v>
      </c>
      <c r="I133" s="747">
        <v>1921</v>
      </c>
      <c r="J133" s="743">
        <v>0.71572280178837555</v>
      </c>
      <c r="K133" s="743">
        <v>113</v>
      </c>
      <c r="L133" s="747">
        <v>22</v>
      </c>
      <c r="M133" s="747">
        <v>2684</v>
      </c>
      <c r="N133" s="743">
        <v>1</v>
      </c>
      <c r="O133" s="743">
        <v>122</v>
      </c>
      <c r="P133" s="747">
        <v>13</v>
      </c>
      <c r="Q133" s="747">
        <v>1586</v>
      </c>
      <c r="R133" s="761">
        <v>0.59090909090909094</v>
      </c>
      <c r="S133" s="748">
        <v>122</v>
      </c>
    </row>
    <row r="134" spans="1:19" ht="14.4" customHeight="1" x14ac:dyDescent="0.3">
      <c r="A134" s="742" t="s">
        <v>3913</v>
      </c>
      <c r="B134" s="743" t="s">
        <v>3946</v>
      </c>
      <c r="C134" s="743" t="s">
        <v>545</v>
      </c>
      <c r="D134" s="743" t="s">
        <v>2324</v>
      </c>
      <c r="E134" s="743" t="s">
        <v>3923</v>
      </c>
      <c r="F134" s="743" t="s">
        <v>3924</v>
      </c>
      <c r="G134" s="743" t="s">
        <v>3925</v>
      </c>
      <c r="H134" s="747">
        <v>21</v>
      </c>
      <c r="I134" s="747">
        <v>735</v>
      </c>
      <c r="J134" s="743">
        <v>1.1036036036036037</v>
      </c>
      <c r="K134" s="743">
        <v>35</v>
      </c>
      <c r="L134" s="747">
        <v>18</v>
      </c>
      <c r="M134" s="747">
        <v>666</v>
      </c>
      <c r="N134" s="743">
        <v>1</v>
      </c>
      <c r="O134" s="743">
        <v>37</v>
      </c>
      <c r="P134" s="747">
        <v>17</v>
      </c>
      <c r="Q134" s="747">
        <v>629</v>
      </c>
      <c r="R134" s="761">
        <v>0.94444444444444442</v>
      </c>
      <c r="S134" s="748">
        <v>37</v>
      </c>
    </row>
    <row r="135" spans="1:19" ht="14.4" customHeight="1" x14ac:dyDescent="0.3">
      <c r="A135" s="742" t="s">
        <v>3913</v>
      </c>
      <c r="B135" s="743" t="s">
        <v>3946</v>
      </c>
      <c r="C135" s="743" t="s">
        <v>545</v>
      </c>
      <c r="D135" s="743" t="s">
        <v>2324</v>
      </c>
      <c r="E135" s="743" t="s">
        <v>3923</v>
      </c>
      <c r="F135" s="743" t="s">
        <v>3957</v>
      </c>
      <c r="G135" s="743" t="s">
        <v>3958</v>
      </c>
      <c r="H135" s="747"/>
      <c r="I135" s="747"/>
      <c r="J135" s="743"/>
      <c r="K135" s="743"/>
      <c r="L135" s="747">
        <v>1</v>
      </c>
      <c r="M135" s="747">
        <v>222</v>
      </c>
      <c r="N135" s="743">
        <v>1</v>
      </c>
      <c r="O135" s="743">
        <v>222</v>
      </c>
      <c r="P135" s="747">
        <v>1</v>
      </c>
      <c r="Q135" s="747">
        <v>223</v>
      </c>
      <c r="R135" s="761">
        <v>1.0045045045045045</v>
      </c>
      <c r="S135" s="748">
        <v>223</v>
      </c>
    </row>
    <row r="136" spans="1:19" ht="14.4" customHeight="1" x14ac:dyDescent="0.3">
      <c r="A136" s="742" t="s">
        <v>3913</v>
      </c>
      <c r="B136" s="743" t="s">
        <v>3946</v>
      </c>
      <c r="C136" s="743" t="s">
        <v>545</v>
      </c>
      <c r="D136" s="743" t="s">
        <v>2324</v>
      </c>
      <c r="E136" s="743" t="s">
        <v>3923</v>
      </c>
      <c r="F136" s="743" t="s">
        <v>3932</v>
      </c>
      <c r="G136" s="743" t="s">
        <v>3933</v>
      </c>
      <c r="H136" s="747">
        <v>1</v>
      </c>
      <c r="I136" s="747">
        <v>33.33</v>
      </c>
      <c r="J136" s="743">
        <v>0.24998124953123829</v>
      </c>
      <c r="K136" s="743">
        <v>33.33</v>
      </c>
      <c r="L136" s="747">
        <v>4</v>
      </c>
      <c r="M136" s="747">
        <v>133.32999999999998</v>
      </c>
      <c r="N136" s="743">
        <v>1</v>
      </c>
      <c r="O136" s="743">
        <v>33.332499999999996</v>
      </c>
      <c r="P136" s="747">
        <v>2</v>
      </c>
      <c r="Q136" s="747">
        <v>66.66</v>
      </c>
      <c r="R136" s="761">
        <v>0.49996249906247658</v>
      </c>
      <c r="S136" s="748">
        <v>33.33</v>
      </c>
    </row>
    <row r="137" spans="1:19" ht="14.4" customHeight="1" x14ac:dyDescent="0.3">
      <c r="A137" s="742" t="s">
        <v>3913</v>
      </c>
      <c r="B137" s="743" t="s">
        <v>3946</v>
      </c>
      <c r="C137" s="743" t="s">
        <v>545</v>
      </c>
      <c r="D137" s="743" t="s">
        <v>2324</v>
      </c>
      <c r="E137" s="743" t="s">
        <v>3923</v>
      </c>
      <c r="F137" s="743" t="s">
        <v>3934</v>
      </c>
      <c r="G137" s="743" t="s">
        <v>3935</v>
      </c>
      <c r="H137" s="747">
        <v>1</v>
      </c>
      <c r="I137" s="747">
        <v>331</v>
      </c>
      <c r="J137" s="743">
        <v>0.4675141242937853</v>
      </c>
      <c r="K137" s="743">
        <v>331</v>
      </c>
      <c r="L137" s="747">
        <v>2</v>
      </c>
      <c r="M137" s="747">
        <v>708</v>
      </c>
      <c r="N137" s="743">
        <v>1</v>
      </c>
      <c r="O137" s="743">
        <v>354</v>
      </c>
      <c r="P137" s="747">
        <v>1</v>
      </c>
      <c r="Q137" s="747">
        <v>355</v>
      </c>
      <c r="R137" s="761">
        <v>0.50141242937853103</v>
      </c>
      <c r="S137" s="748">
        <v>355</v>
      </c>
    </row>
    <row r="138" spans="1:19" ht="14.4" customHeight="1" x14ac:dyDescent="0.3">
      <c r="A138" s="742" t="s">
        <v>3913</v>
      </c>
      <c r="B138" s="743" t="s">
        <v>3946</v>
      </c>
      <c r="C138" s="743" t="s">
        <v>545</v>
      </c>
      <c r="D138" s="743" t="s">
        <v>2324</v>
      </c>
      <c r="E138" s="743" t="s">
        <v>3923</v>
      </c>
      <c r="F138" s="743" t="s">
        <v>3936</v>
      </c>
      <c r="G138" s="743" t="s">
        <v>3937</v>
      </c>
      <c r="H138" s="747">
        <v>18</v>
      </c>
      <c r="I138" s="747">
        <v>648</v>
      </c>
      <c r="J138" s="743">
        <v>0.62548262548262545</v>
      </c>
      <c r="K138" s="743">
        <v>36</v>
      </c>
      <c r="L138" s="747">
        <v>28</v>
      </c>
      <c r="M138" s="747">
        <v>1036</v>
      </c>
      <c r="N138" s="743">
        <v>1</v>
      </c>
      <c r="O138" s="743">
        <v>37</v>
      </c>
      <c r="P138" s="747">
        <v>17</v>
      </c>
      <c r="Q138" s="747">
        <v>629</v>
      </c>
      <c r="R138" s="761">
        <v>0.6071428571428571</v>
      </c>
      <c r="S138" s="748">
        <v>37</v>
      </c>
    </row>
    <row r="139" spans="1:19" ht="14.4" customHeight="1" x14ac:dyDescent="0.3">
      <c r="A139" s="742" t="s">
        <v>3913</v>
      </c>
      <c r="B139" s="743" t="s">
        <v>3946</v>
      </c>
      <c r="C139" s="743" t="s">
        <v>545</v>
      </c>
      <c r="D139" s="743" t="s">
        <v>2324</v>
      </c>
      <c r="E139" s="743" t="s">
        <v>3923</v>
      </c>
      <c r="F139" s="743" t="s">
        <v>3942</v>
      </c>
      <c r="G139" s="743" t="s">
        <v>3943</v>
      </c>
      <c r="H139" s="747">
        <v>10</v>
      </c>
      <c r="I139" s="747">
        <v>1290</v>
      </c>
      <c r="J139" s="743">
        <v>0.51828043390920053</v>
      </c>
      <c r="K139" s="743">
        <v>129</v>
      </c>
      <c r="L139" s="747">
        <v>19</v>
      </c>
      <c r="M139" s="747">
        <v>2489</v>
      </c>
      <c r="N139" s="743">
        <v>1</v>
      </c>
      <c r="O139" s="743">
        <v>131</v>
      </c>
      <c r="P139" s="747">
        <v>32</v>
      </c>
      <c r="Q139" s="747">
        <v>4224</v>
      </c>
      <c r="R139" s="761">
        <v>1.6970670952189635</v>
      </c>
      <c r="S139" s="748">
        <v>132</v>
      </c>
    </row>
    <row r="140" spans="1:19" ht="14.4" customHeight="1" x14ac:dyDescent="0.3">
      <c r="A140" s="742" t="s">
        <v>3913</v>
      </c>
      <c r="B140" s="743" t="s">
        <v>3946</v>
      </c>
      <c r="C140" s="743" t="s">
        <v>545</v>
      </c>
      <c r="D140" s="743" t="s">
        <v>2324</v>
      </c>
      <c r="E140" s="743" t="s">
        <v>3923</v>
      </c>
      <c r="F140" s="743" t="s">
        <v>3959</v>
      </c>
      <c r="G140" s="743" t="s">
        <v>3960</v>
      </c>
      <c r="H140" s="747">
        <v>2</v>
      </c>
      <c r="I140" s="747">
        <v>330</v>
      </c>
      <c r="J140" s="743"/>
      <c r="K140" s="743">
        <v>165</v>
      </c>
      <c r="L140" s="747"/>
      <c r="M140" s="747"/>
      <c r="N140" s="743"/>
      <c r="O140" s="743"/>
      <c r="P140" s="747">
        <v>1</v>
      </c>
      <c r="Q140" s="747">
        <v>177</v>
      </c>
      <c r="R140" s="761"/>
      <c r="S140" s="748">
        <v>177</v>
      </c>
    </row>
    <row r="141" spans="1:19" ht="14.4" customHeight="1" thickBot="1" x14ac:dyDescent="0.35">
      <c r="A141" s="749" t="s">
        <v>3913</v>
      </c>
      <c r="B141" s="750" t="s">
        <v>3946</v>
      </c>
      <c r="C141" s="750" t="s">
        <v>545</v>
      </c>
      <c r="D141" s="750" t="s">
        <v>2316</v>
      </c>
      <c r="E141" s="750" t="s">
        <v>3923</v>
      </c>
      <c r="F141" s="750" t="s">
        <v>3924</v>
      </c>
      <c r="G141" s="750" t="s">
        <v>3925</v>
      </c>
      <c r="H141" s="754"/>
      <c r="I141" s="754"/>
      <c r="J141" s="750"/>
      <c r="K141" s="750"/>
      <c r="L141" s="754"/>
      <c r="M141" s="754"/>
      <c r="N141" s="750"/>
      <c r="O141" s="750"/>
      <c r="P141" s="754">
        <v>2</v>
      </c>
      <c r="Q141" s="754">
        <v>74</v>
      </c>
      <c r="R141" s="762"/>
      <c r="S141" s="755">
        <v>37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54" t="s">
        <v>157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</row>
    <row r="2" spans="1:19" ht="14.4" customHeight="1" thickBot="1" x14ac:dyDescent="0.35">
      <c r="A2" s="374" t="s">
        <v>322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8052983</v>
      </c>
      <c r="C3" s="344">
        <f t="shared" ref="C3:R3" si="0">SUBTOTAL(9,C6:C1048576)</f>
        <v>18.55876366463005</v>
      </c>
      <c r="D3" s="344">
        <f t="shared" si="0"/>
        <v>7649541</v>
      </c>
      <c r="E3" s="344">
        <f t="shared" si="0"/>
        <v>21</v>
      </c>
      <c r="F3" s="344">
        <f t="shared" si="0"/>
        <v>8183056</v>
      </c>
      <c r="G3" s="347">
        <f>IF(D3&lt;&gt;0,F3/D3,"")</f>
        <v>1.0697447075582704</v>
      </c>
      <c r="H3" s="343">
        <f t="shared" si="0"/>
        <v>263024.44999999995</v>
      </c>
      <c r="I3" s="344">
        <f t="shared" si="0"/>
        <v>0.58172938394524842</v>
      </c>
      <c r="J3" s="344">
        <f t="shared" si="0"/>
        <v>452142.27999999991</v>
      </c>
      <c r="K3" s="344">
        <f t="shared" si="0"/>
        <v>1</v>
      </c>
      <c r="L3" s="344">
        <f t="shared" si="0"/>
        <v>358332.23</v>
      </c>
      <c r="M3" s="345">
        <f>IF(J3&lt;&gt;0,L3/J3,"")</f>
        <v>0.792520951590725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18" t="s">
        <v>129</v>
      </c>
      <c r="B4" s="619" t="s">
        <v>123</v>
      </c>
      <c r="C4" s="620"/>
      <c r="D4" s="620"/>
      <c r="E4" s="620"/>
      <c r="F4" s="620"/>
      <c r="G4" s="622"/>
      <c r="H4" s="619" t="s">
        <v>124</v>
      </c>
      <c r="I4" s="620"/>
      <c r="J4" s="620"/>
      <c r="K4" s="620"/>
      <c r="L4" s="620"/>
      <c r="M4" s="622"/>
      <c r="N4" s="619" t="s">
        <v>125</v>
      </c>
      <c r="O4" s="620"/>
      <c r="P4" s="620"/>
      <c r="Q4" s="620"/>
      <c r="R4" s="620"/>
      <c r="S4" s="622"/>
    </row>
    <row r="5" spans="1:19" ht="14.4" customHeight="1" thickBot="1" x14ac:dyDescent="0.35">
      <c r="A5" s="839"/>
      <c r="B5" s="840">
        <v>2015</v>
      </c>
      <c r="C5" s="841"/>
      <c r="D5" s="841">
        <v>2016</v>
      </c>
      <c r="E5" s="841"/>
      <c r="F5" s="841">
        <v>2017</v>
      </c>
      <c r="G5" s="875" t="s">
        <v>2</v>
      </c>
      <c r="H5" s="840">
        <v>2015</v>
      </c>
      <c r="I5" s="841"/>
      <c r="J5" s="841">
        <v>2016</v>
      </c>
      <c r="K5" s="841"/>
      <c r="L5" s="841">
        <v>2017</v>
      </c>
      <c r="M5" s="875" t="s">
        <v>2</v>
      </c>
      <c r="N5" s="840">
        <v>2015</v>
      </c>
      <c r="O5" s="841"/>
      <c r="P5" s="841">
        <v>2016</v>
      </c>
      <c r="Q5" s="841"/>
      <c r="R5" s="841">
        <v>2017</v>
      </c>
      <c r="S5" s="875" t="s">
        <v>2</v>
      </c>
    </row>
    <row r="6" spans="1:19" ht="14.4" customHeight="1" x14ac:dyDescent="0.3">
      <c r="A6" s="834" t="s">
        <v>3963</v>
      </c>
      <c r="B6" s="857">
        <v>16219</v>
      </c>
      <c r="C6" s="820">
        <v>1.8326553672316384</v>
      </c>
      <c r="D6" s="857">
        <v>8850</v>
      </c>
      <c r="E6" s="820">
        <v>1</v>
      </c>
      <c r="F6" s="857">
        <v>4970</v>
      </c>
      <c r="G6" s="825">
        <v>0.56158192090395476</v>
      </c>
      <c r="H6" s="857"/>
      <c r="I6" s="820"/>
      <c r="J6" s="857"/>
      <c r="K6" s="820"/>
      <c r="L6" s="857"/>
      <c r="M6" s="825"/>
      <c r="N6" s="857"/>
      <c r="O6" s="820"/>
      <c r="P6" s="857"/>
      <c r="Q6" s="820"/>
      <c r="R6" s="857"/>
      <c r="S6" s="231"/>
    </row>
    <row r="7" spans="1:19" ht="14.4" customHeight="1" x14ac:dyDescent="0.3">
      <c r="A7" s="773" t="s">
        <v>3964</v>
      </c>
      <c r="B7" s="859">
        <v>53326</v>
      </c>
      <c r="C7" s="743">
        <v>1.048981037060351</v>
      </c>
      <c r="D7" s="859">
        <v>50836</v>
      </c>
      <c r="E7" s="743">
        <v>1</v>
      </c>
      <c r="F7" s="859">
        <v>62517</v>
      </c>
      <c r="G7" s="761">
        <v>1.2297781100007867</v>
      </c>
      <c r="H7" s="859"/>
      <c r="I7" s="743"/>
      <c r="J7" s="859"/>
      <c r="K7" s="743"/>
      <c r="L7" s="859"/>
      <c r="M7" s="761"/>
      <c r="N7" s="859"/>
      <c r="O7" s="743"/>
      <c r="P7" s="859"/>
      <c r="Q7" s="743"/>
      <c r="R7" s="859"/>
      <c r="S7" s="784"/>
    </row>
    <row r="8" spans="1:19" ht="14.4" customHeight="1" x14ac:dyDescent="0.3">
      <c r="A8" s="773" t="s">
        <v>3965</v>
      </c>
      <c r="B8" s="859">
        <v>53100</v>
      </c>
      <c r="C8" s="743">
        <v>0.99200418472575103</v>
      </c>
      <c r="D8" s="859">
        <v>53528</v>
      </c>
      <c r="E8" s="743">
        <v>1</v>
      </c>
      <c r="F8" s="859">
        <v>70290</v>
      </c>
      <c r="G8" s="761">
        <v>1.3131445224929008</v>
      </c>
      <c r="H8" s="859"/>
      <c r="I8" s="743"/>
      <c r="J8" s="859"/>
      <c r="K8" s="743"/>
      <c r="L8" s="859"/>
      <c r="M8" s="761"/>
      <c r="N8" s="859"/>
      <c r="O8" s="743"/>
      <c r="P8" s="859"/>
      <c r="Q8" s="743"/>
      <c r="R8" s="859"/>
      <c r="S8" s="784"/>
    </row>
    <row r="9" spans="1:19" ht="14.4" customHeight="1" x14ac:dyDescent="0.3">
      <c r="A9" s="773" t="s">
        <v>3966</v>
      </c>
      <c r="B9" s="859">
        <v>6951</v>
      </c>
      <c r="C9" s="743">
        <v>1.1479768786127167</v>
      </c>
      <c r="D9" s="859">
        <v>6055</v>
      </c>
      <c r="E9" s="743">
        <v>1</v>
      </c>
      <c r="F9" s="859">
        <v>7100</v>
      </c>
      <c r="G9" s="761">
        <v>1.1725846407927332</v>
      </c>
      <c r="H9" s="859"/>
      <c r="I9" s="743"/>
      <c r="J9" s="859"/>
      <c r="K9" s="743"/>
      <c r="L9" s="859"/>
      <c r="M9" s="761"/>
      <c r="N9" s="859"/>
      <c r="O9" s="743"/>
      <c r="P9" s="859"/>
      <c r="Q9" s="743"/>
      <c r="R9" s="859"/>
      <c r="S9" s="784"/>
    </row>
    <row r="10" spans="1:19" ht="14.4" customHeight="1" x14ac:dyDescent="0.3">
      <c r="A10" s="773" t="s">
        <v>3967</v>
      </c>
      <c r="B10" s="859">
        <v>1655</v>
      </c>
      <c r="C10" s="743">
        <v>0.93502824858757061</v>
      </c>
      <c r="D10" s="859">
        <v>1770</v>
      </c>
      <c r="E10" s="743">
        <v>1</v>
      </c>
      <c r="F10" s="859">
        <v>1775</v>
      </c>
      <c r="G10" s="761">
        <v>1.0028248587570621</v>
      </c>
      <c r="H10" s="859"/>
      <c r="I10" s="743"/>
      <c r="J10" s="859"/>
      <c r="K10" s="743"/>
      <c r="L10" s="859"/>
      <c r="M10" s="761"/>
      <c r="N10" s="859"/>
      <c r="O10" s="743"/>
      <c r="P10" s="859"/>
      <c r="Q10" s="743"/>
      <c r="R10" s="859"/>
      <c r="S10" s="784"/>
    </row>
    <row r="11" spans="1:19" ht="14.4" customHeight="1" x14ac:dyDescent="0.3">
      <c r="A11" s="773" t="s">
        <v>3968</v>
      </c>
      <c r="B11" s="859">
        <v>3641</v>
      </c>
      <c r="C11" s="743">
        <v>0.79117774880486746</v>
      </c>
      <c r="D11" s="859">
        <v>4602</v>
      </c>
      <c r="E11" s="743">
        <v>1</v>
      </c>
      <c r="F11" s="859">
        <v>4615</v>
      </c>
      <c r="G11" s="761">
        <v>1.0028248587570621</v>
      </c>
      <c r="H11" s="859"/>
      <c r="I11" s="743"/>
      <c r="J11" s="859"/>
      <c r="K11" s="743"/>
      <c r="L11" s="859"/>
      <c r="M11" s="761"/>
      <c r="N11" s="859"/>
      <c r="O11" s="743"/>
      <c r="P11" s="859"/>
      <c r="Q11" s="743"/>
      <c r="R11" s="859"/>
      <c r="S11" s="784"/>
    </row>
    <row r="12" spans="1:19" ht="14.4" customHeight="1" x14ac:dyDescent="0.3">
      <c r="A12" s="773" t="s">
        <v>3969</v>
      </c>
      <c r="B12" s="859"/>
      <c r="C12" s="743"/>
      <c r="D12" s="859"/>
      <c r="E12" s="743"/>
      <c r="F12" s="859">
        <v>355</v>
      </c>
      <c r="G12" s="761"/>
      <c r="H12" s="859"/>
      <c r="I12" s="743"/>
      <c r="J12" s="859"/>
      <c r="K12" s="743"/>
      <c r="L12" s="859"/>
      <c r="M12" s="761"/>
      <c r="N12" s="859"/>
      <c r="O12" s="743"/>
      <c r="P12" s="859"/>
      <c r="Q12" s="743"/>
      <c r="R12" s="859"/>
      <c r="S12" s="784"/>
    </row>
    <row r="13" spans="1:19" ht="14.4" customHeight="1" x14ac:dyDescent="0.3">
      <c r="A13" s="773" t="s">
        <v>3970</v>
      </c>
      <c r="B13" s="859"/>
      <c r="C13" s="743"/>
      <c r="D13" s="859">
        <v>354</v>
      </c>
      <c r="E13" s="743">
        <v>1</v>
      </c>
      <c r="F13" s="859">
        <v>710</v>
      </c>
      <c r="G13" s="761">
        <v>2.0056497175141241</v>
      </c>
      <c r="H13" s="859"/>
      <c r="I13" s="743"/>
      <c r="J13" s="859"/>
      <c r="K13" s="743"/>
      <c r="L13" s="859"/>
      <c r="M13" s="761"/>
      <c r="N13" s="859"/>
      <c r="O13" s="743"/>
      <c r="P13" s="859"/>
      <c r="Q13" s="743"/>
      <c r="R13" s="859"/>
      <c r="S13" s="784"/>
    </row>
    <row r="14" spans="1:19" ht="14.4" customHeight="1" x14ac:dyDescent="0.3">
      <c r="A14" s="773" t="s">
        <v>3971</v>
      </c>
      <c r="B14" s="859">
        <v>10261</v>
      </c>
      <c r="C14" s="743">
        <v>1.2602554654875953</v>
      </c>
      <c r="D14" s="859">
        <v>8142</v>
      </c>
      <c r="E14" s="743">
        <v>1</v>
      </c>
      <c r="F14" s="859">
        <v>13015</v>
      </c>
      <c r="G14" s="761">
        <v>1.5985015966592975</v>
      </c>
      <c r="H14" s="859"/>
      <c r="I14" s="743"/>
      <c r="J14" s="859"/>
      <c r="K14" s="743"/>
      <c r="L14" s="859"/>
      <c r="M14" s="761"/>
      <c r="N14" s="859"/>
      <c r="O14" s="743"/>
      <c r="P14" s="859"/>
      <c r="Q14" s="743"/>
      <c r="R14" s="859"/>
      <c r="S14" s="784"/>
    </row>
    <row r="15" spans="1:19" ht="14.4" customHeight="1" x14ac:dyDescent="0.3">
      <c r="A15" s="773" t="s">
        <v>3972</v>
      </c>
      <c r="B15" s="859">
        <v>2317</v>
      </c>
      <c r="C15" s="743">
        <v>1.0541401273885351</v>
      </c>
      <c r="D15" s="859">
        <v>2198</v>
      </c>
      <c r="E15" s="743">
        <v>1</v>
      </c>
      <c r="F15" s="859">
        <v>2130</v>
      </c>
      <c r="G15" s="761">
        <v>0.96906278434940851</v>
      </c>
      <c r="H15" s="859"/>
      <c r="I15" s="743"/>
      <c r="J15" s="859"/>
      <c r="K15" s="743"/>
      <c r="L15" s="859"/>
      <c r="M15" s="761"/>
      <c r="N15" s="859"/>
      <c r="O15" s="743"/>
      <c r="P15" s="859"/>
      <c r="Q15" s="743"/>
      <c r="R15" s="859"/>
      <c r="S15" s="784"/>
    </row>
    <row r="16" spans="1:19" ht="14.4" customHeight="1" x14ac:dyDescent="0.3">
      <c r="A16" s="773" t="s">
        <v>3973</v>
      </c>
      <c r="B16" s="859">
        <v>331</v>
      </c>
      <c r="C16" s="743"/>
      <c r="D16" s="859"/>
      <c r="E16" s="743"/>
      <c r="F16" s="859"/>
      <c r="G16" s="761"/>
      <c r="H16" s="859"/>
      <c r="I16" s="743"/>
      <c r="J16" s="859"/>
      <c r="K16" s="743"/>
      <c r="L16" s="859"/>
      <c r="M16" s="761"/>
      <c r="N16" s="859"/>
      <c r="O16" s="743"/>
      <c r="P16" s="859"/>
      <c r="Q16" s="743"/>
      <c r="R16" s="859"/>
      <c r="S16" s="784"/>
    </row>
    <row r="17" spans="1:19" ht="14.4" customHeight="1" x14ac:dyDescent="0.3">
      <c r="A17" s="773" t="s">
        <v>3974</v>
      </c>
      <c r="B17" s="859"/>
      <c r="C17" s="743"/>
      <c r="D17" s="859"/>
      <c r="E17" s="743"/>
      <c r="F17" s="859">
        <v>355</v>
      </c>
      <c r="G17" s="761"/>
      <c r="H17" s="859"/>
      <c r="I17" s="743"/>
      <c r="J17" s="859"/>
      <c r="K17" s="743"/>
      <c r="L17" s="859"/>
      <c r="M17" s="761"/>
      <c r="N17" s="859"/>
      <c r="O17" s="743"/>
      <c r="P17" s="859"/>
      <c r="Q17" s="743"/>
      <c r="R17" s="859"/>
      <c r="S17" s="784"/>
    </row>
    <row r="18" spans="1:19" ht="14.4" customHeight="1" x14ac:dyDescent="0.3">
      <c r="A18" s="773" t="s">
        <v>3975</v>
      </c>
      <c r="B18" s="859">
        <v>2317</v>
      </c>
      <c r="C18" s="743">
        <v>0.81814971751412424</v>
      </c>
      <c r="D18" s="859">
        <v>2832</v>
      </c>
      <c r="E18" s="743">
        <v>1</v>
      </c>
      <c r="F18" s="859">
        <v>3195</v>
      </c>
      <c r="G18" s="761">
        <v>1.1281779661016949</v>
      </c>
      <c r="H18" s="859"/>
      <c r="I18" s="743"/>
      <c r="J18" s="859"/>
      <c r="K18" s="743"/>
      <c r="L18" s="859"/>
      <c r="M18" s="761"/>
      <c r="N18" s="859"/>
      <c r="O18" s="743"/>
      <c r="P18" s="859"/>
      <c r="Q18" s="743"/>
      <c r="R18" s="859"/>
      <c r="S18" s="784"/>
    </row>
    <row r="19" spans="1:19" ht="14.4" customHeight="1" x14ac:dyDescent="0.3">
      <c r="A19" s="773" t="s">
        <v>3976</v>
      </c>
      <c r="B19" s="859">
        <v>29825</v>
      </c>
      <c r="C19" s="743">
        <v>0.80929639378069629</v>
      </c>
      <c r="D19" s="859">
        <v>36853</v>
      </c>
      <c r="E19" s="743">
        <v>1</v>
      </c>
      <c r="F19" s="859">
        <v>37704</v>
      </c>
      <c r="G19" s="761">
        <v>1.0230917428703226</v>
      </c>
      <c r="H19" s="859"/>
      <c r="I19" s="743"/>
      <c r="J19" s="859"/>
      <c r="K19" s="743"/>
      <c r="L19" s="859"/>
      <c r="M19" s="761"/>
      <c r="N19" s="859"/>
      <c r="O19" s="743"/>
      <c r="P19" s="859"/>
      <c r="Q19" s="743"/>
      <c r="R19" s="859"/>
      <c r="S19" s="784"/>
    </row>
    <row r="20" spans="1:19" ht="14.4" customHeight="1" x14ac:dyDescent="0.3">
      <c r="A20" s="773" t="s">
        <v>3977</v>
      </c>
      <c r="B20" s="859"/>
      <c r="C20" s="743"/>
      <c r="D20" s="859">
        <v>354</v>
      </c>
      <c r="E20" s="743">
        <v>1</v>
      </c>
      <c r="F20" s="859"/>
      <c r="G20" s="761"/>
      <c r="H20" s="859"/>
      <c r="I20" s="743"/>
      <c r="J20" s="859"/>
      <c r="K20" s="743"/>
      <c r="L20" s="859"/>
      <c r="M20" s="761"/>
      <c r="N20" s="859"/>
      <c r="O20" s="743"/>
      <c r="P20" s="859"/>
      <c r="Q20" s="743"/>
      <c r="R20" s="859"/>
      <c r="S20" s="784"/>
    </row>
    <row r="21" spans="1:19" ht="14.4" customHeight="1" x14ac:dyDescent="0.3">
      <c r="A21" s="773" t="s">
        <v>3978</v>
      </c>
      <c r="B21" s="859">
        <v>1655</v>
      </c>
      <c r="C21" s="743">
        <v>2.3375706214689265</v>
      </c>
      <c r="D21" s="859">
        <v>708</v>
      </c>
      <c r="E21" s="743">
        <v>1</v>
      </c>
      <c r="F21" s="859">
        <v>1775</v>
      </c>
      <c r="G21" s="761">
        <v>2.5070621468926553</v>
      </c>
      <c r="H21" s="859"/>
      <c r="I21" s="743"/>
      <c r="J21" s="859"/>
      <c r="K21" s="743"/>
      <c r="L21" s="859"/>
      <c r="M21" s="761"/>
      <c r="N21" s="859"/>
      <c r="O21" s="743"/>
      <c r="P21" s="859"/>
      <c r="Q21" s="743"/>
      <c r="R21" s="859"/>
      <c r="S21" s="784"/>
    </row>
    <row r="22" spans="1:19" ht="14.4" customHeight="1" x14ac:dyDescent="0.3">
      <c r="A22" s="773" t="s">
        <v>3979</v>
      </c>
      <c r="B22" s="859">
        <v>331</v>
      </c>
      <c r="C22" s="743">
        <v>0.93502824858757061</v>
      </c>
      <c r="D22" s="859">
        <v>354</v>
      </c>
      <c r="E22" s="743">
        <v>1</v>
      </c>
      <c r="F22" s="859">
        <v>355</v>
      </c>
      <c r="G22" s="761">
        <v>1.0028248587570621</v>
      </c>
      <c r="H22" s="859"/>
      <c r="I22" s="743"/>
      <c r="J22" s="859"/>
      <c r="K22" s="743"/>
      <c r="L22" s="859"/>
      <c r="M22" s="761"/>
      <c r="N22" s="859"/>
      <c r="O22" s="743"/>
      <c r="P22" s="859"/>
      <c r="Q22" s="743"/>
      <c r="R22" s="859"/>
      <c r="S22" s="784"/>
    </row>
    <row r="23" spans="1:19" ht="14.4" customHeight="1" x14ac:dyDescent="0.3">
      <c r="A23" s="773" t="s">
        <v>3980</v>
      </c>
      <c r="B23" s="859"/>
      <c r="C23" s="743"/>
      <c r="D23" s="859">
        <v>354</v>
      </c>
      <c r="E23" s="743">
        <v>1</v>
      </c>
      <c r="F23" s="859"/>
      <c r="G23" s="761"/>
      <c r="H23" s="859"/>
      <c r="I23" s="743"/>
      <c r="J23" s="859"/>
      <c r="K23" s="743"/>
      <c r="L23" s="859"/>
      <c r="M23" s="761"/>
      <c r="N23" s="859"/>
      <c r="O23" s="743"/>
      <c r="P23" s="859"/>
      <c r="Q23" s="743"/>
      <c r="R23" s="859"/>
      <c r="S23" s="784"/>
    </row>
    <row r="24" spans="1:19" ht="14.4" customHeight="1" x14ac:dyDescent="0.3">
      <c r="A24" s="773" t="s">
        <v>3981</v>
      </c>
      <c r="B24" s="859">
        <v>331</v>
      </c>
      <c r="C24" s="743">
        <v>0.4675141242937853</v>
      </c>
      <c r="D24" s="859">
        <v>708</v>
      </c>
      <c r="E24" s="743">
        <v>1</v>
      </c>
      <c r="F24" s="859">
        <v>1065</v>
      </c>
      <c r="G24" s="761">
        <v>1.5042372881355932</v>
      </c>
      <c r="H24" s="859"/>
      <c r="I24" s="743"/>
      <c r="J24" s="859"/>
      <c r="K24" s="743"/>
      <c r="L24" s="859"/>
      <c r="M24" s="761"/>
      <c r="N24" s="859"/>
      <c r="O24" s="743"/>
      <c r="P24" s="859"/>
      <c r="Q24" s="743"/>
      <c r="R24" s="859"/>
      <c r="S24" s="784"/>
    </row>
    <row r="25" spans="1:19" ht="14.4" customHeight="1" x14ac:dyDescent="0.3">
      <c r="A25" s="773" t="s">
        <v>2300</v>
      </c>
      <c r="B25" s="859">
        <v>7839243</v>
      </c>
      <c r="C25" s="743">
        <v>1.0542895910185219</v>
      </c>
      <c r="D25" s="859">
        <v>7435569</v>
      </c>
      <c r="E25" s="743">
        <v>1</v>
      </c>
      <c r="F25" s="859">
        <v>7937013</v>
      </c>
      <c r="G25" s="761">
        <v>1.0674385511048314</v>
      </c>
      <c r="H25" s="859">
        <v>263024.44999999995</v>
      </c>
      <c r="I25" s="743">
        <v>0.58172938394524842</v>
      </c>
      <c r="J25" s="859">
        <v>452142.27999999991</v>
      </c>
      <c r="K25" s="743">
        <v>1</v>
      </c>
      <c r="L25" s="859">
        <v>358332.23</v>
      </c>
      <c r="M25" s="761">
        <v>0.792520951590725</v>
      </c>
      <c r="N25" s="859"/>
      <c r="O25" s="743"/>
      <c r="P25" s="859"/>
      <c r="Q25" s="743"/>
      <c r="R25" s="859"/>
      <c r="S25" s="784"/>
    </row>
    <row r="26" spans="1:19" ht="14.4" customHeight="1" x14ac:dyDescent="0.3">
      <c r="A26" s="773" t="s">
        <v>3982</v>
      </c>
      <c r="B26" s="859">
        <v>28832</v>
      </c>
      <c r="C26" s="743">
        <v>0.89296333002973238</v>
      </c>
      <c r="D26" s="859">
        <v>32288</v>
      </c>
      <c r="E26" s="743">
        <v>1</v>
      </c>
      <c r="F26" s="859">
        <v>31950</v>
      </c>
      <c r="G26" s="761">
        <v>0.98953171456888012</v>
      </c>
      <c r="H26" s="859"/>
      <c r="I26" s="743"/>
      <c r="J26" s="859"/>
      <c r="K26" s="743"/>
      <c r="L26" s="859"/>
      <c r="M26" s="761"/>
      <c r="N26" s="859"/>
      <c r="O26" s="743"/>
      <c r="P26" s="859"/>
      <c r="Q26" s="743"/>
      <c r="R26" s="859"/>
      <c r="S26" s="784"/>
    </row>
    <row r="27" spans="1:19" ht="14.4" customHeight="1" x14ac:dyDescent="0.3">
      <c r="A27" s="773" t="s">
        <v>3983</v>
      </c>
      <c r="B27" s="859">
        <v>1324</v>
      </c>
      <c r="C27" s="743">
        <v>1.2467043314500941</v>
      </c>
      <c r="D27" s="859">
        <v>1062</v>
      </c>
      <c r="E27" s="743">
        <v>1</v>
      </c>
      <c r="F27" s="859">
        <v>392</v>
      </c>
      <c r="G27" s="761">
        <v>0.36911487758945388</v>
      </c>
      <c r="H27" s="859"/>
      <c r="I27" s="743"/>
      <c r="J27" s="859"/>
      <c r="K27" s="743"/>
      <c r="L27" s="859"/>
      <c r="M27" s="761"/>
      <c r="N27" s="859"/>
      <c r="O27" s="743"/>
      <c r="P27" s="859"/>
      <c r="Q27" s="743"/>
      <c r="R27" s="859"/>
      <c r="S27" s="784"/>
    </row>
    <row r="28" spans="1:19" ht="14.4" customHeight="1" x14ac:dyDescent="0.3">
      <c r="A28" s="773" t="s">
        <v>3984</v>
      </c>
      <c r="B28" s="859"/>
      <c r="C28" s="743"/>
      <c r="D28" s="859">
        <v>708</v>
      </c>
      <c r="E28" s="743">
        <v>1</v>
      </c>
      <c r="F28" s="859">
        <v>710</v>
      </c>
      <c r="G28" s="761">
        <v>1.0028248587570621</v>
      </c>
      <c r="H28" s="859"/>
      <c r="I28" s="743"/>
      <c r="J28" s="859"/>
      <c r="K28" s="743"/>
      <c r="L28" s="859"/>
      <c r="M28" s="761"/>
      <c r="N28" s="859"/>
      <c r="O28" s="743"/>
      <c r="P28" s="859"/>
      <c r="Q28" s="743"/>
      <c r="R28" s="859"/>
      <c r="S28" s="784"/>
    </row>
    <row r="29" spans="1:19" ht="14.4" customHeight="1" thickBot="1" x14ac:dyDescent="0.35">
      <c r="A29" s="863" t="s">
        <v>3985</v>
      </c>
      <c r="B29" s="861">
        <v>1324</v>
      </c>
      <c r="C29" s="750">
        <v>0.93502824858757061</v>
      </c>
      <c r="D29" s="861">
        <v>1416</v>
      </c>
      <c r="E29" s="750">
        <v>1</v>
      </c>
      <c r="F29" s="861">
        <v>1065</v>
      </c>
      <c r="G29" s="762">
        <v>0.7521186440677966</v>
      </c>
      <c r="H29" s="861"/>
      <c r="I29" s="750"/>
      <c r="J29" s="861"/>
      <c r="K29" s="750"/>
      <c r="L29" s="861"/>
      <c r="M29" s="762"/>
      <c r="N29" s="861"/>
      <c r="O29" s="750"/>
      <c r="P29" s="861"/>
      <c r="Q29" s="750"/>
      <c r="R29" s="861"/>
      <c r="S29" s="78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42" t="s">
        <v>4119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</row>
    <row r="2" spans="1:17" ht="14.4" customHeight="1" thickBot="1" x14ac:dyDescent="0.35">
      <c r="A2" s="374" t="s">
        <v>322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9856.82</v>
      </c>
      <c r="G3" s="208">
        <f t="shared" si="0"/>
        <v>8316007.4500000002</v>
      </c>
      <c r="H3" s="208"/>
      <c r="I3" s="208"/>
      <c r="J3" s="208">
        <f t="shared" si="0"/>
        <v>9379.4599999999991</v>
      </c>
      <c r="K3" s="208">
        <f t="shared" si="0"/>
        <v>8101683.2800000003</v>
      </c>
      <c r="L3" s="208"/>
      <c r="M3" s="208"/>
      <c r="N3" s="208">
        <f t="shared" si="0"/>
        <v>9817.5499999999993</v>
      </c>
      <c r="O3" s="208">
        <f t="shared" si="0"/>
        <v>8541388.2300000004</v>
      </c>
      <c r="P3" s="79">
        <f>IF(K3=0,0,O3/K3)</f>
        <v>1.0542732830701327</v>
      </c>
      <c r="Q3" s="209">
        <f>IF(N3=0,0,O3/N3)</f>
        <v>870.01219550702581</v>
      </c>
    </row>
    <row r="4" spans="1:17" ht="14.4" customHeight="1" x14ac:dyDescent="0.3">
      <c r="A4" s="627" t="s">
        <v>74</v>
      </c>
      <c r="B4" s="625" t="s">
        <v>119</v>
      </c>
      <c r="C4" s="627" t="s">
        <v>120</v>
      </c>
      <c r="D4" s="636" t="s">
        <v>121</v>
      </c>
      <c r="E4" s="628" t="s">
        <v>81</v>
      </c>
      <c r="F4" s="634">
        <v>2015</v>
      </c>
      <c r="G4" s="635"/>
      <c r="H4" s="210"/>
      <c r="I4" s="210"/>
      <c r="J4" s="634">
        <v>2016</v>
      </c>
      <c r="K4" s="635"/>
      <c r="L4" s="210"/>
      <c r="M4" s="210"/>
      <c r="N4" s="634">
        <v>2017</v>
      </c>
      <c r="O4" s="635"/>
      <c r="P4" s="637" t="s">
        <v>2</v>
      </c>
      <c r="Q4" s="626" t="s">
        <v>122</v>
      </c>
    </row>
    <row r="5" spans="1:17" ht="14.4" customHeight="1" thickBot="1" x14ac:dyDescent="0.35">
      <c r="A5" s="866"/>
      <c r="B5" s="864"/>
      <c r="C5" s="866"/>
      <c r="D5" s="876"/>
      <c r="E5" s="868"/>
      <c r="F5" s="877" t="s">
        <v>91</v>
      </c>
      <c r="G5" s="878" t="s">
        <v>14</v>
      </c>
      <c r="H5" s="879"/>
      <c r="I5" s="879"/>
      <c r="J5" s="877" t="s">
        <v>91</v>
      </c>
      <c r="K5" s="878" t="s">
        <v>14</v>
      </c>
      <c r="L5" s="879"/>
      <c r="M5" s="879"/>
      <c r="N5" s="877" t="s">
        <v>91</v>
      </c>
      <c r="O5" s="878" t="s">
        <v>14</v>
      </c>
      <c r="P5" s="880"/>
      <c r="Q5" s="873"/>
    </row>
    <row r="6" spans="1:17" ht="14.4" customHeight="1" x14ac:dyDescent="0.3">
      <c r="A6" s="819" t="s">
        <v>3986</v>
      </c>
      <c r="B6" s="820" t="s">
        <v>3946</v>
      </c>
      <c r="C6" s="820" t="s">
        <v>3923</v>
      </c>
      <c r="D6" s="820" t="s">
        <v>3934</v>
      </c>
      <c r="E6" s="820" t="s">
        <v>3935</v>
      </c>
      <c r="F6" s="225">
        <v>49</v>
      </c>
      <c r="G6" s="225">
        <v>16219</v>
      </c>
      <c r="H6" s="225">
        <v>1.8326553672316384</v>
      </c>
      <c r="I6" s="225">
        <v>331</v>
      </c>
      <c r="J6" s="225">
        <v>25</v>
      </c>
      <c r="K6" s="225">
        <v>8850</v>
      </c>
      <c r="L6" s="225">
        <v>1</v>
      </c>
      <c r="M6" s="225">
        <v>354</v>
      </c>
      <c r="N6" s="225">
        <v>14</v>
      </c>
      <c r="O6" s="225">
        <v>4970</v>
      </c>
      <c r="P6" s="825">
        <v>0.56158192090395476</v>
      </c>
      <c r="Q6" s="833">
        <v>355</v>
      </c>
    </row>
    <row r="7" spans="1:17" ht="14.4" customHeight="1" x14ac:dyDescent="0.3">
      <c r="A7" s="742" t="s">
        <v>3987</v>
      </c>
      <c r="B7" s="743" t="s">
        <v>3914</v>
      </c>
      <c r="C7" s="743" t="s">
        <v>3923</v>
      </c>
      <c r="D7" s="743" t="s">
        <v>3924</v>
      </c>
      <c r="E7" s="743" t="s">
        <v>3925</v>
      </c>
      <c r="F7" s="747"/>
      <c r="G7" s="747"/>
      <c r="H7" s="747"/>
      <c r="I7" s="747"/>
      <c r="J7" s="747">
        <v>1</v>
      </c>
      <c r="K7" s="747">
        <v>37</v>
      </c>
      <c r="L7" s="747">
        <v>1</v>
      </c>
      <c r="M7" s="747">
        <v>37</v>
      </c>
      <c r="N7" s="747"/>
      <c r="O7" s="747"/>
      <c r="P7" s="761"/>
      <c r="Q7" s="748"/>
    </row>
    <row r="8" spans="1:17" ht="14.4" customHeight="1" x14ac:dyDescent="0.3">
      <c r="A8" s="742" t="s">
        <v>3987</v>
      </c>
      <c r="B8" s="743" t="s">
        <v>3946</v>
      </c>
      <c r="C8" s="743" t="s">
        <v>3923</v>
      </c>
      <c r="D8" s="743" t="s">
        <v>3924</v>
      </c>
      <c r="E8" s="743" t="s">
        <v>3925</v>
      </c>
      <c r="F8" s="747">
        <v>1</v>
      </c>
      <c r="G8" s="747">
        <v>35</v>
      </c>
      <c r="H8" s="747"/>
      <c r="I8" s="747">
        <v>35</v>
      </c>
      <c r="J8" s="747"/>
      <c r="K8" s="747"/>
      <c r="L8" s="747"/>
      <c r="M8" s="747"/>
      <c r="N8" s="747">
        <v>1</v>
      </c>
      <c r="O8" s="747">
        <v>37</v>
      </c>
      <c r="P8" s="761"/>
      <c r="Q8" s="748">
        <v>37</v>
      </c>
    </row>
    <row r="9" spans="1:17" ht="14.4" customHeight="1" x14ac:dyDescent="0.3">
      <c r="A9" s="742" t="s">
        <v>3987</v>
      </c>
      <c r="B9" s="743" t="s">
        <v>3946</v>
      </c>
      <c r="C9" s="743" t="s">
        <v>3923</v>
      </c>
      <c r="D9" s="743" t="s">
        <v>3934</v>
      </c>
      <c r="E9" s="743" t="s">
        <v>3935</v>
      </c>
      <c r="F9" s="747">
        <v>161</v>
      </c>
      <c r="G9" s="747">
        <v>53291</v>
      </c>
      <c r="H9" s="747">
        <v>1.0527241120461459</v>
      </c>
      <c r="I9" s="747">
        <v>331</v>
      </c>
      <c r="J9" s="747">
        <v>143</v>
      </c>
      <c r="K9" s="747">
        <v>50622</v>
      </c>
      <c r="L9" s="747">
        <v>1</v>
      </c>
      <c r="M9" s="747">
        <v>354</v>
      </c>
      <c r="N9" s="747">
        <v>176</v>
      </c>
      <c r="O9" s="747">
        <v>62480</v>
      </c>
      <c r="P9" s="761">
        <v>1.2342459800086918</v>
      </c>
      <c r="Q9" s="748">
        <v>355</v>
      </c>
    </row>
    <row r="10" spans="1:17" ht="14.4" customHeight="1" x14ac:dyDescent="0.3">
      <c r="A10" s="742" t="s">
        <v>3987</v>
      </c>
      <c r="B10" s="743" t="s">
        <v>3946</v>
      </c>
      <c r="C10" s="743" t="s">
        <v>3923</v>
      </c>
      <c r="D10" s="743" t="s">
        <v>3959</v>
      </c>
      <c r="E10" s="743" t="s">
        <v>3960</v>
      </c>
      <c r="F10" s="747"/>
      <c r="G10" s="747"/>
      <c r="H10" s="747"/>
      <c r="I10" s="747"/>
      <c r="J10" s="747">
        <v>1</v>
      </c>
      <c r="K10" s="747">
        <v>177</v>
      </c>
      <c r="L10" s="747">
        <v>1</v>
      </c>
      <c r="M10" s="747">
        <v>177</v>
      </c>
      <c r="N10" s="747"/>
      <c r="O10" s="747"/>
      <c r="P10" s="761"/>
      <c r="Q10" s="748"/>
    </row>
    <row r="11" spans="1:17" ht="14.4" customHeight="1" x14ac:dyDescent="0.3">
      <c r="A11" s="742" t="s">
        <v>3988</v>
      </c>
      <c r="B11" s="743" t="s">
        <v>3914</v>
      </c>
      <c r="C11" s="743" t="s">
        <v>3923</v>
      </c>
      <c r="D11" s="743" t="s">
        <v>3924</v>
      </c>
      <c r="E11" s="743" t="s">
        <v>3925</v>
      </c>
      <c r="F11" s="747">
        <v>1</v>
      </c>
      <c r="G11" s="747">
        <v>35</v>
      </c>
      <c r="H11" s="747">
        <v>0.94594594594594594</v>
      </c>
      <c r="I11" s="747">
        <v>35</v>
      </c>
      <c r="J11" s="747">
        <v>1</v>
      </c>
      <c r="K11" s="747">
        <v>37</v>
      </c>
      <c r="L11" s="747">
        <v>1</v>
      </c>
      <c r="M11" s="747">
        <v>37</v>
      </c>
      <c r="N11" s="747"/>
      <c r="O11" s="747"/>
      <c r="P11" s="761"/>
      <c r="Q11" s="748"/>
    </row>
    <row r="12" spans="1:17" ht="14.4" customHeight="1" x14ac:dyDescent="0.3">
      <c r="A12" s="742" t="s">
        <v>3988</v>
      </c>
      <c r="B12" s="743" t="s">
        <v>3946</v>
      </c>
      <c r="C12" s="743" t="s">
        <v>3923</v>
      </c>
      <c r="D12" s="743" t="s">
        <v>3924</v>
      </c>
      <c r="E12" s="743" t="s">
        <v>3925</v>
      </c>
      <c r="F12" s="747">
        <v>3</v>
      </c>
      <c r="G12" s="747">
        <v>105</v>
      </c>
      <c r="H12" s="747">
        <v>2.8378378378378377</v>
      </c>
      <c r="I12" s="747">
        <v>35</v>
      </c>
      <c r="J12" s="747">
        <v>1</v>
      </c>
      <c r="K12" s="747">
        <v>37</v>
      </c>
      <c r="L12" s="747">
        <v>1</v>
      </c>
      <c r="M12" s="747">
        <v>37</v>
      </c>
      <c r="N12" s="747"/>
      <c r="O12" s="747"/>
      <c r="P12" s="761"/>
      <c r="Q12" s="748"/>
    </row>
    <row r="13" spans="1:17" ht="14.4" customHeight="1" x14ac:dyDescent="0.3">
      <c r="A13" s="742" t="s">
        <v>3988</v>
      </c>
      <c r="B13" s="743" t="s">
        <v>3946</v>
      </c>
      <c r="C13" s="743" t="s">
        <v>3923</v>
      </c>
      <c r="D13" s="743" t="s">
        <v>3934</v>
      </c>
      <c r="E13" s="743" t="s">
        <v>3935</v>
      </c>
      <c r="F13" s="747">
        <v>160</v>
      </c>
      <c r="G13" s="747">
        <v>52960</v>
      </c>
      <c r="H13" s="747">
        <v>0.9907584090994126</v>
      </c>
      <c r="I13" s="747">
        <v>331</v>
      </c>
      <c r="J13" s="747">
        <v>151</v>
      </c>
      <c r="K13" s="747">
        <v>53454</v>
      </c>
      <c r="L13" s="747">
        <v>1</v>
      </c>
      <c r="M13" s="747">
        <v>354</v>
      </c>
      <c r="N13" s="747">
        <v>198</v>
      </c>
      <c r="O13" s="747">
        <v>70290</v>
      </c>
      <c r="P13" s="761">
        <v>1.3149623975754854</v>
      </c>
      <c r="Q13" s="748">
        <v>355</v>
      </c>
    </row>
    <row r="14" spans="1:17" ht="14.4" customHeight="1" x14ac:dyDescent="0.3">
      <c r="A14" s="742" t="s">
        <v>3989</v>
      </c>
      <c r="B14" s="743" t="s">
        <v>3914</v>
      </c>
      <c r="C14" s="743" t="s">
        <v>3923</v>
      </c>
      <c r="D14" s="743" t="s">
        <v>3924</v>
      </c>
      <c r="E14" s="743" t="s">
        <v>3925</v>
      </c>
      <c r="F14" s="747"/>
      <c r="G14" s="747"/>
      <c r="H14" s="747"/>
      <c r="I14" s="747"/>
      <c r="J14" s="747">
        <v>1</v>
      </c>
      <c r="K14" s="747">
        <v>37</v>
      </c>
      <c r="L14" s="747">
        <v>1</v>
      </c>
      <c r="M14" s="747">
        <v>37</v>
      </c>
      <c r="N14" s="747"/>
      <c r="O14" s="747"/>
      <c r="P14" s="761"/>
      <c r="Q14" s="748"/>
    </row>
    <row r="15" spans="1:17" ht="14.4" customHeight="1" x14ac:dyDescent="0.3">
      <c r="A15" s="742" t="s">
        <v>3989</v>
      </c>
      <c r="B15" s="743" t="s">
        <v>3946</v>
      </c>
      <c r="C15" s="743" t="s">
        <v>3923</v>
      </c>
      <c r="D15" s="743" t="s">
        <v>3934</v>
      </c>
      <c r="E15" s="743" t="s">
        <v>3935</v>
      </c>
      <c r="F15" s="747">
        <v>21</v>
      </c>
      <c r="G15" s="747">
        <v>6951</v>
      </c>
      <c r="H15" s="747">
        <v>1.1550348953140579</v>
      </c>
      <c r="I15" s="747">
        <v>331</v>
      </c>
      <c r="J15" s="747">
        <v>17</v>
      </c>
      <c r="K15" s="747">
        <v>6018</v>
      </c>
      <c r="L15" s="747">
        <v>1</v>
      </c>
      <c r="M15" s="747">
        <v>354</v>
      </c>
      <c r="N15" s="747">
        <v>20</v>
      </c>
      <c r="O15" s="747">
        <v>7100</v>
      </c>
      <c r="P15" s="761">
        <v>1.1797939514788967</v>
      </c>
      <c r="Q15" s="748">
        <v>355</v>
      </c>
    </row>
    <row r="16" spans="1:17" ht="14.4" customHeight="1" x14ac:dyDescent="0.3">
      <c r="A16" s="742" t="s">
        <v>3990</v>
      </c>
      <c r="B16" s="743" t="s">
        <v>3946</v>
      </c>
      <c r="C16" s="743" t="s">
        <v>3923</v>
      </c>
      <c r="D16" s="743" t="s">
        <v>3934</v>
      </c>
      <c r="E16" s="743" t="s">
        <v>3935</v>
      </c>
      <c r="F16" s="747">
        <v>5</v>
      </c>
      <c r="G16" s="747">
        <v>1655</v>
      </c>
      <c r="H16" s="747">
        <v>0.93502824858757061</v>
      </c>
      <c r="I16" s="747">
        <v>331</v>
      </c>
      <c r="J16" s="747">
        <v>5</v>
      </c>
      <c r="K16" s="747">
        <v>1770</v>
      </c>
      <c r="L16" s="747">
        <v>1</v>
      </c>
      <c r="M16" s="747">
        <v>354</v>
      </c>
      <c r="N16" s="747">
        <v>5</v>
      </c>
      <c r="O16" s="747">
        <v>1775</v>
      </c>
      <c r="P16" s="761">
        <v>1.0028248587570621</v>
      </c>
      <c r="Q16" s="748">
        <v>355</v>
      </c>
    </row>
    <row r="17" spans="1:17" ht="14.4" customHeight="1" x14ac:dyDescent="0.3">
      <c r="A17" s="742" t="s">
        <v>3913</v>
      </c>
      <c r="B17" s="743" t="s">
        <v>3946</v>
      </c>
      <c r="C17" s="743" t="s">
        <v>3923</v>
      </c>
      <c r="D17" s="743" t="s">
        <v>3934</v>
      </c>
      <c r="E17" s="743" t="s">
        <v>3935</v>
      </c>
      <c r="F17" s="747">
        <v>11</v>
      </c>
      <c r="G17" s="747">
        <v>3641</v>
      </c>
      <c r="H17" s="747">
        <v>0.79117774880486746</v>
      </c>
      <c r="I17" s="747">
        <v>331</v>
      </c>
      <c r="J17" s="747">
        <v>13</v>
      </c>
      <c r="K17" s="747">
        <v>4602</v>
      </c>
      <c r="L17" s="747">
        <v>1</v>
      </c>
      <c r="M17" s="747">
        <v>354</v>
      </c>
      <c r="N17" s="747">
        <v>13</v>
      </c>
      <c r="O17" s="747">
        <v>4615</v>
      </c>
      <c r="P17" s="761">
        <v>1.0028248587570621</v>
      </c>
      <c r="Q17" s="748">
        <v>355</v>
      </c>
    </row>
    <row r="18" spans="1:17" ht="14.4" customHeight="1" x14ac:dyDescent="0.3">
      <c r="A18" s="742" t="s">
        <v>3991</v>
      </c>
      <c r="B18" s="743" t="s">
        <v>3946</v>
      </c>
      <c r="C18" s="743" t="s">
        <v>3923</v>
      </c>
      <c r="D18" s="743" t="s">
        <v>3934</v>
      </c>
      <c r="E18" s="743" t="s">
        <v>3935</v>
      </c>
      <c r="F18" s="747"/>
      <c r="G18" s="747"/>
      <c r="H18" s="747"/>
      <c r="I18" s="747"/>
      <c r="J18" s="747"/>
      <c r="K18" s="747"/>
      <c r="L18" s="747"/>
      <c r="M18" s="747"/>
      <c r="N18" s="747">
        <v>1</v>
      </c>
      <c r="O18" s="747">
        <v>355</v>
      </c>
      <c r="P18" s="761"/>
      <c r="Q18" s="748">
        <v>355</v>
      </c>
    </row>
    <row r="19" spans="1:17" ht="14.4" customHeight="1" x14ac:dyDescent="0.3">
      <c r="A19" s="742" t="s">
        <v>3992</v>
      </c>
      <c r="B19" s="743" t="s">
        <v>3946</v>
      </c>
      <c r="C19" s="743" t="s">
        <v>3923</v>
      </c>
      <c r="D19" s="743" t="s">
        <v>3934</v>
      </c>
      <c r="E19" s="743" t="s">
        <v>3935</v>
      </c>
      <c r="F19" s="747"/>
      <c r="G19" s="747"/>
      <c r="H19" s="747"/>
      <c r="I19" s="747"/>
      <c r="J19" s="747">
        <v>1</v>
      </c>
      <c r="K19" s="747">
        <v>354</v>
      </c>
      <c r="L19" s="747">
        <v>1</v>
      </c>
      <c r="M19" s="747">
        <v>354</v>
      </c>
      <c r="N19" s="747">
        <v>2</v>
      </c>
      <c r="O19" s="747">
        <v>710</v>
      </c>
      <c r="P19" s="761">
        <v>2.0056497175141241</v>
      </c>
      <c r="Q19" s="748">
        <v>355</v>
      </c>
    </row>
    <row r="20" spans="1:17" ht="14.4" customHeight="1" x14ac:dyDescent="0.3">
      <c r="A20" s="742" t="s">
        <v>3993</v>
      </c>
      <c r="B20" s="743" t="s">
        <v>3914</v>
      </c>
      <c r="C20" s="743" t="s">
        <v>3923</v>
      </c>
      <c r="D20" s="743" t="s">
        <v>3944</v>
      </c>
      <c r="E20" s="743" t="s">
        <v>3945</v>
      </c>
      <c r="F20" s="747"/>
      <c r="G20" s="747"/>
      <c r="H20" s="747"/>
      <c r="I20" s="747"/>
      <c r="J20" s="747"/>
      <c r="K20" s="747"/>
      <c r="L20" s="747"/>
      <c r="M20" s="747"/>
      <c r="N20" s="747">
        <v>1</v>
      </c>
      <c r="O20" s="747">
        <v>235</v>
      </c>
      <c r="P20" s="761"/>
      <c r="Q20" s="748">
        <v>235</v>
      </c>
    </row>
    <row r="21" spans="1:17" ht="14.4" customHeight="1" x14ac:dyDescent="0.3">
      <c r="A21" s="742" t="s">
        <v>3993</v>
      </c>
      <c r="B21" s="743" t="s">
        <v>3946</v>
      </c>
      <c r="C21" s="743" t="s">
        <v>3923</v>
      </c>
      <c r="D21" s="743" t="s">
        <v>3934</v>
      </c>
      <c r="E21" s="743" t="s">
        <v>3935</v>
      </c>
      <c r="F21" s="747">
        <v>31</v>
      </c>
      <c r="G21" s="747">
        <v>10261</v>
      </c>
      <c r="H21" s="747">
        <v>1.2602554654875953</v>
      </c>
      <c r="I21" s="747">
        <v>331</v>
      </c>
      <c r="J21" s="747">
        <v>23</v>
      </c>
      <c r="K21" s="747">
        <v>8142</v>
      </c>
      <c r="L21" s="747">
        <v>1</v>
      </c>
      <c r="M21" s="747">
        <v>354</v>
      </c>
      <c r="N21" s="747">
        <v>36</v>
      </c>
      <c r="O21" s="747">
        <v>12780</v>
      </c>
      <c r="P21" s="761">
        <v>1.5696389093588798</v>
      </c>
      <c r="Q21" s="748">
        <v>355</v>
      </c>
    </row>
    <row r="22" spans="1:17" ht="14.4" customHeight="1" x14ac:dyDescent="0.3">
      <c r="A22" s="742" t="s">
        <v>3994</v>
      </c>
      <c r="B22" s="743" t="s">
        <v>3914</v>
      </c>
      <c r="C22" s="743" t="s">
        <v>3923</v>
      </c>
      <c r="D22" s="743" t="s">
        <v>3924</v>
      </c>
      <c r="E22" s="743" t="s">
        <v>3925</v>
      </c>
      <c r="F22" s="747"/>
      <c r="G22" s="747"/>
      <c r="H22" s="747"/>
      <c r="I22" s="747"/>
      <c r="J22" s="747">
        <v>2</v>
      </c>
      <c r="K22" s="747">
        <v>74</v>
      </c>
      <c r="L22" s="747">
        <v>1</v>
      </c>
      <c r="M22" s="747">
        <v>37</v>
      </c>
      <c r="N22" s="747"/>
      <c r="O22" s="747"/>
      <c r="P22" s="761"/>
      <c r="Q22" s="748"/>
    </row>
    <row r="23" spans="1:17" ht="14.4" customHeight="1" x14ac:dyDescent="0.3">
      <c r="A23" s="742" t="s">
        <v>3994</v>
      </c>
      <c r="B23" s="743" t="s">
        <v>3946</v>
      </c>
      <c r="C23" s="743" t="s">
        <v>3923</v>
      </c>
      <c r="D23" s="743" t="s">
        <v>3934</v>
      </c>
      <c r="E23" s="743" t="s">
        <v>3935</v>
      </c>
      <c r="F23" s="747">
        <v>7</v>
      </c>
      <c r="G23" s="747">
        <v>2317</v>
      </c>
      <c r="H23" s="747">
        <v>1.0908662900188324</v>
      </c>
      <c r="I23" s="747">
        <v>331</v>
      </c>
      <c r="J23" s="747">
        <v>6</v>
      </c>
      <c r="K23" s="747">
        <v>2124</v>
      </c>
      <c r="L23" s="747">
        <v>1</v>
      </c>
      <c r="M23" s="747">
        <v>354</v>
      </c>
      <c r="N23" s="747">
        <v>6</v>
      </c>
      <c r="O23" s="747">
        <v>2130</v>
      </c>
      <c r="P23" s="761">
        <v>1.0028248587570621</v>
      </c>
      <c r="Q23" s="748">
        <v>355</v>
      </c>
    </row>
    <row r="24" spans="1:17" ht="14.4" customHeight="1" x14ac:dyDescent="0.3">
      <c r="A24" s="742" t="s">
        <v>3995</v>
      </c>
      <c r="B24" s="743" t="s">
        <v>3946</v>
      </c>
      <c r="C24" s="743" t="s">
        <v>3923</v>
      </c>
      <c r="D24" s="743" t="s">
        <v>3934</v>
      </c>
      <c r="E24" s="743" t="s">
        <v>3935</v>
      </c>
      <c r="F24" s="747">
        <v>1</v>
      </c>
      <c r="G24" s="747">
        <v>331</v>
      </c>
      <c r="H24" s="747"/>
      <c r="I24" s="747">
        <v>331</v>
      </c>
      <c r="J24" s="747"/>
      <c r="K24" s="747"/>
      <c r="L24" s="747"/>
      <c r="M24" s="747"/>
      <c r="N24" s="747"/>
      <c r="O24" s="747"/>
      <c r="P24" s="761"/>
      <c r="Q24" s="748"/>
    </row>
    <row r="25" spans="1:17" ht="14.4" customHeight="1" x14ac:dyDescent="0.3">
      <c r="A25" s="742" t="s">
        <v>3996</v>
      </c>
      <c r="B25" s="743" t="s">
        <v>3946</v>
      </c>
      <c r="C25" s="743" t="s">
        <v>3923</v>
      </c>
      <c r="D25" s="743" t="s">
        <v>3934</v>
      </c>
      <c r="E25" s="743" t="s">
        <v>3935</v>
      </c>
      <c r="F25" s="747"/>
      <c r="G25" s="747"/>
      <c r="H25" s="747"/>
      <c r="I25" s="747"/>
      <c r="J25" s="747"/>
      <c r="K25" s="747"/>
      <c r="L25" s="747"/>
      <c r="M25" s="747"/>
      <c r="N25" s="747">
        <v>1</v>
      </c>
      <c r="O25" s="747">
        <v>355</v>
      </c>
      <c r="P25" s="761"/>
      <c r="Q25" s="748">
        <v>355</v>
      </c>
    </row>
    <row r="26" spans="1:17" ht="14.4" customHeight="1" x14ac:dyDescent="0.3">
      <c r="A26" s="742" t="s">
        <v>3997</v>
      </c>
      <c r="B26" s="743" t="s">
        <v>3946</v>
      </c>
      <c r="C26" s="743" t="s">
        <v>3923</v>
      </c>
      <c r="D26" s="743" t="s">
        <v>3934</v>
      </c>
      <c r="E26" s="743" t="s">
        <v>3935</v>
      </c>
      <c r="F26" s="747">
        <v>7</v>
      </c>
      <c r="G26" s="747">
        <v>2317</v>
      </c>
      <c r="H26" s="747">
        <v>0.81814971751412424</v>
      </c>
      <c r="I26" s="747">
        <v>331</v>
      </c>
      <c r="J26" s="747">
        <v>8</v>
      </c>
      <c r="K26" s="747">
        <v>2832</v>
      </c>
      <c r="L26" s="747">
        <v>1</v>
      </c>
      <c r="M26" s="747">
        <v>354</v>
      </c>
      <c r="N26" s="747">
        <v>9</v>
      </c>
      <c r="O26" s="747">
        <v>3195</v>
      </c>
      <c r="P26" s="761">
        <v>1.1281779661016949</v>
      </c>
      <c r="Q26" s="748">
        <v>355</v>
      </c>
    </row>
    <row r="27" spans="1:17" ht="14.4" customHeight="1" x14ac:dyDescent="0.3">
      <c r="A27" s="742" t="s">
        <v>3998</v>
      </c>
      <c r="B27" s="743" t="s">
        <v>3946</v>
      </c>
      <c r="C27" s="743" t="s">
        <v>3923</v>
      </c>
      <c r="D27" s="743" t="s">
        <v>3924</v>
      </c>
      <c r="E27" s="743" t="s">
        <v>3925</v>
      </c>
      <c r="F27" s="747">
        <v>1</v>
      </c>
      <c r="G27" s="747">
        <v>35</v>
      </c>
      <c r="H27" s="747">
        <v>0.94594594594594594</v>
      </c>
      <c r="I27" s="747">
        <v>35</v>
      </c>
      <c r="J27" s="747">
        <v>1</v>
      </c>
      <c r="K27" s="747">
        <v>37</v>
      </c>
      <c r="L27" s="747">
        <v>1</v>
      </c>
      <c r="M27" s="747">
        <v>37</v>
      </c>
      <c r="N27" s="747">
        <v>2</v>
      </c>
      <c r="O27" s="747">
        <v>74</v>
      </c>
      <c r="P27" s="761">
        <v>2</v>
      </c>
      <c r="Q27" s="748">
        <v>37</v>
      </c>
    </row>
    <row r="28" spans="1:17" ht="14.4" customHeight="1" x14ac:dyDescent="0.3">
      <c r="A28" s="742" t="s">
        <v>3998</v>
      </c>
      <c r="B28" s="743" t="s">
        <v>3946</v>
      </c>
      <c r="C28" s="743" t="s">
        <v>3923</v>
      </c>
      <c r="D28" s="743" t="s">
        <v>3934</v>
      </c>
      <c r="E28" s="743" t="s">
        <v>3935</v>
      </c>
      <c r="F28" s="747">
        <v>90</v>
      </c>
      <c r="G28" s="747">
        <v>29790</v>
      </c>
      <c r="H28" s="747">
        <v>0.80915906127770532</v>
      </c>
      <c r="I28" s="747">
        <v>331</v>
      </c>
      <c r="J28" s="747">
        <v>104</v>
      </c>
      <c r="K28" s="747">
        <v>36816</v>
      </c>
      <c r="L28" s="747">
        <v>1</v>
      </c>
      <c r="M28" s="747">
        <v>354</v>
      </c>
      <c r="N28" s="747">
        <v>106</v>
      </c>
      <c r="O28" s="747">
        <v>37630</v>
      </c>
      <c r="P28" s="761">
        <v>1.0221099521946979</v>
      </c>
      <c r="Q28" s="748">
        <v>355</v>
      </c>
    </row>
    <row r="29" spans="1:17" ht="14.4" customHeight="1" x14ac:dyDescent="0.3">
      <c r="A29" s="742" t="s">
        <v>3999</v>
      </c>
      <c r="B29" s="743" t="s">
        <v>3946</v>
      </c>
      <c r="C29" s="743" t="s">
        <v>3923</v>
      </c>
      <c r="D29" s="743" t="s">
        <v>3934</v>
      </c>
      <c r="E29" s="743" t="s">
        <v>3935</v>
      </c>
      <c r="F29" s="747"/>
      <c r="G29" s="747"/>
      <c r="H29" s="747"/>
      <c r="I29" s="747"/>
      <c r="J29" s="747">
        <v>1</v>
      </c>
      <c r="K29" s="747">
        <v>354</v>
      </c>
      <c r="L29" s="747">
        <v>1</v>
      </c>
      <c r="M29" s="747">
        <v>354</v>
      </c>
      <c r="N29" s="747"/>
      <c r="O29" s="747"/>
      <c r="P29" s="761"/>
      <c r="Q29" s="748"/>
    </row>
    <row r="30" spans="1:17" ht="14.4" customHeight="1" x14ac:dyDescent="0.3">
      <c r="A30" s="742" t="s">
        <v>4000</v>
      </c>
      <c r="B30" s="743" t="s">
        <v>3946</v>
      </c>
      <c r="C30" s="743" t="s">
        <v>3923</v>
      </c>
      <c r="D30" s="743" t="s">
        <v>3934</v>
      </c>
      <c r="E30" s="743" t="s">
        <v>3935</v>
      </c>
      <c r="F30" s="747">
        <v>5</v>
      </c>
      <c r="G30" s="747">
        <v>1655</v>
      </c>
      <c r="H30" s="747">
        <v>2.3375706214689265</v>
      </c>
      <c r="I30" s="747">
        <v>331</v>
      </c>
      <c r="J30" s="747">
        <v>2</v>
      </c>
      <c r="K30" s="747">
        <v>708</v>
      </c>
      <c r="L30" s="747">
        <v>1</v>
      </c>
      <c r="M30" s="747">
        <v>354</v>
      </c>
      <c r="N30" s="747">
        <v>5</v>
      </c>
      <c r="O30" s="747">
        <v>1775</v>
      </c>
      <c r="P30" s="761">
        <v>2.5070621468926553</v>
      </c>
      <c r="Q30" s="748">
        <v>355</v>
      </c>
    </row>
    <row r="31" spans="1:17" ht="14.4" customHeight="1" x14ac:dyDescent="0.3">
      <c r="A31" s="742" t="s">
        <v>4001</v>
      </c>
      <c r="B31" s="743" t="s">
        <v>3946</v>
      </c>
      <c r="C31" s="743" t="s">
        <v>3923</v>
      </c>
      <c r="D31" s="743" t="s">
        <v>3934</v>
      </c>
      <c r="E31" s="743" t="s">
        <v>3935</v>
      </c>
      <c r="F31" s="747">
        <v>1</v>
      </c>
      <c r="G31" s="747">
        <v>331</v>
      </c>
      <c r="H31" s="747">
        <v>0.93502824858757061</v>
      </c>
      <c r="I31" s="747">
        <v>331</v>
      </c>
      <c r="J31" s="747">
        <v>1</v>
      </c>
      <c r="K31" s="747">
        <v>354</v>
      </c>
      <c r="L31" s="747">
        <v>1</v>
      </c>
      <c r="M31" s="747">
        <v>354</v>
      </c>
      <c r="N31" s="747">
        <v>1</v>
      </c>
      <c r="O31" s="747">
        <v>355</v>
      </c>
      <c r="P31" s="761">
        <v>1.0028248587570621</v>
      </c>
      <c r="Q31" s="748">
        <v>355</v>
      </c>
    </row>
    <row r="32" spans="1:17" ht="14.4" customHeight="1" x14ac:dyDescent="0.3">
      <c r="A32" s="742" t="s">
        <v>4002</v>
      </c>
      <c r="B32" s="743" t="s">
        <v>3946</v>
      </c>
      <c r="C32" s="743" t="s">
        <v>3923</v>
      </c>
      <c r="D32" s="743" t="s">
        <v>3934</v>
      </c>
      <c r="E32" s="743" t="s">
        <v>3935</v>
      </c>
      <c r="F32" s="747"/>
      <c r="G32" s="747"/>
      <c r="H32" s="747"/>
      <c r="I32" s="747"/>
      <c r="J32" s="747">
        <v>1</v>
      </c>
      <c r="K32" s="747">
        <v>354</v>
      </c>
      <c r="L32" s="747">
        <v>1</v>
      </c>
      <c r="M32" s="747">
        <v>354</v>
      </c>
      <c r="N32" s="747"/>
      <c r="O32" s="747"/>
      <c r="P32" s="761"/>
      <c r="Q32" s="748"/>
    </row>
    <row r="33" spans="1:17" ht="14.4" customHeight="1" x14ac:dyDescent="0.3">
      <c r="A33" s="742" t="s">
        <v>4003</v>
      </c>
      <c r="B33" s="743" t="s">
        <v>3946</v>
      </c>
      <c r="C33" s="743" t="s">
        <v>3923</v>
      </c>
      <c r="D33" s="743" t="s">
        <v>3934</v>
      </c>
      <c r="E33" s="743" t="s">
        <v>3935</v>
      </c>
      <c r="F33" s="747">
        <v>1</v>
      </c>
      <c r="G33" s="747">
        <v>331</v>
      </c>
      <c r="H33" s="747">
        <v>0.4675141242937853</v>
      </c>
      <c r="I33" s="747">
        <v>331</v>
      </c>
      <c r="J33" s="747">
        <v>2</v>
      </c>
      <c r="K33" s="747">
        <v>708</v>
      </c>
      <c r="L33" s="747">
        <v>1</v>
      </c>
      <c r="M33" s="747">
        <v>354</v>
      </c>
      <c r="N33" s="747">
        <v>3</v>
      </c>
      <c r="O33" s="747">
        <v>1065</v>
      </c>
      <c r="P33" s="761">
        <v>1.5042372881355932</v>
      </c>
      <c r="Q33" s="748">
        <v>355</v>
      </c>
    </row>
    <row r="34" spans="1:17" ht="14.4" customHeight="1" x14ac:dyDescent="0.3">
      <c r="A34" s="742" t="s">
        <v>524</v>
      </c>
      <c r="B34" s="743" t="s">
        <v>3946</v>
      </c>
      <c r="C34" s="743" t="s">
        <v>3923</v>
      </c>
      <c r="D34" s="743" t="s">
        <v>3924</v>
      </c>
      <c r="E34" s="743" t="s">
        <v>3925</v>
      </c>
      <c r="F34" s="747">
        <v>1</v>
      </c>
      <c r="G34" s="747">
        <v>35</v>
      </c>
      <c r="H34" s="747"/>
      <c r="I34" s="747">
        <v>35</v>
      </c>
      <c r="J34" s="747"/>
      <c r="K34" s="747"/>
      <c r="L34" s="747"/>
      <c r="M34" s="747"/>
      <c r="N34" s="747"/>
      <c r="O34" s="747"/>
      <c r="P34" s="761"/>
      <c r="Q34" s="748"/>
    </row>
    <row r="35" spans="1:17" ht="14.4" customHeight="1" x14ac:dyDescent="0.3">
      <c r="A35" s="742" t="s">
        <v>524</v>
      </c>
      <c r="B35" s="743" t="s">
        <v>4004</v>
      </c>
      <c r="C35" s="743" t="s">
        <v>3915</v>
      </c>
      <c r="D35" s="743" t="s">
        <v>4005</v>
      </c>
      <c r="E35" s="743" t="s">
        <v>4006</v>
      </c>
      <c r="F35" s="747">
        <v>43</v>
      </c>
      <c r="G35" s="747">
        <v>3659.22</v>
      </c>
      <c r="H35" s="747">
        <v>0.93360071642339382</v>
      </c>
      <c r="I35" s="747">
        <v>85.098139534883714</v>
      </c>
      <c r="J35" s="747">
        <v>78.5</v>
      </c>
      <c r="K35" s="747">
        <v>3919.4700000000003</v>
      </c>
      <c r="L35" s="747">
        <v>1</v>
      </c>
      <c r="M35" s="747">
        <v>49.929554140127394</v>
      </c>
      <c r="N35" s="747">
        <v>51</v>
      </c>
      <c r="O35" s="747">
        <v>2546.4299999999998</v>
      </c>
      <c r="P35" s="761">
        <v>0.64968733017474289</v>
      </c>
      <c r="Q35" s="748">
        <v>49.93</v>
      </c>
    </row>
    <row r="36" spans="1:17" ht="14.4" customHeight="1" x14ac:dyDescent="0.3">
      <c r="A36" s="742" t="s">
        <v>524</v>
      </c>
      <c r="B36" s="743" t="s">
        <v>4004</v>
      </c>
      <c r="C36" s="743" t="s">
        <v>3915</v>
      </c>
      <c r="D36" s="743" t="s">
        <v>4007</v>
      </c>
      <c r="E36" s="743" t="s">
        <v>4008</v>
      </c>
      <c r="F36" s="747"/>
      <c r="G36" s="747"/>
      <c r="H36" s="747"/>
      <c r="I36" s="747"/>
      <c r="J36" s="747">
        <v>15</v>
      </c>
      <c r="K36" s="747">
        <v>1201.2</v>
      </c>
      <c r="L36" s="747">
        <v>1</v>
      </c>
      <c r="M36" s="747">
        <v>80.08</v>
      </c>
      <c r="N36" s="747"/>
      <c r="O36" s="747"/>
      <c r="P36" s="761"/>
      <c r="Q36" s="748"/>
    </row>
    <row r="37" spans="1:17" ht="14.4" customHeight="1" x14ac:dyDescent="0.3">
      <c r="A37" s="742" t="s">
        <v>524</v>
      </c>
      <c r="B37" s="743" t="s">
        <v>4004</v>
      </c>
      <c r="C37" s="743" t="s">
        <v>3915</v>
      </c>
      <c r="D37" s="743" t="s">
        <v>4009</v>
      </c>
      <c r="E37" s="743" t="s">
        <v>4008</v>
      </c>
      <c r="F37" s="747">
        <v>36</v>
      </c>
      <c r="G37" s="747">
        <v>2740.68</v>
      </c>
      <c r="H37" s="747">
        <v>3.2727272727272729</v>
      </c>
      <c r="I37" s="747">
        <v>76.13</v>
      </c>
      <c r="J37" s="747">
        <v>11</v>
      </c>
      <c r="K37" s="747">
        <v>837.43</v>
      </c>
      <c r="L37" s="747">
        <v>1</v>
      </c>
      <c r="M37" s="747">
        <v>76.13</v>
      </c>
      <c r="N37" s="747"/>
      <c r="O37" s="747"/>
      <c r="P37" s="761"/>
      <c r="Q37" s="748"/>
    </row>
    <row r="38" spans="1:17" ht="14.4" customHeight="1" x14ac:dyDescent="0.3">
      <c r="A38" s="742" t="s">
        <v>524</v>
      </c>
      <c r="B38" s="743" t="s">
        <v>4004</v>
      </c>
      <c r="C38" s="743" t="s">
        <v>3915</v>
      </c>
      <c r="D38" s="743" t="s">
        <v>4010</v>
      </c>
      <c r="E38" s="743" t="s">
        <v>4011</v>
      </c>
      <c r="F38" s="747">
        <v>4.0999999999999996</v>
      </c>
      <c r="G38" s="747">
        <v>2430.62</v>
      </c>
      <c r="H38" s="747">
        <v>9.1818525234209716</v>
      </c>
      <c r="I38" s="747">
        <v>592.83414634146345</v>
      </c>
      <c r="J38" s="747">
        <v>0.6</v>
      </c>
      <c r="K38" s="747">
        <v>264.72000000000003</v>
      </c>
      <c r="L38" s="747">
        <v>1</v>
      </c>
      <c r="M38" s="747">
        <v>441.20000000000005</v>
      </c>
      <c r="N38" s="747"/>
      <c r="O38" s="747"/>
      <c r="P38" s="761"/>
      <c r="Q38" s="748"/>
    </row>
    <row r="39" spans="1:17" ht="14.4" customHeight="1" x14ac:dyDescent="0.3">
      <c r="A39" s="742" t="s">
        <v>524</v>
      </c>
      <c r="B39" s="743" t="s">
        <v>4004</v>
      </c>
      <c r="C39" s="743" t="s">
        <v>3915</v>
      </c>
      <c r="D39" s="743" t="s">
        <v>4012</v>
      </c>
      <c r="E39" s="743" t="s">
        <v>4013</v>
      </c>
      <c r="F39" s="747">
        <v>3</v>
      </c>
      <c r="G39" s="747">
        <v>244.94</v>
      </c>
      <c r="H39" s="747"/>
      <c r="I39" s="747">
        <v>81.646666666666661</v>
      </c>
      <c r="J39" s="747"/>
      <c r="K39" s="747"/>
      <c r="L39" s="747"/>
      <c r="M39" s="747"/>
      <c r="N39" s="747"/>
      <c r="O39" s="747"/>
      <c r="P39" s="761"/>
      <c r="Q39" s="748"/>
    </row>
    <row r="40" spans="1:17" ht="14.4" customHeight="1" x14ac:dyDescent="0.3">
      <c r="A40" s="742" t="s">
        <v>524</v>
      </c>
      <c r="B40" s="743" t="s">
        <v>4004</v>
      </c>
      <c r="C40" s="743" t="s">
        <v>3915</v>
      </c>
      <c r="D40" s="743" t="s">
        <v>4014</v>
      </c>
      <c r="E40" s="743" t="s">
        <v>1692</v>
      </c>
      <c r="F40" s="747">
        <v>20</v>
      </c>
      <c r="G40" s="747">
        <v>1168</v>
      </c>
      <c r="H40" s="747">
        <v>0.86956521739130443</v>
      </c>
      <c r="I40" s="747">
        <v>58.4</v>
      </c>
      <c r="J40" s="747">
        <v>23</v>
      </c>
      <c r="K40" s="747">
        <v>1343.1999999999998</v>
      </c>
      <c r="L40" s="747">
        <v>1</v>
      </c>
      <c r="M40" s="747">
        <v>58.399999999999991</v>
      </c>
      <c r="N40" s="747">
        <v>37</v>
      </c>
      <c r="O40" s="747">
        <v>2160.8000000000002</v>
      </c>
      <c r="P40" s="761">
        <v>1.6086956521739133</v>
      </c>
      <c r="Q40" s="748">
        <v>58.400000000000006</v>
      </c>
    </row>
    <row r="41" spans="1:17" ht="14.4" customHeight="1" x14ac:dyDescent="0.3">
      <c r="A41" s="742" t="s">
        <v>524</v>
      </c>
      <c r="B41" s="743" t="s">
        <v>4004</v>
      </c>
      <c r="C41" s="743" t="s">
        <v>3915</v>
      </c>
      <c r="D41" s="743" t="s">
        <v>4015</v>
      </c>
      <c r="E41" s="743" t="s">
        <v>4016</v>
      </c>
      <c r="F41" s="747">
        <v>20</v>
      </c>
      <c r="G41" s="747">
        <v>2119.1999999999998</v>
      </c>
      <c r="H41" s="747"/>
      <c r="I41" s="747">
        <v>105.96</v>
      </c>
      <c r="J41" s="747"/>
      <c r="K41" s="747"/>
      <c r="L41" s="747"/>
      <c r="M41" s="747"/>
      <c r="N41" s="747"/>
      <c r="O41" s="747"/>
      <c r="P41" s="761"/>
      <c r="Q41" s="748"/>
    </row>
    <row r="42" spans="1:17" ht="14.4" customHeight="1" x14ac:dyDescent="0.3">
      <c r="A42" s="742" t="s">
        <v>524</v>
      </c>
      <c r="B42" s="743" t="s">
        <v>4004</v>
      </c>
      <c r="C42" s="743" t="s">
        <v>3915</v>
      </c>
      <c r="D42" s="743" t="s">
        <v>4017</v>
      </c>
      <c r="E42" s="743" t="s">
        <v>4018</v>
      </c>
      <c r="F42" s="747"/>
      <c r="G42" s="747"/>
      <c r="H42" s="747"/>
      <c r="I42" s="747"/>
      <c r="J42" s="747">
        <v>9.4499999999999993</v>
      </c>
      <c r="K42" s="747">
        <v>6541.76</v>
      </c>
      <c r="L42" s="747">
        <v>1</v>
      </c>
      <c r="M42" s="747">
        <v>692.24973544973557</v>
      </c>
      <c r="N42" s="747">
        <v>6</v>
      </c>
      <c r="O42" s="747">
        <v>4153.58</v>
      </c>
      <c r="P42" s="761">
        <v>0.63493310668688541</v>
      </c>
      <c r="Q42" s="748">
        <v>692.26333333333332</v>
      </c>
    </row>
    <row r="43" spans="1:17" ht="14.4" customHeight="1" x14ac:dyDescent="0.3">
      <c r="A43" s="742" t="s">
        <v>524</v>
      </c>
      <c r="B43" s="743" t="s">
        <v>4004</v>
      </c>
      <c r="C43" s="743" t="s">
        <v>3915</v>
      </c>
      <c r="D43" s="743" t="s">
        <v>4019</v>
      </c>
      <c r="E43" s="743" t="s">
        <v>4020</v>
      </c>
      <c r="F43" s="747"/>
      <c r="G43" s="747"/>
      <c r="H43" s="747"/>
      <c r="I43" s="747"/>
      <c r="J43" s="747">
        <v>6.6</v>
      </c>
      <c r="K43" s="747">
        <v>79288.44</v>
      </c>
      <c r="L43" s="747">
        <v>1</v>
      </c>
      <c r="M43" s="747">
        <v>12013.400000000001</v>
      </c>
      <c r="N43" s="747"/>
      <c r="O43" s="747"/>
      <c r="P43" s="761"/>
      <c r="Q43" s="748"/>
    </row>
    <row r="44" spans="1:17" ht="14.4" customHeight="1" x14ac:dyDescent="0.3">
      <c r="A44" s="742" t="s">
        <v>524</v>
      </c>
      <c r="B44" s="743" t="s">
        <v>4004</v>
      </c>
      <c r="C44" s="743" t="s">
        <v>3915</v>
      </c>
      <c r="D44" s="743" t="s">
        <v>4021</v>
      </c>
      <c r="E44" s="743" t="s">
        <v>4022</v>
      </c>
      <c r="F44" s="747">
        <v>90</v>
      </c>
      <c r="G44" s="747">
        <v>3474.9</v>
      </c>
      <c r="H44" s="747"/>
      <c r="I44" s="747">
        <v>38.61</v>
      </c>
      <c r="J44" s="747"/>
      <c r="K44" s="747"/>
      <c r="L44" s="747"/>
      <c r="M44" s="747"/>
      <c r="N44" s="747"/>
      <c r="O44" s="747"/>
      <c r="P44" s="761"/>
      <c r="Q44" s="748"/>
    </row>
    <row r="45" spans="1:17" ht="14.4" customHeight="1" x14ac:dyDescent="0.3">
      <c r="A45" s="742" t="s">
        <v>524</v>
      </c>
      <c r="B45" s="743" t="s">
        <v>4004</v>
      </c>
      <c r="C45" s="743" t="s">
        <v>3915</v>
      </c>
      <c r="D45" s="743" t="s">
        <v>4023</v>
      </c>
      <c r="E45" s="743" t="s">
        <v>4024</v>
      </c>
      <c r="F45" s="747">
        <v>62</v>
      </c>
      <c r="G45" s="747">
        <v>2816.66</v>
      </c>
      <c r="H45" s="747"/>
      <c r="I45" s="747">
        <v>45.43</v>
      </c>
      <c r="J45" s="747"/>
      <c r="K45" s="747"/>
      <c r="L45" s="747"/>
      <c r="M45" s="747"/>
      <c r="N45" s="747"/>
      <c r="O45" s="747"/>
      <c r="P45" s="761"/>
      <c r="Q45" s="748"/>
    </row>
    <row r="46" spans="1:17" ht="14.4" customHeight="1" x14ac:dyDescent="0.3">
      <c r="A46" s="742" t="s">
        <v>524</v>
      </c>
      <c r="B46" s="743" t="s">
        <v>4004</v>
      </c>
      <c r="C46" s="743" t="s">
        <v>3915</v>
      </c>
      <c r="D46" s="743" t="s">
        <v>4025</v>
      </c>
      <c r="E46" s="743" t="s">
        <v>1676</v>
      </c>
      <c r="F46" s="747">
        <v>88</v>
      </c>
      <c r="G46" s="747">
        <v>6795.36</v>
      </c>
      <c r="H46" s="747">
        <v>0.71544715447154461</v>
      </c>
      <c r="I46" s="747">
        <v>77.22</v>
      </c>
      <c r="J46" s="747">
        <v>123</v>
      </c>
      <c r="K46" s="747">
        <v>9498.0600000000013</v>
      </c>
      <c r="L46" s="747">
        <v>1</v>
      </c>
      <c r="M46" s="747">
        <v>77.220000000000013</v>
      </c>
      <c r="N46" s="747">
        <v>14</v>
      </c>
      <c r="O46" s="747">
        <v>1081.08</v>
      </c>
      <c r="P46" s="761">
        <v>0.11382113821138209</v>
      </c>
      <c r="Q46" s="748">
        <v>77.22</v>
      </c>
    </row>
    <row r="47" spans="1:17" ht="14.4" customHeight="1" x14ac:dyDescent="0.3">
      <c r="A47" s="742" t="s">
        <v>524</v>
      </c>
      <c r="B47" s="743" t="s">
        <v>4004</v>
      </c>
      <c r="C47" s="743" t="s">
        <v>3915</v>
      </c>
      <c r="D47" s="743" t="s">
        <v>4026</v>
      </c>
      <c r="E47" s="743" t="s">
        <v>4027</v>
      </c>
      <c r="F47" s="747">
        <v>65.100000000000009</v>
      </c>
      <c r="G47" s="747">
        <v>23647.57</v>
      </c>
      <c r="H47" s="747">
        <v>0.8241478167771219</v>
      </c>
      <c r="I47" s="747">
        <v>363.24992319508442</v>
      </c>
      <c r="J47" s="747">
        <v>105.6</v>
      </c>
      <c r="K47" s="747">
        <v>28693.360000000001</v>
      </c>
      <c r="L47" s="747">
        <v>1</v>
      </c>
      <c r="M47" s="747">
        <v>271.71742424242427</v>
      </c>
      <c r="N47" s="747">
        <v>109.9</v>
      </c>
      <c r="O47" s="747">
        <v>29861.670000000002</v>
      </c>
      <c r="P47" s="761">
        <v>1.0407170857647903</v>
      </c>
      <c r="Q47" s="748">
        <v>271.71674249317562</v>
      </c>
    </row>
    <row r="48" spans="1:17" ht="14.4" customHeight="1" x14ac:dyDescent="0.3">
      <c r="A48" s="742" t="s">
        <v>524</v>
      </c>
      <c r="B48" s="743" t="s">
        <v>4004</v>
      </c>
      <c r="C48" s="743" t="s">
        <v>3915</v>
      </c>
      <c r="D48" s="743" t="s">
        <v>4028</v>
      </c>
      <c r="E48" s="743" t="s">
        <v>1613</v>
      </c>
      <c r="F48" s="747"/>
      <c r="G48" s="747"/>
      <c r="H48" s="747"/>
      <c r="I48" s="747"/>
      <c r="J48" s="747">
        <v>4</v>
      </c>
      <c r="K48" s="747">
        <v>543.4</v>
      </c>
      <c r="L48" s="747">
        <v>1</v>
      </c>
      <c r="M48" s="747">
        <v>135.85</v>
      </c>
      <c r="N48" s="747"/>
      <c r="O48" s="747"/>
      <c r="P48" s="761"/>
      <c r="Q48" s="748"/>
    </row>
    <row r="49" spans="1:17" ht="14.4" customHeight="1" x14ac:dyDescent="0.3">
      <c r="A49" s="742" t="s">
        <v>524</v>
      </c>
      <c r="B49" s="743" t="s">
        <v>4004</v>
      </c>
      <c r="C49" s="743" t="s">
        <v>3915</v>
      </c>
      <c r="D49" s="743" t="s">
        <v>4029</v>
      </c>
      <c r="E49" s="743" t="s">
        <v>4030</v>
      </c>
      <c r="F49" s="747">
        <v>18</v>
      </c>
      <c r="G49" s="747">
        <v>705.24</v>
      </c>
      <c r="H49" s="747"/>
      <c r="I49" s="747">
        <v>39.18</v>
      </c>
      <c r="J49" s="747"/>
      <c r="K49" s="747"/>
      <c r="L49" s="747"/>
      <c r="M49" s="747"/>
      <c r="N49" s="747"/>
      <c r="O49" s="747"/>
      <c r="P49" s="761"/>
      <c r="Q49" s="748"/>
    </row>
    <row r="50" spans="1:17" ht="14.4" customHeight="1" x14ac:dyDescent="0.3">
      <c r="A50" s="742" t="s">
        <v>524</v>
      </c>
      <c r="B50" s="743" t="s">
        <v>4004</v>
      </c>
      <c r="C50" s="743" t="s">
        <v>3915</v>
      </c>
      <c r="D50" s="743" t="s">
        <v>4031</v>
      </c>
      <c r="E50" s="743" t="s">
        <v>4032</v>
      </c>
      <c r="F50" s="747">
        <v>9.1999999999999993</v>
      </c>
      <c r="G50" s="747">
        <v>34548.120000000003</v>
      </c>
      <c r="H50" s="747">
        <v>2.6463596977700434</v>
      </c>
      <c r="I50" s="747">
        <v>3755.2304347826093</v>
      </c>
      <c r="J50" s="747">
        <v>4</v>
      </c>
      <c r="K50" s="747">
        <v>13054.96</v>
      </c>
      <c r="L50" s="747">
        <v>1</v>
      </c>
      <c r="M50" s="747">
        <v>3263.74</v>
      </c>
      <c r="N50" s="747"/>
      <c r="O50" s="747"/>
      <c r="P50" s="761"/>
      <c r="Q50" s="748"/>
    </row>
    <row r="51" spans="1:17" ht="14.4" customHeight="1" x14ac:dyDescent="0.3">
      <c r="A51" s="742" t="s">
        <v>524</v>
      </c>
      <c r="B51" s="743" t="s">
        <v>4004</v>
      </c>
      <c r="C51" s="743" t="s">
        <v>3915</v>
      </c>
      <c r="D51" s="743" t="s">
        <v>4033</v>
      </c>
      <c r="E51" s="743" t="s">
        <v>4032</v>
      </c>
      <c r="F51" s="747"/>
      <c r="G51" s="747"/>
      <c r="H51" s="747"/>
      <c r="I51" s="747"/>
      <c r="J51" s="747">
        <v>1.4</v>
      </c>
      <c r="K51" s="747">
        <v>2284.61</v>
      </c>
      <c r="L51" s="747">
        <v>1</v>
      </c>
      <c r="M51" s="747">
        <v>1631.8642857142859</v>
      </c>
      <c r="N51" s="747"/>
      <c r="O51" s="747"/>
      <c r="P51" s="761"/>
      <c r="Q51" s="748"/>
    </row>
    <row r="52" spans="1:17" ht="14.4" customHeight="1" x14ac:dyDescent="0.3">
      <c r="A52" s="742" t="s">
        <v>524</v>
      </c>
      <c r="B52" s="743" t="s">
        <v>4004</v>
      </c>
      <c r="C52" s="743" t="s">
        <v>3915</v>
      </c>
      <c r="D52" s="743" t="s">
        <v>4034</v>
      </c>
      <c r="E52" s="743" t="s">
        <v>4035</v>
      </c>
      <c r="F52" s="747"/>
      <c r="G52" s="747"/>
      <c r="H52" s="747"/>
      <c r="I52" s="747"/>
      <c r="J52" s="747">
        <v>2</v>
      </c>
      <c r="K52" s="747">
        <v>219.2</v>
      </c>
      <c r="L52" s="747">
        <v>1</v>
      </c>
      <c r="M52" s="747">
        <v>109.6</v>
      </c>
      <c r="N52" s="747"/>
      <c r="O52" s="747"/>
      <c r="P52" s="761"/>
      <c r="Q52" s="748"/>
    </row>
    <row r="53" spans="1:17" ht="14.4" customHeight="1" x14ac:dyDescent="0.3">
      <c r="A53" s="742" t="s">
        <v>524</v>
      </c>
      <c r="B53" s="743" t="s">
        <v>4004</v>
      </c>
      <c r="C53" s="743" t="s">
        <v>3915</v>
      </c>
      <c r="D53" s="743" t="s">
        <v>4036</v>
      </c>
      <c r="E53" s="743" t="s">
        <v>4035</v>
      </c>
      <c r="F53" s="747">
        <v>44</v>
      </c>
      <c r="G53" s="747">
        <v>9644.7999999999993</v>
      </c>
      <c r="H53" s="747"/>
      <c r="I53" s="747">
        <v>219.2</v>
      </c>
      <c r="J53" s="747"/>
      <c r="K53" s="747"/>
      <c r="L53" s="747"/>
      <c r="M53" s="747"/>
      <c r="N53" s="747"/>
      <c r="O53" s="747"/>
      <c r="P53" s="761"/>
      <c r="Q53" s="748"/>
    </row>
    <row r="54" spans="1:17" ht="14.4" customHeight="1" x14ac:dyDescent="0.3">
      <c r="A54" s="742" t="s">
        <v>524</v>
      </c>
      <c r="B54" s="743" t="s">
        <v>4004</v>
      </c>
      <c r="C54" s="743" t="s">
        <v>3915</v>
      </c>
      <c r="D54" s="743" t="s">
        <v>4037</v>
      </c>
      <c r="E54" s="743" t="s">
        <v>4038</v>
      </c>
      <c r="F54" s="747"/>
      <c r="G54" s="747"/>
      <c r="H54" s="747"/>
      <c r="I54" s="747"/>
      <c r="J54" s="747">
        <v>1.4</v>
      </c>
      <c r="K54" s="747">
        <v>600.88</v>
      </c>
      <c r="L54" s="747">
        <v>1</v>
      </c>
      <c r="M54" s="747">
        <v>429.20000000000005</v>
      </c>
      <c r="N54" s="747">
        <v>1.2</v>
      </c>
      <c r="O54" s="747">
        <v>515.04</v>
      </c>
      <c r="P54" s="761">
        <v>0.8571428571428571</v>
      </c>
      <c r="Q54" s="748">
        <v>429.2</v>
      </c>
    </row>
    <row r="55" spans="1:17" ht="14.4" customHeight="1" x14ac:dyDescent="0.3">
      <c r="A55" s="742" t="s">
        <v>524</v>
      </c>
      <c r="B55" s="743" t="s">
        <v>4004</v>
      </c>
      <c r="C55" s="743" t="s">
        <v>3915</v>
      </c>
      <c r="D55" s="743" t="s">
        <v>4039</v>
      </c>
      <c r="E55" s="743" t="s">
        <v>2081</v>
      </c>
      <c r="F55" s="747">
        <v>7</v>
      </c>
      <c r="G55" s="747">
        <v>460.25</v>
      </c>
      <c r="H55" s="747">
        <v>4.5161290322580643E-2</v>
      </c>
      <c r="I55" s="747">
        <v>65.75</v>
      </c>
      <c r="J55" s="747">
        <v>155</v>
      </c>
      <c r="K55" s="747">
        <v>10191.25</v>
      </c>
      <c r="L55" s="747">
        <v>1</v>
      </c>
      <c r="M55" s="747">
        <v>65.75</v>
      </c>
      <c r="N55" s="747">
        <v>96</v>
      </c>
      <c r="O55" s="747">
        <v>6147.5</v>
      </c>
      <c r="P55" s="761">
        <v>0.60321354102784253</v>
      </c>
      <c r="Q55" s="748">
        <v>64.036458333333329</v>
      </c>
    </row>
    <row r="56" spans="1:17" ht="14.4" customHeight="1" x14ac:dyDescent="0.3">
      <c r="A56" s="742" t="s">
        <v>524</v>
      </c>
      <c r="B56" s="743" t="s">
        <v>4004</v>
      </c>
      <c r="C56" s="743" t="s">
        <v>3915</v>
      </c>
      <c r="D56" s="743" t="s">
        <v>4040</v>
      </c>
      <c r="E56" s="743" t="s">
        <v>4041</v>
      </c>
      <c r="F56" s="747">
        <v>16</v>
      </c>
      <c r="G56" s="747">
        <v>1544.32</v>
      </c>
      <c r="H56" s="747"/>
      <c r="I56" s="747">
        <v>96.52</v>
      </c>
      <c r="J56" s="747"/>
      <c r="K56" s="747"/>
      <c r="L56" s="747"/>
      <c r="M56" s="747"/>
      <c r="N56" s="747"/>
      <c r="O56" s="747"/>
      <c r="P56" s="761"/>
      <c r="Q56" s="748"/>
    </row>
    <row r="57" spans="1:17" ht="14.4" customHeight="1" x14ac:dyDescent="0.3">
      <c r="A57" s="742" t="s">
        <v>524</v>
      </c>
      <c r="B57" s="743" t="s">
        <v>4004</v>
      </c>
      <c r="C57" s="743" t="s">
        <v>3915</v>
      </c>
      <c r="D57" s="743" t="s">
        <v>4042</v>
      </c>
      <c r="E57" s="743" t="s">
        <v>1659</v>
      </c>
      <c r="F57" s="747">
        <v>7.1000000000000005</v>
      </c>
      <c r="G57" s="747">
        <v>658.43</v>
      </c>
      <c r="H57" s="747">
        <v>1.1140947546531301</v>
      </c>
      <c r="I57" s="747">
        <v>92.736619718309839</v>
      </c>
      <c r="J57" s="747">
        <v>7.5</v>
      </c>
      <c r="K57" s="747">
        <v>591</v>
      </c>
      <c r="L57" s="747">
        <v>1</v>
      </c>
      <c r="M57" s="747">
        <v>78.8</v>
      </c>
      <c r="N57" s="747">
        <v>17.400000000000002</v>
      </c>
      <c r="O57" s="747">
        <v>1371.3999999999999</v>
      </c>
      <c r="P57" s="761">
        <v>2.3204737732656513</v>
      </c>
      <c r="Q57" s="748">
        <v>78.816091954022966</v>
      </c>
    </row>
    <row r="58" spans="1:17" ht="14.4" customHeight="1" x14ac:dyDescent="0.3">
      <c r="A58" s="742" t="s">
        <v>524</v>
      </c>
      <c r="B58" s="743" t="s">
        <v>4004</v>
      </c>
      <c r="C58" s="743" t="s">
        <v>3915</v>
      </c>
      <c r="D58" s="743" t="s">
        <v>4043</v>
      </c>
      <c r="E58" s="743" t="s">
        <v>2102</v>
      </c>
      <c r="F58" s="747"/>
      <c r="G58" s="747"/>
      <c r="H58" s="747"/>
      <c r="I58" s="747"/>
      <c r="J58" s="747"/>
      <c r="K58" s="747"/>
      <c r="L58" s="747"/>
      <c r="M58" s="747"/>
      <c r="N58" s="747">
        <v>25</v>
      </c>
      <c r="O58" s="747">
        <v>1103.25</v>
      </c>
      <c r="P58" s="761"/>
      <c r="Q58" s="748">
        <v>44.13</v>
      </c>
    </row>
    <row r="59" spans="1:17" ht="14.4" customHeight="1" x14ac:dyDescent="0.3">
      <c r="A59" s="742" t="s">
        <v>524</v>
      </c>
      <c r="B59" s="743" t="s">
        <v>4004</v>
      </c>
      <c r="C59" s="743" t="s">
        <v>3915</v>
      </c>
      <c r="D59" s="743" t="s">
        <v>4044</v>
      </c>
      <c r="E59" s="743" t="s">
        <v>4045</v>
      </c>
      <c r="F59" s="747">
        <v>0.60000000000000009</v>
      </c>
      <c r="G59" s="747">
        <v>459.12</v>
      </c>
      <c r="H59" s="747">
        <v>0.33333333333333337</v>
      </c>
      <c r="I59" s="747">
        <v>765.19999999999993</v>
      </c>
      <c r="J59" s="747">
        <v>1.8</v>
      </c>
      <c r="K59" s="747">
        <v>1377.36</v>
      </c>
      <c r="L59" s="747">
        <v>1</v>
      </c>
      <c r="M59" s="747">
        <v>765.19999999999993</v>
      </c>
      <c r="N59" s="747">
        <v>4.7499999999999991</v>
      </c>
      <c r="O59" s="747">
        <v>3634.7000000000003</v>
      </c>
      <c r="P59" s="761">
        <v>2.6388888888888893</v>
      </c>
      <c r="Q59" s="748">
        <v>765.20000000000016</v>
      </c>
    </row>
    <row r="60" spans="1:17" ht="14.4" customHeight="1" x14ac:dyDescent="0.3">
      <c r="A60" s="742" t="s">
        <v>524</v>
      </c>
      <c r="B60" s="743" t="s">
        <v>4004</v>
      </c>
      <c r="C60" s="743" t="s">
        <v>3915</v>
      </c>
      <c r="D60" s="743" t="s">
        <v>4046</v>
      </c>
      <c r="E60" s="743" t="s">
        <v>4047</v>
      </c>
      <c r="F60" s="747">
        <v>4.0999999999999996</v>
      </c>
      <c r="G60" s="747">
        <v>2459.1799999999998</v>
      </c>
      <c r="H60" s="747"/>
      <c r="I60" s="747">
        <v>599.80000000000007</v>
      </c>
      <c r="J60" s="747"/>
      <c r="K60" s="747"/>
      <c r="L60" s="747"/>
      <c r="M60" s="747"/>
      <c r="N60" s="747">
        <v>2.2999999999999998</v>
      </c>
      <c r="O60" s="747">
        <v>1379.54</v>
      </c>
      <c r="P60" s="761"/>
      <c r="Q60" s="748">
        <v>599.80000000000007</v>
      </c>
    </row>
    <row r="61" spans="1:17" ht="14.4" customHeight="1" x14ac:dyDescent="0.3">
      <c r="A61" s="742" t="s">
        <v>524</v>
      </c>
      <c r="B61" s="743" t="s">
        <v>4004</v>
      </c>
      <c r="C61" s="743" t="s">
        <v>3915</v>
      </c>
      <c r="D61" s="743" t="s">
        <v>4048</v>
      </c>
      <c r="E61" s="743" t="s">
        <v>4047</v>
      </c>
      <c r="F61" s="747">
        <v>9</v>
      </c>
      <c r="G61" s="747">
        <v>7198.11</v>
      </c>
      <c r="H61" s="747">
        <v>1.2162832115604278</v>
      </c>
      <c r="I61" s="747">
        <v>799.79</v>
      </c>
      <c r="J61" s="747">
        <v>7.4</v>
      </c>
      <c r="K61" s="747">
        <v>5918.12</v>
      </c>
      <c r="L61" s="747">
        <v>1</v>
      </c>
      <c r="M61" s="747">
        <v>799.74594594594589</v>
      </c>
      <c r="N61" s="747">
        <v>0.8</v>
      </c>
      <c r="O61" s="747">
        <v>639.79</v>
      </c>
      <c r="P61" s="761">
        <v>0.10810696640149237</v>
      </c>
      <c r="Q61" s="748">
        <v>799.73749999999995</v>
      </c>
    </row>
    <row r="62" spans="1:17" ht="14.4" customHeight="1" x14ac:dyDescent="0.3">
      <c r="A62" s="742" t="s">
        <v>524</v>
      </c>
      <c r="B62" s="743" t="s">
        <v>4004</v>
      </c>
      <c r="C62" s="743" t="s">
        <v>3915</v>
      </c>
      <c r="D62" s="743" t="s">
        <v>4049</v>
      </c>
      <c r="E62" s="743" t="s">
        <v>1665</v>
      </c>
      <c r="F62" s="747">
        <v>3</v>
      </c>
      <c r="G62" s="747">
        <v>277.47000000000003</v>
      </c>
      <c r="H62" s="747">
        <v>3.8461538461538471E-2</v>
      </c>
      <c r="I62" s="747">
        <v>92.490000000000009</v>
      </c>
      <c r="J62" s="747">
        <v>78</v>
      </c>
      <c r="K62" s="747">
        <v>7214.2199999999993</v>
      </c>
      <c r="L62" s="747">
        <v>1</v>
      </c>
      <c r="M62" s="747">
        <v>92.49</v>
      </c>
      <c r="N62" s="747">
        <v>51</v>
      </c>
      <c r="O62" s="747">
        <v>4716.99</v>
      </c>
      <c r="P62" s="761">
        <v>0.65384615384615385</v>
      </c>
      <c r="Q62" s="748">
        <v>92.49</v>
      </c>
    </row>
    <row r="63" spans="1:17" ht="14.4" customHeight="1" x14ac:dyDescent="0.3">
      <c r="A63" s="742" t="s">
        <v>524</v>
      </c>
      <c r="B63" s="743" t="s">
        <v>4004</v>
      </c>
      <c r="C63" s="743" t="s">
        <v>3915</v>
      </c>
      <c r="D63" s="743" t="s">
        <v>4050</v>
      </c>
      <c r="E63" s="743" t="s">
        <v>4051</v>
      </c>
      <c r="F63" s="747">
        <v>0.1</v>
      </c>
      <c r="G63" s="747">
        <v>157.97</v>
      </c>
      <c r="H63" s="747">
        <v>0.33333333333333331</v>
      </c>
      <c r="I63" s="747">
        <v>1579.6999999999998</v>
      </c>
      <c r="J63" s="747">
        <v>0.3</v>
      </c>
      <c r="K63" s="747">
        <v>473.91</v>
      </c>
      <c r="L63" s="747">
        <v>1</v>
      </c>
      <c r="M63" s="747">
        <v>1579.7</v>
      </c>
      <c r="N63" s="747"/>
      <c r="O63" s="747"/>
      <c r="P63" s="761"/>
      <c r="Q63" s="748"/>
    </row>
    <row r="64" spans="1:17" ht="14.4" customHeight="1" x14ac:dyDescent="0.3">
      <c r="A64" s="742" t="s">
        <v>524</v>
      </c>
      <c r="B64" s="743" t="s">
        <v>4004</v>
      </c>
      <c r="C64" s="743" t="s">
        <v>3915</v>
      </c>
      <c r="D64" s="743" t="s">
        <v>4052</v>
      </c>
      <c r="E64" s="743" t="s">
        <v>4053</v>
      </c>
      <c r="F64" s="747">
        <v>34.6</v>
      </c>
      <c r="G64" s="747">
        <v>71441.63</v>
      </c>
      <c r="H64" s="747">
        <v>27.361893381437696</v>
      </c>
      <c r="I64" s="747">
        <v>2064.786994219653</v>
      </c>
      <c r="J64" s="747">
        <v>1.6</v>
      </c>
      <c r="K64" s="747">
        <v>2610.9899999999998</v>
      </c>
      <c r="L64" s="747">
        <v>1</v>
      </c>
      <c r="M64" s="747">
        <v>1631.8687499999999</v>
      </c>
      <c r="N64" s="747"/>
      <c r="O64" s="747"/>
      <c r="P64" s="761"/>
      <c r="Q64" s="748"/>
    </row>
    <row r="65" spans="1:17" ht="14.4" customHeight="1" x14ac:dyDescent="0.3">
      <c r="A65" s="742" t="s">
        <v>524</v>
      </c>
      <c r="B65" s="743" t="s">
        <v>4004</v>
      </c>
      <c r="C65" s="743" t="s">
        <v>3915</v>
      </c>
      <c r="D65" s="743" t="s">
        <v>4054</v>
      </c>
      <c r="E65" s="743" t="s">
        <v>4055</v>
      </c>
      <c r="F65" s="747">
        <v>6.3999999999999995</v>
      </c>
      <c r="G65" s="747">
        <v>2507.52</v>
      </c>
      <c r="H65" s="747">
        <v>2.3703703703703707</v>
      </c>
      <c r="I65" s="747">
        <v>391.8</v>
      </c>
      <c r="J65" s="747">
        <v>2.6999999999999997</v>
      </c>
      <c r="K65" s="747">
        <v>1057.8599999999999</v>
      </c>
      <c r="L65" s="747">
        <v>1</v>
      </c>
      <c r="M65" s="747">
        <v>391.8</v>
      </c>
      <c r="N65" s="747">
        <v>3.5</v>
      </c>
      <c r="O65" s="747">
        <v>1371.3</v>
      </c>
      <c r="P65" s="761">
        <v>1.2962962962962963</v>
      </c>
      <c r="Q65" s="748">
        <v>391.8</v>
      </c>
    </row>
    <row r="66" spans="1:17" ht="14.4" customHeight="1" x14ac:dyDescent="0.3">
      <c r="A66" s="742" t="s">
        <v>524</v>
      </c>
      <c r="B66" s="743" t="s">
        <v>4004</v>
      </c>
      <c r="C66" s="743" t="s">
        <v>3915</v>
      </c>
      <c r="D66" s="743" t="s">
        <v>4056</v>
      </c>
      <c r="E66" s="743" t="s">
        <v>4057</v>
      </c>
      <c r="F66" s="747"/>
      <c r="G66" s="747"/>
      <c r="H66" s="747"/>
      <c r="I66" s="747"/>
      <c r="J66" s="747"/>
      <c r="K66" s="747"/>
      <c r="L66" s="747"/>
      <c r="M66" s="747"/>
      <c r="N66" s="747">
        <v>8</v>
      </c>
      <c r="O66" s="747">
        <v>876.8</v>
      </c>
      <c r="P66" s="761"/>
      <c r="Q66" s="748">
        <v>109.6</v>
      </c>
    </row>
    <row r="67" spans="1:17" ht="14.4" customHeight="1" x14ac:dyDescent="0.3">
      <c r="A67" s="742" t="s">
        <v>524</v>
      </c>
      <c r="B67" s="743" t="s">
        <v>4004</v>
      </c>
      <c r="C67" s="743" t="s">
        <v>3915</v>
      </c>
      <c r="D67" s="743" t="s">
        <v>4058</v>
      </c>
      <c r="E67" s="743" t="s">
        <v>4057</v>
      </c>
      <c r="F67" s="747"/>
      <c r="G67" s="747"/>
      <c r="H67" s="747"/>
      <c r="I67" s="747"/>
      <c r="J67" s="747"/>
      <c r="K67" s="747"/>
      <c r="L67" s="747"/>
      <c r="M67" s="747"/>
      <c r="N67" s="747">
        <v>25</v>
      </c>
      <c r="O67" s="747">
        <v>5480</v>
      </c>
      <c r="P67" s="761"/>
      <c r="Q67" s="748">
        <v>219.2</v>
      </c>
    </row>
    <row r="68" spans="1:17" ht="14.4" customHeight="1" x14ac:dyDescent="0.3">
      <c r="A68" s="742" t="s">
        <v>524</v>
      </c>
      <c r="B68" s="743" t="s">
        <v>4004</v>
      </c>
      <c r="C68" s="743" t="s">
        <v>3915</v>
      </c>
      <c r="D68" s="743" t="s">
        <v>4059</v>
      </c>
      <c r="E68" s="743" t="s">
        <v>4060</v>
      </c>
      <c r="F68" s="747">
        <v>5.4</v>
      </c>
      <c r="G68" s="747">
        <v>2084.8000000000002</v>
      </c>
      <c r="H68" s="747"/>
      <c r="I68" s="747">
        <v>386.07407407407408</v>
      </c>
      <c r="J68" s="747"/>
      <c r="K68" s="747"/>
      <c r="L68" s="747"/>
      <c r="M68" s="747"/>
      <c r="N68" s="747"/>
      <c r="O68" s="747"/>
      <c r="P68" s="761"/>
      <c r="Q68" s="748"/>
    </row>
    <row r="69" spans="1:17" ht="14.4" customHeight="1" x14ac:dyDescent="0.3">
      <c r="A69" s="742" t="s">
        <v>524</v>
      </c>
      <c r="B69" s="743" t="s">
        <v>4004</v>
      </c>
      <c r="C69" s="743" t="s">
        <v>3915</v>
      </c>
      <c r="D69" s="743" t="s">
        <v>4061</v>
      </c>
      <c r="E69" s="743" t="s">
        <v>1637</v>
      </c>
      <c r="F69" s="747">
        <v>13.600000000000001</v>
      </c>
      <c r="G69" s="747">
        <v>10501.43</v>
      </c>
      <c r="H69" s="747">
        <v>0.47222163514829119</v>
      </c>
      <c r="I69" s="747">
        <v>772.1639705882352</v>
      </c>
      <c r="J69" s="747">
        <v>28.799999999999997</v>
      </c>
      <c r="K69" s="747">
        <v>22238.35</v>
      </c>
      <c r="L69" s="747">
        <v>1</v>
      </c>
      <c r="M69" s="747">
        <v>772.16493055555554</v>
      </c>
      <c r="N69" s="747">
        <v>8.4</v>
      </c>
      <c r="O69" s="747">
        <v>6485.9900000000007</v>
      </c>
      <c r="P69" s="761">
        <v>0.29165787929410236</v>
      </c>
      <c r="Q69" s="748">
        <v>772.14166666666677</v>
      </c>
    </row>
    <row r="70" spans="1:17" ht="14.4" customHeight="1" x14ac:dyDescent="0.3">
      <c r="A70" s="742" t="s">
        <v>524</v>
      </c>
      <c r="B70" s="743" t="s">
        <v>4004</v>
      </c>
      <c r="C70" s="743" t="s">
        <v>3915</v>
      </c>
      <c r="D70" s="743" t="s">
        <v>4062</v>
      </c>
      <c r="E70" s="743" t="s">
        <v>4063</v>
      </c>
      <c r="F70" s="747">
        <v>3.42</v>
      </c>
      <c r="G70" s="747">
        <v>11858.08</v>
      </c>
      <c r="H70" s="747">
        <v>5.2827250087985425</v>
      </c>
      <c r="I70" s="747">
        <v>3467.2748538011697</v>
      </c>
      <c r="J70" s="747">
        <v>0.66</v>
      </c>
      <c r="K70" s="747">
        <v>2244.69</v>
      </c>
      <c r="L70" s="747">
        <v>1</v>
      </c>
      <c r="M70" s="747">
        <v>3401.0454545454545</v>
      </c>
      <c r="N70" s="747"/>
      <c r="O70" s="747"/>
      <c r="P70" s="761"/>
      <c r="Q70" s="748"/>
    </row>
    <row r="71" spans="1:17" ht="14.4" customHeight="1" x14ac:dyDescent="0.3">
      <c r="A71" s="742" t="s">
        <v>524</v>
      </c>
      <c r="B71" s="743" t="s">
        <v>4004</v>
      </c>
      <c r="C71" s="743" t="s">
        <v>3915</v>
      </c>
      <c r="D71" s="743" t="s">
        <v>4064</v>
      </c>
      <c r="E71" s="743" t="s">
        <v>2110</v>
      </c>
      <c r="F71" s="747"/>
      <c r="G71" s="747"/>
      <c r="H71" s="747"/>
      <c r="I71" s="747"/>
      <c r="J71" s="747">
        <v>14.3</v>
      </c>
      <c r="K71" s="747">
        <v>6029.4099999999989</v>
      </c>
      <c r="L71" s="747">
        <v>1</v>
      </c>
      <c r="M71" s="747">
        <v>421.63706293706286</v>
      </c>
      <c r="N71" s="747">
        <v>2.8000000000000003</v>
      </c>
      <c r="O71" s="747">
        <v>1075.9099999999999</v>
      </c>
      <c r="P71" s="761">
        <v>0.17844366198351083</v>
      </c>
      <c r="Q71" s="748">
        <v>384.25357142857132</v>
      </c>
    </row>
    <row r="72" spans="1:17" ht="14.4" customHeight="1" x14ac:dyDescent="0.3">
      <c r="A72" s="742" t="s">
        <v>524</v>
      </c>
      <c r="B72" s="743" t="s">
        <v>4004</v>
      </c>
      <c r="C72" s="743" t="s">
        <v>3915</v>
      </c>
      <c r="D72" s="743" t="s">
        <v>4065</v>
      </c>
      <c r="E72" s="743" t="s">
        <v>2096</v>
      </c>
      <c r="F72" s="747">
        <v>38</v>
      </c>
      <c r="G72" s="747">
        <v>8329.6</v>
      </c>
      <c r="H72" s="747">
        <v>3.454545454545455</v>
      </c>
      <c r="I72" s="747">
        <v>219.20000000000002</v>
      </c>
      <c r="J72" s="747">
        <v>11</v>
      </c>
      <c r="K72" s="747">
        <v>2411.1999999999998</v>
      </c>
      <c r="L72" s="747">
        <v>1</v>
      </c>
      <c r="M72" s="747">
        <v>219.2</v>
      </c>
      <c r="N72" s="747">
        <v>46</v>
      </c>
      <c r="O72" s="747">
        <v>10083.200000000001</v>
      </c>
      <c r="P72" s="761">
        <v>4.1818181818181825</v>
      </c>
      <c r="Q72" s="748">
        <v>219.20000000000002</v>
      </c>
    </row>
    <row r="73" spans="1:17" ht="14.4" customHeight="1" x14ac:dyDescent="0.3">
      <c r="A73" s="742" t="s">
        <v>524</v>
      </c>
      <c r="B73" s="743" t="s">
        <v>4004</v>
      </c>
      <c r="C73" s="743" t="s">
        <v>3915</v>
      </c>
      <c r="D73" s="743" t="s">
        <v>4066</v>
      </c>
      <c r="E73" s="743" t="s">
        <v>2110</v>
      </c>
      <c r="F73" s="747"/>
      <c r="G73" s="747"/>
      <c r="H73" s="747"/>
      <c r="I73" s="747"/>
      <c r="J73" s="747">
        <v>1.1000000000000001</v>
      </c>
      <c r="K73" s="747">
        <v>943.25</v>
      </c>
      <c r="L73" s="747">
        <v>1</v>
      </c>
      <c r="M73" s="747">
        <v>857.49999999999989</v>
      </c>
      <c r="N73" s="747"/>
      <c r="O73" s="747"/>
      <c r="P73" s="761"/>
      <c r="Q73" s="748"/>
    </row>
    <row r="74" spans="1:17" ht="14.4" customHeight="1" x14ac:dyDescent="0.3">
      <c r="A74" s="742" t="s">
        <v>524</v>
      </c>
      <c r="B74" s="743" t="s">
        <v>4004</v>
      </c>
      <c r="C74" s="743" t="s">
        <v>3915</v>
      </c>
      <c r="D74" s="743" t="s">
        <v>4067</v>
      </c>
      <c r="E74" s="743" t="s">
        <v>2078</v>
      </c>
      <c r="F74" s="747"/>
      <c r="G74" s="747"/>
      <c r="H74" s="747"/>
      <c r="I74" s="747"/>
      <c r="J74" s="747"/>
      <c r="K74" s="747"/>
      <c r="L74" s="747"/>
      <c r="M74" s="747"/>
      <c r="N74" s="747">
        <v>24</v>
      </c>
      <c r="O74" s="747">
        <v>1578</v>
      </c>
      <c r="P74" s="761"/>
      <c r="Q74" s="748">
        <v>65.75</v>
      </c>
    </row>
    <row r="75" spans="1:17" ht="14.4" customHeight="1" x14ac:dyDescent="0.3">
      <c r="A75" s="742" t="s">
        <v>524</v>
      </c>
      <c r="B75" s="743" t="s">
        <v>4004</v>
      </c>
      <c r="C75" s="743" t="s">
        <v>3915</v>
      </c>
      <c r="D75" s="743" t="s">
        <v>4068</v>
      </c>
      <c r="E75" s="743" t="s">
        <v>4069</v>
      </c>
      <c r="F75" s="747">
        <v>0.2</v>
      </c>
      <c r="G75" s="747">
        <v>157.97</v>
      </c>
      <c r="H75" s="747">
        <v>5.8822872292889274E-2</v>
      </c>
      <c r="I75" s="747">
        <v>789.84999999999991</v>
      </c>
      <c r="J75" s="747">
        <v>3.4</v>
      </c>
      <c r="K75" s="747">
        <v>2685.52</v>
      </c>
      <c r="L75" s="747">
        <v>1</v>
      </c>
      <c r="M75" s="747">
        <v>789.85882352941178</v>
      </c>
      <c r="N75" s="747"/>
      <c r="O75" s="747"/>
      <c r="P75" s="761"/>
      <c r="Q75" s="748"/>
    </row>
    <row r="76" spans="1:17" ht="14.4" customHeight="1" x14ac:dyDescent="0.3">
      <c r="A76" s="742" t="s">
        <v>524</v>
      </c>
      <c r="B76" s="743" t="s">
        <v>4004</v>
      </c>
      <c r="C76" s="743" t="s">
        <v>3915</v>
      </c>
      <c r="D76" s="743" t="s">
        <v>4070</v>
      </c>
      <c r="E76" s="743" t="s">
        <v>2066</v>
      </c>
      <c r="F76" s="747">
        <v>2.9</v>
      </c>
      <c r="G76" s="747">
        <v>6164.24</v>
      </c>
      <c r="H76" s="747">
        <v>7.1871127633209422E-2</v>
      </c>
      <c r="I76" s="747">
        <v>2125.6</v>
      </c>
      <c r="J76" s="747">
        <v>40.35</v>
      </c>
      <c r="K76" s="747">
        <v>85767.959999999992</v>
      </c>
      <c r="L76" s="747">
        <v>1</v>
      </c>
      <c r="M76" s="747">
        <v>2125.6</v>
      </c>
      <c r="N76" s="747">
        <v>14.4</v>
      </c>
      <c r="O76" s="747">
        <v>30608.639999999999</v>
      </c>
      <c r="P76" s="761">
        <v>0.35687732342007439</v>
      </c>
      <c r="Q76" s="748">
        <v>2125.6</v>
      </c>
    </row>
    <row r="77" spans="1:17" ht="14.4" customHeight="1" x14ac:dyDescent="0.3">
      <c r="A77" s="742" t="s">
        <v>524</v>
      </c>
      <c r="B77" s="743" t="s">
        <v>4004</v>
      </c>
      <c r="C77" s="743" t="s">
        <v>3915</v>
      </c>
      <c r="D77" s="743" t="s">
        <v>4071</v>
      </c>
      <c r="E77" s="743" t="s">
        <v>4072</v>
      </c>
      <c r="F77" s="747"/>
      <c r="G77" s="747"/>
      <c r="H77" s="747"/>
      <c r="I77" s="747"/>
      <c r="J77" s="747"/>
      <c r="K77" s="747"/>
      <c r="L77" s="747"/>
      <c r="M77" s="747"/>
      <c r="N77" s="747">
        <v>6.5</v>
      </c>
      <c r="O77" s="747">
        <v>2602.6</v>
      </c>
      <c r="P77" s="761"/>
      <c r="Q77" s="748">
        <v>400.4</v>
      </c>
    </row>
    <row r="78" spans="1:17" ht="14.4" customHeight="1" x14ac:dyDescent="0.3">
      <c r="A78" s="742" t="s">
        <v>524</v>
      </c>
      <c r="B78" s="743" t="s">
        <v>4004</v>
      </c>
      <c r="C78" s="743" t="s">
        <v>3915</v>
      </c>
      <c r="D78" s="743" t="s">
        <v>4073</v>
      </c>
      <c r="E78" s="743" t="s">
        <v>2096</v>
      </c>
      <c r="F78" s="747"/>
      <c r="G78" s="747"/>
      <c r="H78" s="747"/>
      <c r="I78" s="747"/>
      <c r="J78" s="747">
        <v>20</v>
      </c>
      <c r="K78" s="747">
        <v>2192</v>
      </c>
      <c r="L78" s="747">
        <v>1</v>
      </c>
      <c r="M78" s="747">
        <v>109.6</v>
      </c>
      <c r="N78" s="747">
        <v>15</v>
      </c>
      <c r="O78" s="747">
        <v>2137.56</v>
      </c>
      <c r="P78" s="761">
        <v>0.97516423357664228</v>
      </c>
      <c r="Q78" s="748">
        <v>142.50399999999999</v>
      </c>
    </row>
    <row r="79" spans="1:17" ht="14.4" customHeight="1" x14ac:dyDescent="0.3">
      <c r="A79" s="742" t="s">
        <v>524</v>
      </c>
      <c r="B79" s="743" t="s">
        <v>4004</v>
      </c>
      <c r="C79" s="743" t="s">
        <v>3915</v>
      </c>
      <c r="D79" s="743" t="s">
        <v>4074</v>
      </c>
      <c r="E79" s="743" t="s">
        <v>4075</v>
      </c>
      <c r="F79" s="747"/>
      <c r="G79" s="747"/>
      <c r="H79" s="747"/>
      <c r="I79" s="747"/>
      <c r="J79" s="747"/>
      <c r="K79" s="747"/>
      <c r="L79" s="747"/>
      <c r="M79" s="747"/>
      <c r="N79" s="747">
        <v>2</v>
      </c>
      <c r="O79" s="747">
        <v>662.8</v>
      </c>
      <c r="P79" s="761"/>
      <c r="Q79" s="748">
        <v>331.4</v>
      </c>
    </row>
    <row r="80" spans="1:17" ht="14.4" customHeight="1" x14ac:dyDescent="0.3">
      <c r="A80" s="742" t="s">
        <v>524</v>
      </c>
      <c r="B80" s="743" t="s">
        <v>4004</v>
      </c>
      <c r="C80" s="743" t="s">
        <v>3915</v>
      </c>
      <c r="D80" s="743" t="s">
        <v>4076</v>
      </c>
      <c r="E80" s="743" t="s">
        <v>1602</v>
      </c>
      <c r="F80" s="747"/>
      <c r="G80" s="747"/>
      <c r="H80" s="747"/>
      <c r="I80" s="747"/>
      <c r="J80" s="747">
        <v>3.8</v>
      </c>
      <c r="K80" s="747">
        <v>3001.38</v>
      </c>
      <c r="L80" s="747">
        <v>1</v>
      </c>
      <c r="M80" s="747">
        <v>789.83684210526326</v>
      </c>
      <c r="N80" s="747">
        <v>2</v>
      </c>
      <c r="O80" s="747">
        <v>1579.62</v>
      </c>
      <c r="P80" s="761">
        <v>0.52629790296463619</v>
      </c>
      <c r="Q80" s="748">
        <v>789.81</v>
      </c>
    </row>
    <row r="81" spans="1:17" ht="14.4" customHeight="1" x14ac:dyDescent="0.3">
      <c r="A81" s="742" t="s">
        <v>524</v>
      </c>
      <c r="B81" s="743" t="s">
        <v>4004</v>
      </c>
      <c r="C81" s="743" t="s">
        <v>3915</v>
      </c>
      <c r="D81" s="743" t="s">
        <v>4077</v>
      </c>
      <c r="E81" s="743" t="s">
        <v>2085</v>
      </c>
      <c r="F81" s="747"/>
      <c r="G81" s="747"/>
      <c r="H81" s="747"/>
      <c r="I81" s="747"/>
      <c r="J81" s="747">
        <v>0.9</v>
      </c>
      <c r="K81" s="747">
        <v>1468.66</v>
      </c>
      <c r="L81" s="747">
        <v>1</v>
      </c>
      <c r="M81" s="747">
        <v>1631.8444444444444</v>
      </c>
      <c r="N81" s="747">
        <v>2.9</v>
      </c>
      <c r="O81" s="747">
        <v>4732.38</v>
      </c>
      <c r="P81" s="761">
        <v>3.2222434055533613</v>
      </c>
      <c r="Q81" s="748">
        <v>1631.8551724137933</v>
      </c>
    </row>
    <row r="82" spans="1:17" ht="14.4" customHeight="1" x14ac:dyDescent="0.3">
      <c r="A82" s="742" t="s">
        <v>524</v>
      </c>
      <c r="B82" s="743" t="s">
        <v>4004</v>
      </c>
      <c r="C82" s="743" t="s">
        <v>3915</v>
      </c>
      <c r="D82" s="743" t="s">
        <v>4078</v>
      </c>
      <c r="E82" s="743" t="s">
        <v>2085</v>
      </c>
      <c r="F82" s="747"/>
      <c r="G82" s="747"/>
      <c r="H82" s="747"/>
      <c r="I82" s="747"/>
      <c r="J82" s="747">
        <v>27.3</v>
      </c>
      <c r="K82" s="747">
        <v>89100</v>
      </c>
      <c r="L82" s="747">
        <v>1</v>
      </c>
      <c r="M82" s="747">
        <v>3263.7362637362635</v>
      </c>
      <c r="N82" s="747">
        <v>48.7</v>
      </c>
      <c r="O82" s="747">
        <v>158944.04</v>
      </c>
      <c r="P82" s="761">
        <v>1.7838837261503928</v>
      </c>
      <c r="Q82" s="748">
        <v>3263.7379876796713</v>
      </c>
    </row>
    <row r="83" spans="1:17" ht="14.4" customHeight="1" x14ac:dyDescent="0.3">
      <c r="A83" s="742" t="s">
        <v>524</v>
      </c>
      <c r="B83" s="743" t="s">
        <v>4004</v>
      </c>
      <c r="C83" s="743" t="s">
        <v>3915</v>
      </c>
      <c r="D83" s="743" t="s">
        <v>4079</v>
      </c>
      <c r="E83" s="743" t="s">
        <v>2081</v>
      </c>
      <c r="F83" s="747"/>
      <c r="G83" s="747"/>
      <c r="H83" s="747"/>
      <c r="I83" s="747"/>
      <c r="J83" s="747"/>
      <c r="K83" s="747"/>
      <c r="L83" s="747"/>
      <c r="M83" s="747"/>
      <c r="N83" s="747">
        <v>2</v>
      </c>
      <c r="O83" s="747">
        <v>1183.4000000000001</v>
      </c>
      <c r="P83" s="761"/>
      <c r="Q83" s="748">
        <v>591.70000000000005</v>
      </c>
    </row>
    <row r="84" spans="1:17" ht="14.4" customHeight="1" x14ac:dyDescent="0.3">
      <c r="A84" s="742" t="s">
        <v>524</v>
      </c>
      <c r="B84" s="743" t="s">
        <v>4004</v>
      </c>
      <c r="C84" s="743" t="s">
        <v>4080</v>
      </c>
      <c r="D84" s="743" t="s">
        <v>4081</v>
      </c>
      <c r="E84" s="743" t="s">
        <v>4082</v>
      </c>
      <c r="F84" s="747">
        <v>20</v>
      </c>
      <c r="G84" s="747">
        <v>37311.599999999999</v>
      </c>
      <c r="H84" s="747">
        <v>0.68912388977962835</v>
      </c>
      <c r="I84" s="747">
        <v>1865.58</v>
      </c>
      <c r="J84" s="747">
        <v>27</v>
      </c>
      <c r="K84" s="747">
        <v>54143.53</v>
      </c>
      <c r="L84" s="747">
        <v>1</v>
      </c>
      <c r="M84" s="747">
        <v>2005.315925925926</v>
      </c>
      <c r="N84" s="747">
        <v>25</v>
      </c>
      <c r="O84" s="747">
        <v>53989.25</v>
      </c>
      <c r="P84" s="761">
        <v>0.9971505367307969</v>
      </c>
      <c r="Q84" s="748">
        <v>2159.5700000000002</v>
      </c>
    </row>
    <row r="85" spans="1:17" ht="14.4" customHeight="1" x14ac:dyDescent="0.3">
      <c r="A85" s="742" t="s">
        <v>524</v>
      </c>
      <c r="B85" s="743" t="s">
        <v>4004</v>
      </c>
      <c r="C85" s="743" t="s">
        <v>4080</v>
      </c>
      <c r="D85" s="743" t="s">
        <v>4083</v>
      </c>
      <c r="E85" s="743" t="s">
        <v>4084</v>
      </c>
      <c r="F85" s="747">
        <v>2</v>
      </c>
      <c r="G85" s="747">
        <v>5457.42</v>
      </c>
      <c r="H85" s="747"/>
      <c r="I85" s="747">
        <v>2728.71</v>
      </c>
      <c r="J85" s="747"/>
      <c r="K85" s="747"/>
      <c r="L85" s="747"/>
      <c r="M85" s="747"/>
      <c r="N85" s="747">
        <v>5</v>
      </c>
      <c r="O85" s="747">
        <v>13205.75</v>
      </c>
      <c r="P85" s="761"/>
      <c r="Q85" s="748">
        <v>2641.15</v>
      </c>
    </row>
    <row r="86" spans="1:17" ht="14.4" customHeight="1" x14ac:dyDescent="0.3">
      <c r="A86" s="742" t="s">
        <v>524</v>
      </c>
      <c r="B86" s="743" t="s">
        <v>4004</v>
      </c>
      <c r="C86" s="743" t="s">
        <v>4080</v>
      </c>
      <c r="D86" s="743" t="s">
        <v>4085</v>
      </c>
      <c r="E86" s="743" t="s">
        <v>4086</v>
      </c>
      <c r="F86" s="747"/>
      <c r="G86" s="747"/>
      <c r="H86" s="747"/>
      <c r="I86" s="747"/>
      <c r="J86" s="747"/>
      <c r="K86" s="747"/>
      <c r="L86" s="747"/>
      <c r="M86" s="747"/>
      <c r="N86" s="747">
        <v>2</v>
      </c>
      <c r="O86" s="747">
        <v>2423.2199999999998</v>
      </c>
      <c r="P86" s="761"/>
      <c r="Q86" s="748">
        <v>1211.6099999999999</v>
      </c>
    </row>
    <row r="87" spans="1:17" ht="14.4" customHeight="1" x14ac:dyDescent="0.3">
      <c r="A87" s="742" t="s">
        <v>524</v>
      </c>
      <c r="B87" s="743" t="s">
        <v>4004</v>
      </c>
      <c r="C87" s="743" t="s">
        <v>4080</v>
      </c>
      <c r="D87" s="743" t="s">
        <v>4087</v>
      </c>
      <c r="E87" s="743" t="s">
        <v>4088</v>
      </c>
      <c r="F87" s="747"/>
      <c r="G87" s="747"/>
      <c r="H87" s="747"/>
      <c r="I87" s="747"/>
      <c r="J87" s="747">
        <v>2</v>
      </c>
      <c r="K87" s="747">
        <v>483.62</v>
      </c>
      <c r="L87" s="747">
        <v>1</v>
      </c>
      <c r="M87" s="747">
        <v>241.81</v>
      </c>
      <c r="N87" s="747"/>
      <c r="O87" s="747"/>
      <c r="P87" s="761"/>
      <c r="Q87" s="748"/>
    </row>
    <row r="88" spans="1:17" ht="14.4" customHeight="1" x14ac:dyDescent="0.3">
      <c r="A88" s="742" t="s">
        <v>524</v>
      </c>
      <c r="B88" s="743" t="s">
        <v>4004</v>
      </c>
      <c r="C88" s="743" t="s">
        <v>4089</v>
      </c>
      <c r="D88" s="743" t="s">
        <v>4090</v>
      </c>
      <c r="E88" s="743" t="s">
        <v>4091</v>
      </c>
      <c r="F88" s="747"/>
      <c r="G88" s="747"/>
      <c r="H88" s="747"/>
      <c r="I88" s="747"/>
      <c r="J88" s="747">
        <v>1</v>
      </c>
      <c r="K88" s="747">
        <v>1707.31</v>
      </c>
      <c r="L88" s="747">
        <v>1</v>
      </c>
      <c r="M88" s="747">
        <v>1707.31</v>
      </c>
      <c r="N88" s="747"/>
      <c r="O88" s="747"/>
      <c r="P88" s="761"/>
      <c r="Q88" s="748"/>
    </row>
    <row r="89" spans="1:17" ht="14.4" customHeight="1" x14ac:dyDescent="0.3">
      <c r="A89" s="742" t="s">
        <v>524</v>
      </c>
      <c r="B89" s="743" t="s">
        <v>4004</v>
      </c>
      <c r="C89" s="743" t="s">
        <v>3923</v>
      </c>
      <c r="D89" s="743" t="s">
        <v>4092</v>
      </c>
      <c r="E89" s="743" t="s">
        <v>4093</v>
      </c>
      <c r="F89" s="747">
        <v>6643</v>
      </c>
      <c r="G89" s="747">
        <v>7252740</v>
      </c>
      <c r="H89" s="747">
        <v>1.0862372713005166</v>
      </c>
      <c r="I89" s="747">
        <v>1091.7868432936925</v>
      </c>
      <c r="J89" s="747">
        <v>6080</v>
      </c>
      <c r="K89" s="747">
        <v>6676939</v>
      </c>
      <c r="L89" s="747">
        <v>1</v>
      </c>
      <c r="M89" s="747">
        <v>1098.1807565789475</v>
      </c>
      <c r="N89" s="747">
        <v>6505</v>
      </c>
      <c r="O89" s="747">
        <v>7214264</v>
      </c>
      <c r="P89" s="761">
        <v>1.0804747504807217</v>
      </c>
      <c r="Q89" s="748">
        <v>1109.0336664104534</v>
      </c>
    </row>
    <row r="90" spans="1:17" ht="14.4" customHeight="1" x14ac:dyDescent="0.3">
      <c r="A90" s="742" t="s">
        <v>524</v>
      </c>
      <c r="B90" s="743" t="s">
        <v>4004</v>
      </c>
      <c r="C90" s="743" t="s">
        <v>3923</v>
      </c>
      <c r="D90" s="743" t="s">
        <v>4094</v>
      </c>
      <c r="E90" s="743" t="s">
        <v>4095</v>
      </c>
      <c r="F90" s="747">
        <v>21</v>
      </c>
      <c r="G90" s="747">
        <v>3969</v>
      </c>
      <c r="H90" s="747">
        <v>0.81415384615384612</v>
      </c>
      <c r="I90" s="747">
        <v>189</v>
      </c>
      <c r="J90" s="747">
        <v>25</v>
      </c>
      <c r="K90" s="747">
        <v>4875</v>
      </c>
      <c r="L90" s="747">
        <v>1</v>
      </c>
      <c r="M90" s="747">
        <v>195</v>
      </c>
      <c r="N90" s="747">
        <v>29</v>
      </c>
      <c r="O90" s="747">
        <v>5684</v>
      </c>
      <c r="P90" s="761">
        <v>1.165948717948718</v>
      </c>
      <c r="Q90" s="748">
        <v>196</v>
      </c>
    </row>
    <row r="91" spans="1:17" ht="14.4" customHeight="1" x14ac:dyDescent="0.3">
      <c r="A91" s="742" t="s">
        <v>524</v>
      </c>
      <c r="B91" s="743" t="s">
        <v>4004</v>
      </c>
      <c r="C91" s="743" t="s">
        <v>3923</v>
      </c>
      <c r="D91" s="743" t="s">
        <v>3953</v>
      </c>
      <c r="E91" s="743" t="s">
        <v>3954</v>
      </c>
      <c r="F91" s="747">
        <v>366</v>
      </c>
      <c r="G91" s="747">
        <v>238966</v>
      </c>
      <c r="H91" s="747">
        <v>0.65686091258933477</v>
      </c>
      <c r="I91" s="747">
        <v>652.91256830601094</v>
      </c>
      <c r="J91" s="747">
        <v>520</v>
      </c>
      <c r="K91" s="747">
        <v>363800</v>
      </c>
      <c r="L91" s="747">
        <v>1</v>
      </c>
      <c r="M91" s="747">
        <v>699.61538461538464</v>
      </c>
      <c r="N91" s="747">
        <v>397</v>
      </c>
      <c r="O91" s="747">
        <v>278297</v>
      </c>
      <c r="P91" s="761">
        <v>0.76497251236943375</v>
      </c>
      <c r="Q91" s="748">
        <v>701</v>
      </c>
    </row>
    <row r="92" spans="1:17" ht="14.4" customHeight="1" x14ac:dyDescent="0.3">
      <c r="A92" s="742" t="s">
        <v>524</v>
      </c>
      <c r="B92" s="743" t="s">
        <v>4004</v>
      </c>
      <c r="C92" s="743" t="s">
        <v>3923</v>
      </c>
      <c r="D92" s="743" t="s">
        <v>3955</v>
      </c>
      <c r="E92" s="743" t="s">
        <v>3956</v>
      </c>
      <c r="F92" s="747">
        <v>317</v>
      </c>
      <c r="G92" s="747">
        <v>132803</v>
      </c>
      <c r="H92" s="747">
        <v>1.0197103719401701</v>
      </c>
      <c r="I92" s="747">
        <v>418.93690851735016</v>
      </c>
      <c r="J92" s="747">
        <v>294</v>
      </c>
      <c r="K92" s="747">
        <v>130236</v>
      </c>
      <c r="L92" s="747">
        <v>1</v>
      </c>
      <c r="M92" s="747">
        <v>442.9795918367347</v>
      </c>
      <c r="N92" s="747">
        <v>439</v>
      </c>
      <c r="O92" s="747">
        <v>194916</v>
      </c>
      <c r="P92" s="761">
        <v>1.4966368745968857</v>
      </c>
      <c r="Q92" s="748">
        <v>444</v>
      </c>
    </row>
    <row r="93" spans="1:17" ht="14.4" customHeight="1" x14ac:dyDescent="0.3">
      <c r="A93" s="742" t="s">
        <v>524</v>
      </c>
      <c r="B93" s="743" t="s">
        <v>4004</v>
      </c>
      <c r="C93" s="743" t="s">
        <v>3923</v>
      </c>
      <c r="D93" s="743" t="s">
        <v>3957</v>
      </c>
      <c r="E93" s="743" t="s">
        <v>3958</v>
      </c>
      <c r="F93" s="747">
        <v>335</v>
      </c>
      <c r="G93" s="747">
        <v>70338</v>
      </c>
      <c r="H93" s="747">
        <v>1.0050582990397805</v>
      </c>
      <c r="I93" s="747">
        <v>209.96417910447761</v>
      </c>
      <c r="J93" s="747">
        <v>316</v>
      </c>
      <c r="K93" s="747">
        <v>69984</v>
      </c>
      <c r="L93" s="747">
        <v>1</v>
      </c>
      <c r="M93" s="747">
        <v>221.46835443037975</v>
      </c>
      <c r="N93" s="747">
        <v>387</v>
      </c>
      <c r="O93" s="747">
        <v>86285</v>
      </c>
      <c r="P93" s="761">
        <v>1.2329246684956561</v>
      </c>
      <c r="Q93" s="748">
        <v>222.95865633074936</v>
      </c>
    </row>
    <row r="94" spans="1:17" ht="14.4" customHeight="1" x14ac:dyDescent="0.3">
      <c r="A94" s="742" t="s">
        <v>524</v>
      </c>
      <c r="B94" s="743" t="s">
        <v>4004</v>
      </c>
      <c r="C94" s="743" t="s">
        <v>3923</v>
      </c>
      <c r="D94" s="743" t="s">
        <v>4096</v>
      </c>
      <c r="E94" s="743" t="s">
        <v>4097</v>
      </c>
      <c r="F94" s="747">
        <v>0</v>
      </c>
      <c r="G94" s="747">
        <v>0</v>
      </c>
      <c r="H94" s="747"/>
      <c r="I94" s="747"/>
      <c r="J94" s="747">
        <v>0</v>
      </c>
      <c r="K94" s="747">
        <v>0</v>
      </c>
      <c r="L94" s="747"/>
      <c r="M94" s="747"/>
      <c r="N94" s="747">
        <v>0</v>
      </c>
      <c r="O94" s="747">
        <v>0</v>
      </c>
      <c r="P94" s="761"/>
      <c r="Q94" s="748"/>
    </row>
    <row r="95" spans="1:17" ht="14.4" customHeight="1" x14ac:dyDescent="0.3">
      <c r="A95" s="742" t="s">
        <v>524</v>
      </c>
      <c r="B95" s="743" t="s">
        <v>4004</v>
      </c>
      <c r="C95" s="743" t="s">
        <v>3923</v>
      </c>
      <c r="D95" s="743" t="s">
        <v>4098</v>
      </c>
      <c r="E95" s="743" t="s">
        <v>4099</v>
      </c>
      <c r="F95" s="747">
        <v>416</v>
      </c>
      <c r="G95" s="747">
        <v>0</v>
      </c>
      <c r="H95" s="747"/>
      <c r="I95" s="747">
        <v>0</v>
      </c>
      <c r="J95" s="747">
        <v>173</v>
      </c>
      <c r="K95" s="747">
        <v>0</v>
      </c>
      <c r="L95" s="747"/>
      <c r="M95" s="747">
        <v>0</v>
      </c>
      <c r="N95" s="747">
        <v>269</v>
      </c>
      <c r="O95" s="747">
        <v>0</v>
      </c>
      <c r="P95" s="761"/>
      <c r="Q95" s="748">
        <v>0</v>
      </c>
    </row>
    <row r="96" spans="1:17" ht="14.4" customHeight="1" x14ac:dyDescent="0.3">
      <c r="A96" s="742" t="s">
        <v>524</v>
      </c>
      <c r="B96" s="743" t="s">
        <v>4004</v>
      </c>
      <c r="C96" s="743" t="s">
        <v>3923</v>
      </c>
      <c r="D96" s="743" t="s">
        <v>3934</v>
      </c>
      <c r="E96" s="743" t="s">
        <v>3935</v>
      </c>
      <c r="F96" s="747">
        <v>416</v>
      </c>
      <c r="G96" s="747">
        <v>137694</v>
      </c>
      <c r="H96" s="747">
        <v>0.7353759553094108</v>
      </c>
      <c r="I96" s="747">
        <v>330.99519230769232</v>
      </c>
      <c r="J96" s="747">
        <v>529</v>
      </c>
      <c r="K96" s="747">
        <v>187243</v>
      </c>
      <c r="L96" s="747">
        <v>1</v>
      </c>
      <c r="M96" s="747">
        <v>353.95652173913044</v>
      </c>
      <c r="N96" s="747">
        <v>427</v>
      </c>
      <c r="O96" s="747">
        <v>151584</v>
      </c>
      <c r="P96" s="761">
        <v>0.80955763366320765</v>
      </c>
      <c r="Q96" s="748">
        <v>354.9976580796253</v>
      </c>
    </row>
    <row r="97" spans="1:17" ht="14.4" customHeight="1" x14ac:dyDescent="0.3">
      <c r="A97" s="742" t="s">
        <v>524</v>
      </c>
      <c r="B97" s="743" t="s">
        <v>4004</v>
      </c>
      <c r="C97" s="743" t="s">
        <v>3923</v>
      </c>
      <c r="D97" s="743" t="s">
        <v>4100</v>
      </c>
      <c r="E97" s="743" t="s">
        <v>4101</v>
      </c>
      <c r="F97" s="747"/>
      <c r="G97" s="747"/>
      <c r="H97" s="747"/>
      <c r="I97" s="747"/>
      <c r="J97" s="747">
        <v>1</v>
      </c>
      <c r="K97" s="747">
        <v>58</v>
      </c>
      <c r="L97" s="747">
        <v>1</v>
      </c>
      <c r="M97" s="747">
        <v>58</v>
      </c>
      <c r="N97" s="747"/>
      <c r="O97" s="747"/>
      <c r="P97" s="761"/>
      <c r="Q97" s="748"/>
    </row>
    <row r="98" spans="1:17" ht="14.4" customHeight="1" x14ac:dyDescent="0.3">
      <c r="A98" s="742" t="s">
        <v>524</v>
      </c>
      <c r="B98" s="743" t="s">
        <v>4004</v>
      </c>
      <c r="C98" s="743" t="s">
        <v>3923</v>
      </c>
      <c r="D98" s="743" t="s">
        <v>4102</v>
      </c>
      <c r="E98" s="743" t="s">
        <v>4103</v>
      </c>
      <c r="F98" s="747"/>
      <c r="G98" s="747"/>
      <c r="H98" s="747"/>
      <c r="I98" s="747"/>
      <c r="J98" s="747">
        <v>4</v>
      </c>
      <c r="K98" s="747">
        <v>0</v>
      </c>
      <c r="L98" s="747"/>
      <c r="M98" s="747">
        <v>0</v>
      </c>
      <c r="N98" s="747">
        <v>1</v>
      </c>
      <c r="O98" s="747">
        <v>0</v>
      </c>
      <c r="P98" s="761"/>
      <c r="Q98" s="748">
        <v>0</v>
      </c>
    </row>
    <row r="99" spans="1:17" ht="14.4" customHeight="1" x14ac:dyDescent="0.3">
      <c r="A99" s="742" t="s">
        <v>524</v>
      </c>
      <c r="B99" s="743" t="s">
        <v>4004</v>
      </c>
      <c r="C99" s="743" t="s">
        <v>3923</v>
      </c>
      <c r="D99" s="743" t="s">
        <v>4104</v>
      </c>
      <c r="E99" s="743" t="s">
        <v>4105</v>
      </c>
      <c r="F99" s="747">
        <v>13</v>
      </c>
      <c r="G99" s="747">
        <v>0</v>
      </c>
      <c r="H99" s="747"/>
      <c r="I99" s="747">
        <v>0</v>
      </c>
      <c r="J99" s="747"/>
      <c r="K99" s="747"/>
      <c r="L99" s="747"/>
      <c r="M99" s="747"/>
      <c r="N99" s="747"/>
      <c r="O99" s="747"/>
      <c r="P99" s="761"/>
      <c r="Q99" s="748"/>
    </row>
    <row r="100" spans="1:17" ht="14.4" customHeight="1" x14ac:dyDescent="0.3">
      <c r="A100" s="742" t="s">
        <v>524</v>
      </c>
      <c r="B100" s="743" t="s">
        <v>4004</v>
      </c>
      <c r="C100" s="743" t="s">
        <v>3923</v>
      </c>
      <c r="D100" s="743" t="s">
        <v>4106</v>
      </c>
      <c r="E100" s="743" t="s">
        <v>4107</v>
      </c>
      <c r="F100" s="747"/>
      <c r="G100" s="747"/>
      <c r="H100" s="747"/>
      <c r="I100" s="747"/>
      <c r="J100" s="747">
        <v>2</v>
      </c>
      <c r="K100" s="747">
        <v>470</v>
      </c>
      <c r="L100" s="747">
        <v>1</v>
      </c>
      <c r="M100" s="747">
        <v>235</v>
      </c>
      <c r="N100" s="747">
        <v>6</v>
      </c>
      <c r="O100" s="747">
        <v>1410</v>
      </c>
      <c r="P100" s="761">
        <v>3</v>
      </c>
      <c r="Q100" s="748">
        <v>235</v>
      </c>
    </row>
    <row r="101" spans="1:17" ht="14.4" customHeight="1" x14ac:dyDescent="0.3">
      <c r="A101" s="742" t="s">
        <v>524</v>
      </c>
      <c r="B101" s="743" t="s">
        <v>4108</v>
      </c>
      <c r="C101" s="743" t="s">
        <v>3923</v>
      </c>
      <c r="D101" s="743" t="s">
        <v>4109</v>
      </c>
      <c r="E101" s="743" t="s">
        <v>4110</v>
      </c>
      <c r="F101" s="747"/>
      <c r="G101" s="747"/>
      <c r="H101" s="747"/>
      <c r="I101" s="747"/>
      <c r="J101" s="747">
        <v>1</v>
      </c>
      <c r="K101" s="747">
        <v>1964</v>
      </c>
      <c r="L101" s="747">
        <v>1</v>
      </c>
      <c r="M101" s="747">
        <v>1964</v>
      </c>
      <c r="N101" s="747"/>
      <c r="O101" s="747"/>
      <c r="P101" s="761"/>
      <c r="Q101" s="748"/>
    </row>
    <row r="102" spans="1:17" ht="14.4" customHeight="1" x14ac:dyDescent="0.3">
      <c r="A102" s="742" t="s">
        <v>524</v>
      </c>
      <c r="B102" s="743" t="s">
        <v>4108</v>
      </c>
      <c r="C102" s="743" t="s">
        <v>3923</v>
      </c>
      <c r="D102" s="743" t="s">
        <v>4111</v>
      </c>
      <c r="E102" s="743" t="s">
        <v>4112</v>
      </c>
      <c r="F102" s="747">
        <v>1</v>
      </c>
      <c r="G102" s="747">
        <v>2698</v>
      </c>
      <c r="H102" s="747"/>
      <c r="I102" s="747">
        <v>2698</v>
      </c>
      <c r="J102" s="747"/>
      <c r="K102" s="747"/>
      <c r="L102" s="747"/>
      <c r="M102" s="747"/>
      <c r="N102" s="747"/>
      <c r="O102" s="747"/>
      <c r="P102" s="761"/>
      <c r="Q102" s="748"/>
    </row>
    <row r="103" spans="1:17" ht="14.4" customHeight="1" x14ac:dyDescent="0.3">
      <c r="A103" s="742" t="s">
        <v>524</v>
      </c>
      <c r="B103" s="743" t="s">
        <v>4108</v>
      </c>
      <c r="C103" s="743" t="s">
        <v>3923</v>
      </c>
      <c r="D103" s="743" t="s">
        <v>4113</v>
      </c>
      <c r="E103" s="743" t="s">
        <v>4114</v>
      </c>
      <c r="F103" s="747"/>
      <c r="G103" s="747"/>
      <c r="H103" s="747"/>
      <c r="I103" s="747"/>
      <c r="J103" s="747"/>
      <c r="K103" s="747"/>
      <c r="L103" s="747"/>
      <c r="M103" s="747"/>
      <c r="N103" s="747">
        <v>1</v>
      </c>
      <c r="O103" s="747">
        <v>4573</v>
      </c>
      <c r="P103" s="761"/>
      <c r="Q103" s="748">
        <v>4573</v>
      </c>
    </row>
    <row r="104" spans="1:17" ht="14.4" customHeight="1" x14ac:dyDescent="0.3">
      <c r="A104" s="742" t="s">
        <v>4115</v>
      </c>
      <c r="B104" s="743" t="s">
        <v>3946</v>
      </c>
      <c r="C104" s="743" t="s">
        <v>3923</v>
      </c>
      <c r="D104" s="743" t="s">
        <v>3924</v>
      </c>
      <c r="E104" s="743" t="s">
        <v>3925</v>
      </c>
      <c r="F104" s="747">
        <v>1</v>
      </c>
      <c r="G104" s="747">
        <v>35</v>
      </c>
      <c r="H104" s="747">
        <v>0.47297297297297297</v>
      </c>
      <c r="I104" s="747">
        <v>35</v>
      </c>
      <c r="J104" s="747">
        <v>2</v>
      </c>
      <c r="K104" s="747">
        <v>74</v>
      </c>
      <c r="L104" s="747">
        <v>1</v>
      </c>
      <c r="M104" s="747">
        <v>37</v>
      </c>
      <c r="N104" s="747"/>
      <c r="O104" s="747"/>
      <c r="P104" s="761"/>
      <c r="Q104" s="748"/>
    </row>
    <row r="105" spans="1:17" ht="14.4" customHeight="1" x14ac:dyDescent="0.3">
      <c r="A105" s="742" t="s">
        <v>4115</v>
      </c>
      <c r="B105" s="743" t="s">
        <v>3946</v>
      </c>
      <c r="C105" s="743" t="s">
        <v>3923</v>
      </c>
      <c r="D105" s="743" t="s">
        <v>3934</v>
      </c>
      <c r="E105" s="743" t="s">
        <v>3935</v>
      </c>
      <c r="F105" s="747">
        <v>87</v>
      </c>
      <c r="G105" s="747">
        <v>28797</v>
      </c>
      <c r="H105" s="747">
        <v>0.89392810579251258</v>
      </c>
      <c r="I105" s="747">
        <v>331</v>
      </c>
      <c r="J105" s="747">
        <v>91</v>
      </c>
      <c r="K105" s="747">
        <v>32214</v>
      </c>
      <c r="L105" s="747">
        <v>1</v>
      </c>
      <c r="M105" s="747">
        <v>354</v>
      </c>
      <c r="N105" s="747">
        <v>90</v>
      </c>
      <c r="O105" s="747">
        <v>31950</v>
      </c>
      <c r="P105" s="761">
        <v>0.99180480536412741</v>
      </c>
      <c r="Q105" s="748">
        <v>355</v>
      </c>
    </row>
    <row r="106" spans="1:17" ht="14.4" customHeight="1" x14ac:dyDescent="0.3">
      <c r="A106" s="742" t="s">
        <v>4116</v>
      </c>
      <c r="B106" s="743" t="s">
        <v>3946</v>
      </c>
      <c r="C106" s="743" t="s">
        <v>3923</v>
      </c>
      <c r="D106" s="743" t="s">
        <v>3924</v>
      </c>
      <c r="E106" s="743" t="s">
        <v>3925</v>
      </c>
      <c r="F106" s="747"/>
      <c r="G106" s="747"/>
      <c r="H106" s="747"/>
      <c r="I106" s="747"/>
      <c r="J106" s="747"/>
      <c r="K106" s="747"/>
      <c r="L106" s="747"/>
      <c r="M106" s="747"/>
      <c r="N106" s="747">
        <v>1</v>
      </c>
      <c r="O106" s="747">
        <v>37</v>
      </c>
      <c r="P106" s="761"/>
      <c r="Q106" s="748">
        <v>37</v>
      </c>
    </row>
    <row r="107" spans="1:17" ht="14.4" customHeight="1" x14ac:dyDescent="0.3">
      <c r="A107" s="742" t="s">
        <v>4116</v>
      </c>
      <c r="B107" s="743" t="s">
        <v>3946</v>
      </c>
      <c r="C107" s="743" t="s">
        <v>3923</v>
      </c>
      <c r="D107" s="743" t="s">
        <v>3934</v>
      </c>
      <c r="E107" s="743" t="s">
        <v>3935</v>
      </c>
      <c r="F107" s="747">
        <v>4</v>
      </c>
      <c r="G107" s="747">
        <v>1324</v>
      </c>
      <c r="H107" s="747">
        <v>1.2467043314500941</v>
      </c>
      <c r="I107" s="747">
        <v>331</v>
      </c>
      <c r="J107" s="747">
        <v>3</v>
      </c>
      <c r="K107" s="747">
        <v>1062</v>
      </c>
      <c r="L107" s="747">
        <v>1</v>
      </c>
      <c r="M107" s="747">
        <v>354</v>
      </c>
      <c r="N107" s="747">
        <v>1</v>
      </c>
      <c r="O107" s="747">
        <v>355</v>
      </c>
      <c r="P107" s="761">
        <v>0.33427495291902071</v>
      </c>
      <c r="Q107" s="748">
        <v>355</v>
      </c>
    </row>
    <row r="108" spans="1:17" ht="14.4" customHeight="1" x14ac:dyDescent="0.3">
      <c r="A108" s="742" t="s">
        <v>4117</v>
      </c>
      <c r="B108" s="743" t="s">
        <v>3946</v>
      </c>
      <c r="C108" s="743" t="s">
        <v>3923</v>
      </c>
      <c r="D108" s="743" t="s">
        <v>3934</v>
      </c>
      <c r="E108" s="743" t="s">
        <v>3935</v>
      </c>
      <c r="F108" s="747"/>
      <c r="G108" s="747"/>
      <c r="H108" s="747"/>
      <c r="I108" s="747"/>
      <c r="J108" s="747">
        <v>2</v>
      </c>
      <c r="K108" s="747">
        <v>708</v>
      </c>
      <c r="L108" s="747">
        <v>1</v>
      </c>
      <c r="M108" s="747">
        <v>354</v>
      </c>
      <c r="N108" s="747">
        <v>2</v>
      </c>
      <c r="O108" s="747">
        <v>710</v>
      </c>
      <c r="P108" s="761">
        <v>1.0028248587570621</v>
      </c>
      <c r="Q108" s="748">
        <v>355</v>
      </c>
    </row>
    <row r="109" spans="1:17" ht="14.4" customHeight="1" thickBot="1" x14ac:dyDescent="0.35">
      <c r="A109" s="749" t="s">
        <v>4118</v>
      </c>
      <c r="B109" s="750" t="s">
        <v>3946</v>
      </c>
      <c r="C109" s="750" t="s">
        <v>3923</v>
      </c>
      <c r="D109" s="750" t="s">
        <v>3934</v>
      </c>
      <c r="E109" s="750" t="s">
        <v>3935</v>
      </c>
      <c r="F109" s="754">
        <v>4</v>
      </c>
      <c r="G109" s="754">
        <v>1324</v>
      </c>
      <c r="H109" s="754">
        <v>0.93502824858757061</v>
      </c>
      <c r="I109" s="754">
        <v>331</v>
      </c>
      <c r="J109" s="754">
        <v>4</v>
      </c>
      <c r="K109" s="754">
        <v>1416</v>
      </c>
      <c r="L109" s="754">
        <v>1</v>
      </c>
      <c r="M109" s="754">
        <v>354</v>
      </c>
      <c r="N109" s="754">
        <v>3</v>
      </c>
      <c r="O109" s="754">
        <v>1065</v>
      </c>
      <c r="P109" s="762">
        <v>0.7521186440677966</v>
      </c>
      <c r="Q109" s="755">
        <v>355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38" t="s">
        <v>135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</row>
    <row r="2" spans="1:17" ht="14.4" customHeight="1" thickBot="1" x14ac:dyDescent="0.35">
      <c r="A2" s="374" t="s">
        <v>322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</row>
    <row r="3" spans="1:17" ht="14.4" customHeight="1" thickBot="1" x14ac:dyDescent="0.35">
      <c r="A3" s="660" t="s">
        <v>70</v>
      </c>
      <c r="B3" s="619" t="s">
        <v>71</v>
      </c>
      <c r="C3" s="620"/>
      <c r="D3" s="620"/>
      <c r="E3" s="621"/>
      <c r="F3" s="622"/>
      <c r="G3" s="619" t="s">
        <v>254</v>
      </c>
      <c r="H3" s="620"/>
      <c r="I3" s="620"/>
      <c r="J3" s="621"/>
      <c r="K3" s="622"/>
      <c r="L3" s="121"/>
      <c r="M3" s="122"/>
      <c r="N3" s="121"/>
      <c r="O3" s="123"/>
    </row>
    <row r="4" spans="1:17" ht="14.4" customHeight="1" thickBot="1" x14ac:dyDescent="0.35">
      <c r="A4" s="661"/>
      <c r="B4" s="124">
        <v>2015</v>
      </c>
      <c r="C4" s="125">
        <v>2016</v>
      </c>
      <c r="D4" s="125">
        <v>2017</v>
      </c>
      <c r="E4" s="472" t="s">
        <v>300</v>
      </c>
      <c r="F4" s="473" t="s">
        <v>2</v>
      </c>
      <c r="G4" s="124">
        <v>2015</v>
      </c>
      <c r="H4" s="125">
        <v>2016</v>
      </c>
      <c r="I4" s="125">
        <v>2017</v>
      </c>
      <c r="J4" s="125" t="s">
        <v>300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311</v>
      </c>
      <c r="Q4" s="128" t="s">
        <v>312</v>
      </c>
    </row>
    <row r="5" spans="1:17" ht="14.4" hidden="1" customHeight="1" outlineLevel="1" x14ac:dyDescent="0.3">
      <c r="A5" s="497" t="s">
        <v>168</v>
      </c>
      <c r="B5" s="119">
        <v>437.23200000000003</v>
      </c>
      <c r="C5" s="114">
        <v>461.02100000000002</v>
      </c>
      <c r="D5" s="114">
        <v>426.67099999999999</v>
      </c>
      <c r="E5" s="478">
        <f>IF(OR(D5=0,B5=0),"",D5/B5)</f>
        <v>0.97584577524060445</v>
      </c>
      <c r="F5" s="129">
        <f>IF(OR(D5=0,C5=0),"",D5/C5)</f>
        <v>0.92549146351250811</v>
      </c>
      <c r="G5" s="130">
        <v>202</v>
      </c>
      <c r="H5" s="114">
        <v>277</v>
      </c>
      <c r="I5" s="114">
        <v>216</v>
      </c>
      <c r="J5" s="478">
        <f>IF(OR(I5=0,G5=0),"",I5/G5)</f>
        <v>1.0693069306930694</v>
      </c>
      <c r="K5" s="131">
        <f>IF(OR(I5=0,H5=0),"",I5/H5)</f>
        <v>0.77978339350180503</v>
      </c>
      <c r="L5" s="121"/>
      <c r="M5" s="121"/>
      <c r="N5" s="7">
        <f>D5-C5</f>
        <v>-34.350000000000023</v>
      </c>
      <c r="O5" s="8">
        <f>I5-H5</f>
        <v>-61</v>
      </c>
      <c r="P5" s="7">
        <f>D5-B5</f>
        <v>-10.561000000000035</v>
      </c>
      <c r="Q5" s="8">
        <f>I5-G5</f>
        <v>14</v>
      </c>
    </row>
    <row r="6" spans="1:17" ht="14.4" hidden="1" customHeight="1" outlineLevel="1" x14ac:dyDescent="0.3">
      <c r="A6" s="498" t="s">
        <v>169</v>
      </c>
      <c r="B6" s="120">
        <v>98.984999999999999</v>
      </c>
      <c r="C6" s="113">
        <v>149.899</v>
      </c>
      <c r="D6" s="113">
        <v>120.337</v>
      </c>
      <c r="E6" s="478">
        <f t="shared" ref="E6:E12" si="0">IF(OR(D6=0,B6=0),"",D6/B6)</f>
        <v>1.2157094509269082</v>
      </c>
      <c r="F6" s="129">
        <f t="shared" ref="F6:F12" si="1">IF(OR(D6=0,C6=0),"",D6/C6)</f>
        <v>0.80278721005477027</v>
      </c>
      <c r="G6" s="133">
        <v>55</v>
      </c>
      <c r="H6" s="113">
        <v>83</v>
      </c>
      <c r="I6" s="113">
        <v>58</v>
      </c>
      <c r="J6" s="479">
        <f t="shared" ref="J6:J12" si="2">IF(OR(I6=0,G6=0),"",I6/G6)</f>
        <v>1.0545454545454545</v>
      </c>
      <c r="K6" s="134">
        <f t="shared" ref="K6:K12" si="3">IF(OR(I6=0,H6=0),"",I6/H6)</f>
        <v>0.6987951807228916</v>
      </c>
      <c r="L6" s="121"/>
      <c r="M6" s="121"/>
      <c r="N6" s="5">
        <f t="shared" ref="N6:N13" si="4">D6-C6</f>
        <v>-29.561999999999998</v>
      </c>
      <c r="O6" s="6">
        <f t="shared" ref="O6:O13" si="5">I6-H6</f>
        <v>-25</v>
      </c>
      <c r="P6" s="5">
        <f t="shared" ref="P6:P13" si="6">D6-B6</f>
        <v>21.352000000000004</v>
      </c>
      <c r="Q6" s="6">
        <f t="shared" ref="Q6:Q13" si="7">I6-G6</f>
        <v>3</v>
      </c>
    </row>
    <row r="7" spans="1:17" ht="14.4" hidden="1" customHeight="1" outlineLevel="1" x14ac:dyDescent="0.3">
      <c r="A7" s="498" t="s">
        <v>170</v>
      </c>
      <c r="B7" s="120">
        <v>165.79499999999999</v>
      </c>
      <c r="C7" s="113">
        <v>193.87799999999999</v>
      </c>
      <c r="D7" s="113">
        <v>156.70699999999999</v>
      </c>
      <c r="E7" s="478">
        <f t="shared" si="0"/>
        <v>0.94518531921951809</v>
      </c>
      <c r="F7" s="129">
        <f t="shared" si="1"/>
        <v>0.8082763387284787</v>
      </c>
      <c r="G7" s="133">
        <v>50</v>
      </c>
      <c r="H7" s="113">
        <v>87</v>
      </c>
      <c r="I7" s="113">
        <v>58</v>
      </c>
      <c r="J7" s="479">
        <f t="shared" si="2"/>
        <v>1.1599999999999999</v>
      </c>
      <c r="K7" s="134">
        <f t="shared" si="3"/>
        <v>0.66666666666666663</v>
      </c>
      <c r="L7" s="121"/>
      <c r="M7" s="121"/>
      <c r="N7" s="5">
        <f t="shared" si="4"/>
        <v>-37.170999999999992</v>
      </c>
      <c r="O7" s="6">
        <f t="shared" si="5"/>
        <v>-29</v>
      </c>
      <c r="P7" s="5">
        <f t="shared" si="6"/>
        <v>-9.0879999999999939</v>
      </c>
      <c r="Q7" s="6">
        <f t="shared" si="7"/>
        <v>8</v>
      </c>
    </row>
    <row r="8" spans="1:17" ht="14.4" hidden="1" customHeight="1" outlineLevel="1" x14ac:dyDescent="0.3">
      <c r="A8" s="498" t="s">
        <v>171</v>
      </c>
      <c r="B8" s="120">
        <v>23.184000000000001</v>
      </c>
      <c r="C8" s="113">
        <v>11.683</v>
      </c>
      <c r="D8" s="113">
        <v>8.6430000000000007</v>
      </c>
      <c r="E8" s="478">
        <f t="shared" si="0"/>
        <v>0.37280020703933747</v>
      </c>
      <c r="F8" s="129">
        <f t="shared" si="1"/>
        <v>0.73979286142257994</v>
      </c>
      <c r="G8" s="133">
        <v>10</v>
      </c>
      <c r="H8" s="113">
        <v>10</v>
      </c>
      <c r="I8" s="113">
        <v>5</v>
      </c>
      <c r="J8" s="479">
        <f t="shared" si="2"/>
        <v>0.5</v>
      </c>
      <c r="K8" s="134">
        <f t="shared" si="3"/>
        <v>0.5</v>
      </c>
      <c r="L8" s="121"/>
      <c r="M8" s="121"/>
      <c r="N8" s="5">
        <f t="shared" si="4"/>
        <v>-3.0399999999999991</v>
      </c>
      <c r="O8" s="6">
        <f t="shared" si="5"/>
        <v>-5</v>
      </c>
      <c r="P8" s="5">
        <f t="shared" si="6"/>
        <v>-14.541</v>
      </c>
      <c r="Q8" s="6">
        <f t="shared" si="7"/>
        <v>-5</v>
      </c>
    </row>
    <row r="9" spans="1:17" ht="14.4" hidden="1" customHeight="1" outlineLevel="1" x14ac:dyDescent="0.3">
      <c r="A9" s="498" t="s">
        <v>172</v>
      </c>
      <c r="B9" s="120">
        <v>0</v>
      </c>
      <c r="C9" s="113">
        <v>0</v>
      </c>
      <c r="D9" s="113">
        <v>0</v>
      </c>
      <c r="E9" s="478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79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98" t="s">
        <v>173</v>
      </c>
      <c r="B10" s="120">
        <v>146.91900000000001</v>
      </c>
      <c r="C10" s="113">
        <v>104.518</v>
      </c>
      <c r="D10" s="113">
        <v>84.158000000000001</v>
      </c>
      <c r="E10" s="478">
        <f t="shared" si="0"/>
        <v>0.57281903633975184</v>
      </c>
      <c r="F10" s="129">
        <f t="shared" si="1"/>
        <v>0.80520101800646782</v>
      </c>
      <c r="G10" s="133">
        <v>52</v>
      </c>
      <c r="H10" s="113">
        <v>58</v>
      </c>
      <c r="I10" s="113">
        <v>46</v>
      </c>
      <c r="J10" s="479">
        <f t="shared" si="2"/>
        <v>0.88461538461538458</v>
      </c>
      <c r="K10" s="134">
        <f t="shared" si="3"/>
        <v>0.7931034482758621</v>
      </c>
      <c r="L10" s="121"/>
      <c r="M10" s="121"/>
      <c r="N10" s="5">
        <f t="shared" si="4"/>
        <v>-20.36</v>
      </c>
      <c r="O10" s="6">
        <f t="shared" si="5"/>
        <v>-12</v>
      </c>
      <c r="P10" s="5">
        <f t="shared" si="6"/>
        <v>-62.76100000000001</v>
      </c>
      <c r="Q10" s="6">
        <f t="shared" si="7"/>
        <v>-6</v>
      </c>
    </row>
    <row r="11" spans="1:17" ht="14.4" hidden="1" customHeight="1" outlineLevel="1" x14ac:dyDescent="0.3">
      <c r="A11" s="498" t="s">
        <v>174</v>
      </c>
      <c r="B11" s="120">
        <v>4.7549999999999999</v>
      </c>
      <c r="C11" s="113">
        <v>11.667</v>
      </c>
      <c r="D11" s="113">
        <v>8.577</v>
      </c>
      <c r="E11" s="478">
        <f t="shared" si="0"/>
        <v>1.8037854889589906</v>
      </c>
      <c r="F11" s="129">
        <f t="shared" si="1"/>
        <v>0.73515042427359223</v>
      </c>
      <c r="G11" s="133">
        <v>3</v>
      </c>
      <c r="H11" s="113">
        <v>8</v>
      </c>
      <c r="I11" s="113">
        <v>4</v>
      </c>
      <c r="J11" s="479">
        <f t="shared" si="2"/>
        <v>1.3333333333333333</v>
      </c>
      <c r="K11" s="134">
        <f t="shared" si="3"/>
        <v>0.5</v>
      </c>
      <c r="L11" s="121"/>
      <c r="M11" s="121"/>
      <c r="N11" s="5">
        <f t="shared" si="4"/>
        <v>-3.09</v>
      </c>
      <c r="O11" s="6">
        <f t="shared" si="5"/>
        <v>-4</v>
      </c>
      <c r="P11" s="5">
        <f t="shared" si="6"/>
        <v>3.8220000000000001</v>
      </c>
      <c r="Q11" s="6">
        <f t="shared" si="7"/>
        <v>1</v>
      </c>
    </row>
    <row r="12" spans="1:17" ht="14.4" hidden="1" customHeight="1" outlineLevel="1" thickBot="1" x14ac:dyDescent="0.35">
      <c r="A12" s="499" t="s">
        <v>209</v>
      </c>
      <c r="B12" s="238">
        <v>0</v>
      </c>
      <c r="C12" s="239">
        <v>0</v>
      </c>
      <c r="D12" s="239">
        <v>0</v>
      </c>
      <c r="E12" s="478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80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876.86999999999989</v>
      </c>
      <c r="C13" s="116">
        <f>SUM(C5:C12)</f>
        <v>932.66600000000005</v>
      </c>
      <c r="D13" s="116">
        <f>SUM(D5:D12)</f>
        <v>805.09300000000007</v>
      </c>
      <c r="E13" s="474">
        <f>IF(OR(D13=0,B13=0),0,D13/B13)</f>
        <v>0.91814408065049569</v>
      </c>
      <c r="F13" s="135">
        <f>IF(OR(D13=0,C13=0),0,D13/C13)</f>
        <v>0.86321684289981626</v>
      </c>
      <c r="G13" s="136">
        <f>SUM(G5:G12)</f>
        <v>372</v>
      </c>
      <c r="H13" s="116">
        <f>SUM(H5:H12)</f>
        <v>523</v>
      </c>
      <c r="I13" s="116">
        <f>SUM(I5:I12)</f>
        <v>387</v>
      </c>
      <c r="J13" s="474">
        <f>IF(OR(I13=0,G13=0),0,I13/G13)</f>
        <v>1.0403225806451613</v>
      </c>
      <c r="K13" s="137">
        <f>IF(OR(I13=0,H13=0),0,I13/H13)</f>
        <v>0.73996175908221795</v>
      </c>
      <c r="L13" s="121"/>
      <c r="M13" s="121"/>
      <c r="N13" s="127">
        <f t="shared" si="4"/>
        <v>-127.57299999999998</v>
      </c>
      <c r="O13" s="138">
        <f t="shared" si="5"/>
        <v>-136</v>
      </c>
      <c r="P13" s="127">
        <f t="shared" si="6"/>
        <v>-71.776999999999816</v>
      </c>
      <c r="Q13" s="138">
        <f t="shared" si="7"/>
        <v>15</v>
      </c>
    </row>
    <row r="14" spans="1:17" ht="14.4" customHeight="1" x14ac:dyDescent="0.3">
      <c r="A14" s="139"/>
      <c r="B14" s="639"/>
      <c r="C14" s="639"/>
      <c r="D14" s="639"/>
      <c r="E14" s="662"/>
      <c r="F14" s="639"/>
      <c r="G14" s="639"/>
      <c r="H14" s="639"/>
      <c r="I14" s="639"/>
      <c r="J14" s="662"/>
      <c r="K14" s="63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3" t="s">
        <v>301</v>
      </c>
      <c r="B16" s="665" t="s">
        <v>71</v>
      </c>
      <c r="C16" s="666"/>
      <c r="D16" s="666"/>
      <c r="E16" s="667"/>
      <c r="F16" s="668"/>
      <c r="G16" s="665" t="s">
        <v>254</v>
      </c>
      <c r="H16" s="666"/>
      <c r="I16" s="666"/>
      <c r="J16" s="667"/>
      <c r="K16" s="668"/>
      <c r="L16" s="656" t="s">
        <v>179</v>
      </c>
      <c r="M16" s="657"/>
      <c r="N16" s="155"/>
      <c r="O16" s="155"/>
      <c r="P16" s="155"/>
      <c r="Q16" s="155"/>
    </row>
    <row r="17" spans="1:17" ht="14.4" customHeight="1" thickBot="1" x14ac:dyDescent="0.35">
      <c r="A17" s="664"/>
      <c r="B17" s="140">
        <v>2015</v>
      </c>
      <c r="C17" s="141">
        <v>2016</v>
      </c>
      <c r="D17" s="141">
        <v>2017</v>
      </c>
      <c r="E17" s="141" t="s">
        <v>300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300</v>
      </c>
      <c r="K17" s="142" t="s">
        <v>2</v>
      </c>
      <c r="L17" s="658" t="s">
        <v>180</v>
      </c>
      <c r="M17" s="659"/>
      <c r="N17" s="143" t="s">
        <v>72</v>
      </c>
      <c r="O17" s="144" t="s">
        <v>73</v>
      </c>
      <c r="P17" s="143" t="s">
        <v>311</v>
      </c>
      <c r="Q17" s="144" t="s">
        <v>312</v>
      </c>
    </row>
    <row r="18" spans="1:17" ht="14.4" hidden="1" customHeight="1" outlineLevel="1" x14ac:dyDescent="0.3">
      <c r="A18" s="497" t="s">
        <v>168</v>
      </c>
      <c r="B18" s="119">
        <v>411.53500000000003</v>
      </c>
      <c r="C18" s="114">
        <v>375.536</v>
      </c>
      <c r="D18" s="114">
        <v>422.27499999999998</v>
      </c>
      <c r="E18" s="478">
        <f>IF(OR(D18=0,B18=0),"",D18/B18)</f>
        <v>1.0260974157726559</v>
      </c>
      <c r="F18" s="129">
        <f>IF(OR(D18=0,C18=0),"",D18/C18)</f>
        <v>1.1244594393080822</v>
      </c>
      <c r="G18" s="119">
        <v>199</v>
      </c>
      <c r="H18" s="114">
        <v>252</v>
      </c>
      <c r="I18" s="114">
        <v>215</v>
      </c>
      <c r="J18" s="478">
        <f>IF(OR(I18=0,G18=0),"",I18/G18)</f>
        <v>1.0804020100502512</v>
      </c>
      <c r="K18" s="131">
        <f>IF(OR(I18=0,H18=0),"",I18/H18)</f>
        <v>0.85317460317460314</v>
      </c>
      <c r="L18" s="654">
        <v>0.91871999999999998</v>
      </c>
      <c r="M18" s="655"/>
      <c r="N18" s="145">
        <f t="shared" ref="N18:N26" si="8">D18-C18</f>
        <v>46.738999999999976</v>
      </c>
      <c r="O18" s="146">
        <f t="shared" ref="O18:O26" si="9">I18-H18</f>
        <v>-37</v>
      </c>
      <c r="P18" s="145">
        <f t="shared" ref="P18:P26" si="10">D18-B18</f>
        <v>10.739999999999952</v>
      </c>
      <c r="Q18" s="146">
        <f t="shared" ref="Q18:Q26" si="11">I18-G18</f>
        <v>16</v>
      </c>
    </row>
    <row r="19" spans="1:17" ht="14.4" hidden="1" customHeight="1" outlineLevel="1" x14ac:dyDescent="0.3">
      <c r="A19" s="498" t="s">
        <v>169</v>
      </c>
      <c r="B19" s="120">
        <v>98.984999999999999</v>
      </c>
      <c r="C19" s="113">
        <v>132.535</v>
      </c>
      <c r="D19" s="113">
        <v>116.157</v>
      </c>
      <c r="E19" s="479">
        <f t="shared" ref="E19:E25" si="12">IF(OR(D19=0,B19=0),"",D19/B19)</f>
        <v>1.1734808304288529</v>
      </c>
      <c r="F19" s="132">
        <f t="shared" ref="F19:F25" si="13">IF(OR(D19=0,C19=0),"",D19/C19)</f>
        <v>0.87642509525785639</v>
      </c>
      <c r="G19" s="120">
        <v>55</v>
      </c>
      <c r="H19" s="113">
        <v>78</v>
      </c>
      <c r="I19" s="113">
        <v>57</v>
      </c>
      <c r="J19" s="479">
        <f t="shared" ref="J19:J25" si="14">IF(OR(I19=0,G19=0),"",I19/G19)</f>
        <v>1.0363636363636364</v>
      </c>
      <c r="K19" s="134">
        <f t="shared" ref="K19:K25" si="15">IF(OR(I19=0,H19=0),"",I19/H19)</f>
        <v>0.73076923076923073</v>
      </c>
      <c r="L19" s="654">
        <v>0.99456</v>
      </c>
      <c r="M19" s="655"/>
      <c r="N19" s="147">
        <f t="shared" si="8"/>
        <v>-16.378</v>
      </c>
      <c r="O19" s="148">
        <f t="shared" si="9"/>
        <v>-21</v>
      </c>
      <c r="P19" s="147">
        <f t="shared" si="10"/>
        <v>17.171999999999997</v>
      </c>
      <c r="Q19" s="148">
        <f t="shared" si="11"/>
        <v>2</v>
      </c>
    </row>
    <row r="20" spans="1:17" ht="14.4" hidden="1" customHeight="1" outlineLevel="1" x14ac:dyDescent="0.3">
      <c r="A20" s="498" t="s">
        <v>170</v>
      </c>
      <c r="B20" s="120">
        <v>150.18199999999999</v>
      </c>
      <c r="C20" s="113">
        <v>166.816</v>
      </c>
      <c r="D20" s="113">
        <v>153.34899999999999</v>
      </c>
      <c r="E20" s="479">
        <f t="shared" si="12"/>
        <v>1.0210877468671347</v>
      </c>
      <c r="F20" s="132">
        <f t="shared" si="13"/>
        <v>0.91927033378093226</v>
      </c>
      <c r="G20" s="120">
        <v>49</v>
      </c>
      <c r="H20" s="113">
        <v>79</v>
      </c>
      <c r="I20" s="113">
        <v>57</v>
      </c>
      <c r="J20" s="479">
        <f t="shared" si="14"/>
        <v>1.1632653061224489</v>
      </c>
      <c r="K20" s="134">
        <f t="shared" si="15"/>
        <v>0.72151898734177211</v>
      </c>
      <c r="L20" s="654">
        <v>0.96671999999999991</v>
      </c>
      <c r="M20" s="655"/>
      <c r="N20" s="147">
        <f t="shared" si="8"/>
        <v>-13.467000000000013</v>
      </c>
      <c r="O20" s="148">
        <f t="shared" si="9"/>
        <v>-22</v>
      </c>
      <c r="P20" s="147">
        <f t="shared" si="10"/>
        <v>3.1670000000000016</v>
      </c>
      <c r="Q20" s="148">
        <f t="shared" si="11"/>
        <v>8</v>
      </c>
    </row>
    <row r="21" spans="1:17" ht="14.4" hidden="1" customHeight="1" outlineLevel="1" x14ac:dyDescent="0.3">
      <c r="A21" s="498" t="s">
        <v>171</v>
      </c>
      <c r="B21" s="120">
        <v>23.184000000000001</v>
      </c>
      <c r="C21" s="113">
        <v>11.683</v>
      </c>
      <c r="D21" s="113">
        <v>8.6430000000000007</v>
      </c>
      <c r="E21" s="479">
        <f t="shared" si="12"/>
        <v>0.37280020703933747</v>
      </c>
      <c r="F21" s="132">
        <f t="shared" si="13"/>
        <v>0.73979286142257994</v>
      </c>
      <c r="G21" s="120">
        <v>10</v>
      </c>
      <c r="H21" s="113">
        <v>10</v>
      </c>
      <c r="I21" s="113">
        <v>5</v>
      </c>
      <c r="J21" s="479">
        <f t="shared" si="14"/>
        <v>0.5</v>
      </c>
      <c r="K21" s="134">
        <f t="shared" si="15"/>
        <v>0.5</v>
      </c>
      <c r="L21" s="654">
        <v>1.11744</v>
      </c>
      <c r="M21" s="655"/>
      <c r="N21" s="147">
        <f t="shared" si="8"/>
        <v>-3.0399999999999991</v>
      </c>
      <c r="O21" s="148">
        <f t="shared" si="9"/>
        <v>-5</v>
      </c>
      <c r="P21" s="147">
        <f t="shared" si="10"/>
        <v>-14.541</v>
      </c>
      <c r="Q21" s="148">
        <f t="shared" si="11"/>
        <v>-5</v>
      </c>
    </row>
    <row r="22" spans="1:17" ht="14.4" hidden="1" customHeight="1" outlineLevel="1" x14ac:dyDescent="0.3">
      <c r="A22" s="498" t="s">
        <v>172</v>
      </c>
      <c r="B22" s="120">
        <v>0</v>
      </c>
      <c r="C22" s="113">
        <v>0</v>
      </c>
      <c r="D22" s="113">
        <v>0</v>
      </c>
      <c r="E22" s="479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79" t="str">
        <f t="shared" si="14"/>
        <v/>
      </c>
      <c r="K22" s="134" t="str">
        <f t="shared" si="15"/>
        <v/>
      </c>
      <c r="L22" s="654">
        <v>0.96</v>
      </c>
      <c r="M22" s="655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98" t="s">
        <v>173</v>
      </c>
      <c r="B23" s="120">
        <v>142.78700000000001</v>
      </c>
      <c r="C23" s="113">
        <v>91.111999999999995</v>
      </c>
      <c r="D23" s="113">
        <v>78.661000000000001</v>
      </c>
      <c r="E23" s="479">
        <f t="shared" si="12"/>
        <v>0.55089749066791793</v>
      </c>
      <c r="F23" s="132">
        <f t="shared" si="13"/>
        <v>0.86334401615594003</v>
      </c>
      <c r="G23" s="120">
        <v>51</v>
      </c>
      <c r="H23" s="113">
        <v>55</v>
      </c>
      <c r="I23" s="113">
        <v>45</v>
      </c>
      <c r="J23" s="479">
        <f t="shared" si="14"/>
        <v>0.88235294117647056</v>
      </c>
      <c r="K23" s="134">
        <f t="shared" si="15"/>
        <v>0.81818181818181823</v>
      </c>
      <c r="L23" s="654">
        <v>0.98495999999999995</v>
      </c>
      <c r="M23" s="655"/>
      <c r="N23" s="147">
        <f t="shared" si="8"/>
        <v>-12.450999999999993</v>
      </c>
      <c r="O23" s="148">
        <f t="shared" si="9"/>
        <v>-10</v>
      </c>
      <c r="P23" s="147">
        <f t="shared" si="10"/>
        <v>-64.126000000000005</v>
      </c>
      <c r="Q23" s="148">
        <f t="shared" si="11"/>
        <v>-6</v>
      </c>
    </row>
    <row r="24" spans="1:17" ht="14.4" hidden="1" customHeight="1" outlineLevel="1" x14ac:dyDescent="0.3">
      <c r="A24" s="498" t="s">
        <v>174</v>
      </c>
      <c r="B24" s="120">
        <v>4.7549999999999999</v>
      </c>
      <c r="C24" s="113">
        <v>11.667</v>
      </c>
      <c r="D24" s="113">
        <v>8.577</v>
      </c>
      <c r="E24" s="479">
        <f t="shared" si="12"/>
        <v>1.8037854889589906</v>
      </c>
      <c r="F24" s="132">
        <f t="shared" si="13"/>
        <v>0.73515042427359223</v>
      </c>
      <c r="G24" s="120">
        <v>3</v>
      </c>
      <c r="H24" s="113">
        <v>8</v>
      </c>
      <c r="I24" s="113">
        <v>4</v>
      </c>
      <c r="J24" s="479">
        <f t="shared" si="14"/>
        <v>1.3333333333333333</v>
      </c>
      <c r="K24" s="134">
        <f t="shared" si="15"/>
        <v>0.5</v>
      </c>
      <c r="L24" s="654">
        <v>1.0147199999999998</v>
      </c>
      <c r="M24" s="655"/>
      <c r="N24" s="147">
        <f t="shared" si="8"/>
        <v>-3.09</v>
      </c>
      <c r="O24" s="148">
        <f t="shared" si="9"/>
        <v>-4</v>
      </c>
      <c r="P24" s="147">
        <f t="shared" si="10"/>
        <v>3.8220000000000001</v>
      </c>
      <c r="Q24" s="148">
        <f t="shared" si="11"/>
        <v>1</v>
      </c>
    </row>
    <row r="25" spans="1:17" ht="14.4" hidden="1" customHeight="1" outlineLevel="1" thickBot="1" x14ac:dyDescent="0.35">
      <c r="A25" s="499" t="s">
        <v>209</v>
      </c>
      <c r="B25" s="238">
        <v>0</v>
      </c>
      <c r="C25" s="239">
        <v>0</v>
      </c>
      <c r="D25" s="239">
        <v>0</v>
      </c>
      <c r="E25" s="480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80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502" t="s">
        <v>3</v>
      </c>
      <c r="B26" s="149">
        <f>SUM(B18:B25)</f>
        <v>831.428</v>
      </c>
      <c r="C26" s="150">
        <f>SUM(C18:C25)</f>
        <v>789.34900000000005</v>
      </c>
      <c r="D26" s="150">
        <f>SUM(D18:D25)</f>
        <v>787.66200000000003</v>
      </c>
      <c r="E26" s="475">
        <f>IF(OR(D26=0,B26=0),0,D26/B26)</f>
        <v>0.94736044492126803</v>
      </c>
      <c r="F26" s="151">
        <f>IF(OR(D26=0,C26=0),0,D26/C26)</f>
        <v>0.99786279579754966</v>
      </c>
      <c r="G26" s="149">
        <f>SUM(G18:G25)</f>
        <v>367</v>
      </c>
      <c r="H26" s="150">
        <f>SUM(H18:H25)</f>
        <v>482</v>
      </c>
      <c r="I26" s="150">
        <f>SUM(I18:I25)</f>
        <v>383</v>
      </c>
      <c r="J26" s="475">
        <f>IF(OR(I26=0,G26=0),0,I26/G26)</f>
        <v>1.0435967302452316</v>
      </c>
      <c r="K26" s="152">
        <f>IF(OR(I26=0,H26=0),0,I26/H26)</f>
        <v>0.79460580912863066</v>
      </c>
      <c r="L26" s="121"/>
      <c r="M26" s="121"/>
      <c r="N26" s="143">
        <f t="shared" si="8"/>
        <v>-1.6870000000000118</v>
      </c>
      <c r="O26" s="153">
        <f t="shared" si="9"/>
        <v>-99</v>
      </c>
      <c r="P26" s="143">
        <f t="shared" si="10"/>
        <v>-43.765999999999963</v>
      </c>
      <c r="Q26" s="153">
        <f t="shared" si="11"/>
        <v>16</v>
      </c>
    </row>
    <row r="27" spans="1:17" ht="14.4" customHeight="1" x14ac:dyDescent="0.3">
      <c r="A27" s="154"/>
      <c r="B27" s="639" t="s">
        <v>207</v>
      </c>
      <c r="C27" s="640"/>
      <c r="D27" s="640"/>
      <c r="E27" s="641"/>
      <c r="F27" s="640"/>
      <c r="G27" s="639" t="s">
        <v>208</v>
      </c>
      <c r="H27" s="640"/>
      <c r="I27" s="640"/>
      <c r="J27" s="641"/>
      <c r="K27" s="640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48" t="s">
        <v>302</v>
      </c>
      <c r="B29" s="650" t="s">
        <v>71</v>
      </c>
      <c r="C29" s="651"/>
      <c r="D29" s="651"/>
      <c r="E29" s="652"/>
      <c r="F29" s="653"/>
      <c r="G29" s="651" t="s">
        <v>254</v>
      </c>
      <c r="H29" s="651"/>
      <c r="I29" s="651"/>
      <c r="J29" s="652"/>
      <c r="K29" s="653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49"/>
      <c r="B30" s="157">
        <v>2015</v>
      </c>
      <c r="C30" s="158">
        <v>2016</v>
      </c>
      <c r="D30" s="158">
        <v>2017</v>
      </c>
      <c r="E30" s="158" t="s">
        <v>300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300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311</v>
      </c>
      <c r="Q30" s="161" t="s">
        <v>312</v>
      </c>
    </row>
    <row r="31" spans="1:17" ht="14.4" hidden="1" customHeight="1" outlineLevel="1" x14ac:dyDescent="0.3">
      <c r="A31" s="497" t="s">
        <v>168</v>
      </c>
      <c r="B31" s="119">
        <v>25.696999999999999</v>
      </c>
      <c r="C31" s="114">
        <v>85.484999999999999</v>
      </c>
      <c r="D31" s="114">
        <v>4.3959999999999999</v>
      </c>
      <c r="E31" s="478">
        <f>IF(OR(D31=0,B31=0),"",D31/B31)</f>
        <v>0.17107055298283846</v>
      </c>
      <c r="F31" s="129">
        <f>IF(OR(D31=0,C31=0),"",D31/C31)</f>
        <v>5.1424226472480551E-2</v>
      </c>
      <c r="G31" s="130">
        <v>3</v>
      </c>
      <c r="H31" s="114">
        <v>25</v>
      </c>
      <c r="I31" s="114">
        <v>1</v>
      </c>
      <c r="J31" s="478">
        <f>IF(OR(I31=0,G31=0),"",I31/G31)</f>
        <v>0.33333333333333331</v>
      </c>
      <c r="K31" s="131">
        <f>IF(OR(I31=0,H31=0),"",I31/H31)</f>
        <v>0.04</v>
      </c>
      <c r="L31" s="155"/>
      <c r="M31" s="155"/>
      <c r="N31" s="145">
        <f t="shared" ref="N31:N39" si="16">D31-C31</f>
        <v>-81.088999999999999</v>
      </c>
      <c r="O31" s="146">
        <f t="shared" ref="O31:O39" si="17">I31-H31</f>
        <v>-24</v>
      </c>
      <c r="P31" s="145">
        <f t="shared" ref="P31:P39" si="18">D31-B31</f>
        <v>-21.300999999999998</v>
      </c>
      <c r="Q31" s="146">
        <f t="shared" ref="Q31:Q39" si="19">I31-G31</f>
        <v>-2</v>
      </c>
    </row>
    <row r="32" spans="1:17" ht="14.4" hidden="1" customHeight="1" outlineLevel="1" x14ac:dyDescent="0.3">
      <c r="A32" s="498" t="s">
        <v>169</v>
      </c>
      <c r="B32" s="120">
        <v>0</v>
      </c>
      <c r="C32" s="113">
        <v>17.364000000000001</v>
      </c>
      <c r="D32" s="113">
        <v>4.18</v>
      </c>
      <c r="E32" s="479" t="str">
        <f t="shared" ref="E32:E38" si="20">IF(OR(D32=0,B32=0),"",D32/B32)</f>
        <v/>
      </c>
      <c r="F32" s="132">
        <f t="shared" ref="F32:F38" si="21">IF(OR(D32=0,C32=0),"",D32/C32)</f>
        <v>0.24072794287030636</v>
      </c>
      <c r="G32" s="133">
        <v>0</v>
      </c>
      <c r="H32" s="113">
        <v>5</v>
      </c>
      <c r="I32" s="113">
        <v>1</v>
      </c>
      <c r="J32" s="479" t="str">
        <f t="shared" ref="J32:J38" si="22">IF(OR(I32=0,G32=0),"",I32/G32)</f>
        <v/>
      </c>
      <c r="K32" s="134">
        <f t="shared" ref="K32:K38" si="23">IF(OR(I32=0,H32=0),"",I32/H32)</f>
        <v>0.2</v>
      </c>
      <c r="L32" s="155"/>
      <c r="M32" s="155"/>
      <c r="N32" s="147">
        <f t="shared" si="16"/>
        <v>-13.184000000000001</v>
      </c>
      <c r="O32" s="148">
        <f t="shared" si="17"/>
        <v>-4</v>
      </c>
      <c r="P32" s="147">
        <f t="shared" si="18"/>
        <v>4.18</v>
      </c>
      <c r="Q32" s="148">
        <f t="shared" si="19"/>
        <v>1</v>
      </c>
    </row>
    <row r="33" spans="1:17" ht="14.4" hidden="1" customHeight="1" outlineLevel="1" x14ac:dyDescent="0.3">
      <c r="A33" s="498" t="s">
        <v>170</v>
      </c>
      <c r="B33" s="120">
        <v>15.613</v>
      </c>
      <c r="C33" s="113">
        <v>27.062000000000001</v>
      </c>
      <c r="D33" s="113">
        <v>3.3580000000000001</v>
      </c>
      <c r="E33" s="479">
        <f t="shared" si="20"/>
        <v>0.2150771792736822</v>
      </c>
      <c r="F33" s="132">
        <f t="shared" si="21"/>
        <v>0.12408543344911684</v>
      </c>
      <c r="G33" s="133">
        <v>1</v>
      </c>
      <c r="H33" s="113">
        <v>8</v>
      </c>
      <c r="I33" s="113">
        <v>1</v>
      </c>
      <c r="J33" s="479">
        <f t="shared" si="22"/>
        <v>1</v>
      </c>
      <c r="K33" s="134">
        <f t="shared" si="23"/>
        <v>0.125</v>
      </c>
      <c r="L33" s="155"/>
      <c r="M33" s="155"/>
      <c r="N33" s="147">
        <f t="shared" si="16"/>
        <v>-23.704000000000001</v>
      </c>
      <c r="O33" s="148">
        <f t="shared" si="17"/>
        <v>-7</v>
      </c>
      <c r="P33" s="147">
        <f t="shared" si="18"/>
        <v>-12.254999999999999</v>
      </c>
      <c r="Q33" s="148">
        <f t="shared" si="19"/>
        <v>0</v>
      </c>
    </row>
    <row r="34" spans="1:17" ht="14.4" hidden="1" customHeight="1" outlineLevel="1" x14ac:dyDescent="0.3">
      <c r="A34" s="498" t="s">
        <v>171</v>
      </c>
      <c r="B34" s="120">
        <v>0</v>
      </c>
      <c r="C34" s="113">
        <v>0</v>
      </c>
      <c r="D34" s="113">
        <v>0</v>
      </c>
      <c r="E34" s="479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79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98" t="s">
        <v>172</v>
      </c>
      <c r="B35" s="120">
        <v>0</v>
      </c>
      <c r="C35" s="113">
        <v>0</v>
      </c>
      <c r="D35" s="113">
        <v>0</v>
      </c>
      <c r="E35" s="479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79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98" t="s">
        <v>173</v>
      </c>
      <c r="B36" s="120">
        <v>4.1319999999999997</v>
      </c>
      <c r="C36" s="113">
        <v>13.406000000000001</v>
      </c>
      <c r="D36" s="113">
        <v>5.4969999999999999</v>
      </c>
      <c r="E36" s="479">
        <f t="shared" si="20"/>
        <v>1.3303484995159729</v>
      </c>
      <c r="F36" s="132">
        <f t="shared" si="21"/>
        <v>0.41004028047143065</v>
      </c>
      <c r="G36" s="133">
        <v>1</v>
      </c>
      <c r="H36" s="113">
        <v>3</v>
      </c>
      <c r="I36" s="113">
        <v>1</v>
      </c>
      <c r="J36" s="479">
        <f t="shared" si="22"/>
        <v>1</v>
      </c>
      <c r="K36" s="134">
        <f t="shared" si="23"/>
        <v>0.33333333333333331</v>
      </c>
      <c r="L36" s="155"/>
      <c r="M36" s="155"/>
      <c r="N36" s="147">
        <f t="shared" si="16"/>
        <v>-7.9090000000000007</v>
      </c>
      <c r="O36" s="148">
        <f t="shared" si="17"/>
        <v>-2</v>
      </c>
      <c r="P36" s="147">
        <f t="shared" si="18"/>
        <v>1.3650000000000002</v>
      </c>
      <c r="Q36" s="148">
        <f t="shared" si="19"/>
        <v>0</v>
      </c>
    </row>
    <row r="37" spans="1:17" ht="14.4" hidden="1" customHeight="1" outlineLevel="1" x14ac:dyDescent="0.3">
      <c r="A37" s="498" t="s">
        <v>174</v>
      </c>
      <c r="B37" s="120">
        <v>0</v>
      </c>
      <c r="C37" s="113">
        <v>0</v>
      </c>
      <c r="D37" s="113">
        <v>0</v>
      </c>
      <c r="E37" s="479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79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99" t="s">
        <v>209</v>
      </c>
      <c r="B38" s="238">
        <v>0</v>
      </c>
      <c r="C38" s="239">
        <v>0</v>
      </c>
      <c r="D38" s="239">
        <v>0</v>
      </c>
      <c r="E38" s="480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80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501" t="s">
        <v>3</v>
      </c>
      <c r="B39" s="118">
        <f>SUM(B31:B38)</f>
        <v>45.442</v>
      </c>
      <c r="C39" s="162">
        <f>SUM(C31:C38)</f>
        <v>143.31700000000001</v>
      </c>
      <c r="D39" s="162">
        <f>SUM(D31:D38)</f>
        <v>17.431000000000001</v>
      </c>
      <c r="E39" s="476">
        <f>IF(OR(D39=0,B39=0),0,D39/B39)</f>
        <v>0.3835878702521896</v>
      </c>
      <c r="F39" s="163">
        <f>IF(OR(D39=0,C39=0),0,D39/C39)</f>
        <v>0.12162548755555866</v>
      </c>
      <c r="G39" s="164">
        <f>SUM(G31:G38)</f>
        <v>5</v>
      </c>
      <c r="H39" s="162">
        <f>SUM(H31:H38)</f>
        <v>41</v>
      </c>
      <c r="I39" s="162">
        <f>SUM(I31:I38)</f>
        <v>4</v>
      </c>
      <c r="J39" s="476">
        <f>IF(OR(I39=0,G39=0),0,I39/G39)</f>
        <v>0.8</v>
      </c>
      <c r="K39" s="165">
        <f>IF(OR(I39=0,H39=0),0,I39/H39)</f>
        <v>9.7560975609756101E-2</v>
      </c>
      <c r="L39" s="155"/>
      <c r="M39" s="155"/>
      <c r="N39" s="160">
        <f t="shared" si="16"/>
        <v>-125.88600000000001</v>
      </c>
      <c r="O39" s="166">
        <f t="shared" si="17"/>
        <v>-37</v>
      </c>
      <c r="P39" s="160">
        <f t="shared" si="18"/>
        <v>-28.010999999999999</v>
      </c>
      <c r="Q39" s="166">
        <f t="shared" si="19"/>
        <v>-1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2" t="s">
        <v>303</v>
      </c>
      <c r="B42" s="644" t="s">
        <v>71</v>
      </c>
      <c r="C42" s="645"/>
      <c r="D42" s="645"/>
      <c r="E42" s="646"/>
      <c r="F42" s="647"/>
      <c r="G42" s="645" t="s">
        <v>254</v>
      </c>
      <c r="H42" s="645"/>
      <c r="I42" s="645"/>
      <c r="J42" s="646"/>
      <c r="K42" s="647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3"/>
      <c r="B43" s="461">
        <v>2015</v>
      </c>
      <c r="C43" s="462">
        <v>2016</v>
      </c>
      <c r="D43" s="462">
        <v>2017</v>
      </c>
      <c r="E43" s="462" t="s">
        <v>300</v>
      </c>
      <c r="F43" s="463" t="s">
        <v>2</v>
      </c>
      <c r="G43" s="462">
        <v>2015</v>
      </c>
      <c r="H43" s="462">
        <v>2016</v>
      </c>
      <c r="I43" s="462">
        <v>2017</v>
      </c>
      <c r="J43" s="462" t="s">
        <v>300</v>
      </c>
      <c r="K43" s="463" t="s">
        <v>2</v>
      </c>
      <c r="L43" s="155"/>
      <c r="M43" s="155"/>
      <c r="N43" s="469" t="s">
        <v>72</v>
      </c>
      <c r="O43" s="471" t="s">
        <v>73</v>
      </c>
      <c r="P43" s="469" t="s">
        <v>311</v>
      </c>
      <c r="Q43" s="471" t="s">
        <v>312</v>
      </c>
    </row>
    <row r="44" spans="1:17" ht="14.4" hidden="1" customHeight="1" outlineLevel="1" x14ac:dyDescent="0.3">
      <c r="A44" s="497" t="s">
        <v>168</v>
      </c>
      <c r="B44" s="119">
        <v>0</v>
      </c>
      <c r="C44" s="114">
        <v>0</v>
      </c>
      <c r="D44" s="114">
        <v>0</v>
      </c>
      <c r="E44" s="478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78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98" t="s">
        <v>169</v>
      </c>
      <c r="B45" s="120">
        <v>0</v>
      </c>
      <c r="C45" s="113">
        <v>0</v>
      </c>
      <c r="D45" s="113">
        <v>0</v>
      </c>
      <c r="E45" s="479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79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98" t="s">
        <v>170</v>
      </c>
      <c r="B46" s="120">
        <v>0</v>
      </c>
      <c r="C46" s="113">
        <v>0</v>
      </c>
      <c r="D46" s="113">
        <v>0</v>
      </c>
      <c r="E46" s="479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79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98" t="s">
        <v>171</v>
      </c>
      <c r="B47" s="120">
        <v>0</v>
      </c>
      <c r="C47" s="113">
        <v>0</v>
      </c>
      <c r="D47" s="113">
        <v>0</v>
      </c>
      <c r="E47" s="479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79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98" t="s">
        <v>172</v>
      </c>
      <c r="B48" s="120">
        <v>0</v>
      </c>
      <c r="C48" s="113">
        <v>0</v>
      </c>
      <c r="D48" s="113">
        <v>0</v>
      </c>
      <c r="E48" s="479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79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98" t="s">
        <v>173</v>
      </c>
      <c r="B49" s="120">
        <v>0</v>
      </c>
      <c r="C49" s="113">
        <v>0</v>
      </c>
      <c r="D49" s="113">
        <v>0</v>
      </c>
      <c r="E49" s="479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79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98" t="s">
        <v>174</v>
      </c>
      <c r="B50" s="120">
        <v>0</v>
      </c>
      <c r="C50" s="113">
        <v>0</v>
      </c>
      <c r="D50" s="113">
        <v>0</v>
      </c>
      <c r="E50" s="479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79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99" t="s">
        <v>209</v>
      </c>
      <c r="B51" s="238">
        <v>0</v>
      </c>
      <c r="C51" s="239">
        <v>0</v>
      </c>
      <c r="D51" s="239">
        <v>0</v>
      </c>
      <c r="E51" s="480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80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500" t="s">
        <v>3</v>
      </c>
      <c r="B52" s="464">
        <f>SUM(B44:B51)</f>
        <v>0</v>
      </c>
      <c r="C52" s="465">
        <f>SUM(C44:C51)</f>
        <v>0</v>
      </c>
      <c r="D52" s="465">
        <f>SUM(D44:D51)</f>
        <v>0</v>
      </c>
      <c r="E52" s="477">
        <f>IF(OR(D52=0,B52=0),0,D52/B52)</f>
        <v>0</v>
      </c>
      <c r="F52" s="466">
        <f>IF(OR(D52=0,C52=0),0,D52/C52)</f>
        <v>0</v>
      </c>
      <c r="G52" s="467">
        <f>SUM(G44:G51)</f>
        <v>0</v>
      </c>
      <c r="H52" s="465">
        <f>SUM(H44:H51)</f>
        <v>0</v>
      </c>
      <c r="I52" s="465">
        <f>SUM(I44:I51)</f>
        <v>0</v>
      </c>
      <c r="J52" s="477">
        <f>IF(OR(I52=0,G52=0),0,I52/G52)</f>
        <v>0</v>
      </c>
      <c r="K52" s="468">
        <f>IF(OR(I52=0,H52=0),0,I52/H52)</f>
        <v>0</v>
      </c>
      <c r="L52" s="155"/>
      <c r="M52" s="155"/>
      <c r="N52" s="469">
        <f t="shared" si="24"/>
        <v>0</v>
      </c>
      <c r="O52" s="470">
        <f t="shared" si="25"/>
        <v>0</v>
      </c>
      <c r="P52" s="469">
        <f t="shared" si="26"/>
        <v>0</v>
      </c>
      <c r="Q52" s="470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299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37" t="s">
        <v>295</v>
      </c>
    </row>
    <row r="56" spans="1:17" ht="14.4" customHeight="1" x14ac:dyDescent="0.25">
      <c r="A56" s="438" t="s">
        <v>296</v>
      </c>
    </row>
    <row r="57" spans="1:17" ht="14.4" customHeight="1" x14ac:dyDescent="0.25">
      <c r="A57" s="437" t="s">
        <v>297</v>
      </c>
    </row>
    <row r="58" spans="1:17" ht="14.4" customHeight="1" x14ac:dyDescent="0.25">
      <c r="A58" s="438" t="s">
        <v>306</v>
      </c>
    </row>
    <row r="59" spans="1:17" ht="14.4" customHeight="1" x14ac:dyDescent="0.25">
      <c r="A59" s="438" t="s">
        <v>307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73" t="s">
        <v>115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</row>
    <row r="2" spans="1:13" ht="14.4" customHeight="1" x14ac:dyDescent="0.3">
      <c r="A2" s="374" t="s">
        <v>322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69" t="s">
        <v>83</v>
      </c>
      <c r="C31" s="670"/>
      <c r="D31" s="670"/>
      <c r="E31" s="671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386</v>
      </c>
      <c r="C33" s="199">
        <v>1105</v>
      </c>
      <c r="D33" s="84">
        <f>IF(C33="","",C33-B33)</f>
        <v>719</v>
      </c>
      <c r="E33" s="85">
        <f>IF(C33="","",C33/B33)</f>
        <v>2.8626943005181347</v>
      </c>
      <c r="F33" s="86">
        <v>719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1035</v>
      </c>
      <c r="C34" s="200">
        <v>2981</v>
      </c>
      <c r="D34" s="87">
        <f t="shared" ref="D34:D45" si="0">IF(C34="","",C34-B34)</f>
        <v>1946</v>
      </c>
      <c r="E34" s="88">
        <f t="shared" ref="E34:E45" si="1">IF(C34="","",C34/B34)</f>
        <v>2.8801932367149758</v>
      </c>
      <c r="F34" s="89">
        <v>1964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1620</v>
      </c>
      <c r="C35" s="200">
        <v>4642</v>
      </c>
      <c r="D35" s="87">
        <f t="shared" si="0"/>
        <v>3022</v>
      </c>
      <c r="E35" s="88">
        <f t="shared" si="1"/>
        <v>2.865432098765432</v>
      </c>
      <c r="F35" s="89">
        <v>3040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2289</v>
      </c>
      <c r="C36" s="200">
        <v>6771</v>
      </c>
      <c r="D36" s="87">
        <f t="shared" si="0"/>
        <v>4482</v>
      </c>
      <c r="E36" s="88">
        <f t="shared" si="1"/>
        <v>2.9580602883355178</v>
      </c>
      <c r="F36" s="89">
        <v>4500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>
        <v>2979</v>
      </c>
      <c r="C37" s="200">
        <v>8871</v>
      </c>
      <c r="D37" s="87">
        <f t="shared" si="0"/>
        <v>5892</v>
      </c>
      <c r="E37" s="88">
        <f t="shared" si="1"/>
        <v>2.9778449144008055</v>
      </c>
      <c r="F37" s="89">
        <v>5916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>
        <v>3576</v>
      </c>
      <c r="C38" s="200">
        <v>10801</v>
      </c>
      <c r="D38" s="87">
        <f t="shared" si="0"/>
        <v>7225</v>
      </c>
      <c r="E38" s="88">
        <f t="shared" si="1"/>
        <v>3.020413870246085</v>
      </c>
      <c r="F38" s="89">
        <v>7256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27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615" t="s">
        <v>4637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</row>
    <row r="2" spans="1:25" ht="14.4" customHeight="1" thickBot="1" x14ac:dyDescent="0.35">
      <c r="A2" s="374" t="s">
        <v>322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0" t="s">
        <v>75</v>
      </c>
      <c r="B3" s="682">
        <v>2015</v>
      </c>
      <c r="C3" s="683"/>
      <c r="D3" s="684"/>
      <c r="E3" s="682">
        <v>2016</v>
      </c>
      <c r="F3" s="683"/>
      <c r="G3" s="684"/>
      <c r="H3" s="682">
        <v>2017</v>
      </c>
      <c r="I3" s="683"/>
      <c r="J3" s="684"/>
      <c r="K3" s="685" t="s">
        <v>76</v>
      </c>
      <c r="L3" s="674" t="s">
        <v>77</v>
      </c>
      <c r="M3" s="674" t="s">
        <v>78</v>
      </c>
      <c r="N3" s="674" t="s">
        <v>79</v>
      </c>
      <c r="O3" s="263" t="s">
        <v>80</v>
      </c>
      <c r="P3" s="676" t="s">
        <v>81</v>
      </c>
      <c r="Q3" s="678" t="s">
        <v>320</v>
      </c>
      <c r="R3" s="679"/>
      <c r="S3" s="678" t="s">
        <v>82</v>
      </c>
      <c r="T3" s="679"/>
      <c r="U3" s="672" t="s">
        <v>83</v>
      </c>
      <c r="V3" s="673"/>
      <c r="W3" s="673"/>
      <c r="X3" s="673"/>
      <c r="Y3" s="214" t="s">
        <v>83</v>
      </c>
    </row>
    <row r="4" spans="1:25" s="95" customFormat="1" ht="14.4" customHeight="1" thickBot="1" x14ac:dyDescent="0.35">
      <c r="A4" s="681"/>
      <c r="B4" s="505" t="s">
        <v>84</v>
      </c>
      <c r="C4" s="503" t="s">
        <v>72</v>
      </c>
      <c r="D4" s="506" t="s">
        <v>85</v>
      </c>
      <c r="E4" s="505" t="s">
        <v>84</v>
      </c>
      <c r="F4" s="503" t="s">
        <v>72</v>
      </c>
      <c r="G4" s="506" t="s">
        <v>85</v>
      </c>
      <c r="H4" s="505" t="s">
        <v>84</v>
      </c>
      <c r="I4" s="503" t="s">
        <v>72</v>
      </c>
      <c r="J4" s="506" t="s">
        <v>85</v>
      </c>
      <c r="K4" s="686"/>
      <c r="L4" s="675"/>
      <c r="M4" s="675"/>
      <c r="N4" s="675"/>
      <c r="O4" s="507"/>
      <c r="P4" s="677"/>
      <c r="Q4" s="508" t="s">
        <v>73</v>
      </c>
      <c r="R4" s="509" t="s">
        <v>72</v>
      </c>
      <c r="S4" s="508" t="s">
        <v>73</v>
      </c>
      <c r="T4" s="509" t="s">
        <v>72</v>
      </c>
      <c r="U4" s="510" t="s">
        <v>86</v>
      </c>
      <c r="V4" s="504" t="s">
        <v>87</v>
      </c>
      <c r="W4" s="504" t="s">
        <v>88</v>
      </c>
      <c r="X4" s="511" t="s">
        <v>2</v>
      </c>
      <c r="Y4" s="512" t="s">
        <v>89</v>
      </c>
    </row>
    <row r="5" spans="1:25" s="513" customFormat="1" ht="14.4" customHeight="1" x14ac:dyDescent="0.3">
      <c r="A5" s="918" t="s">
        <v>4120</v>
      </c>
      <c r="B5" s="919">
        <v>1</v>
      </c>
      <c r="C5" s="920">
        <v>30.1</v>
      </c>
      <c r="D5" s="921">
        <v>117</v>
      </c>
      <c r="E5" s="922"/>
      <c r="F5" s="923"/>
      <c r="G5" s="924"/>
      <c r="H5" s="925"/>
      <c r="I5" s="923"/>
      <c r="J5" s="924"/>
      <c r="K5" s="926">
        <v>13.87</v>
      </c>
      <c r="L5" s="925">
        <v>11</v>
      </c>
      <c r="M5" s="925">
        <v>72</v>
      </c>
      <c r="N5" s="927">
        <v>24</v>
      </c>
      <c r="O5" s="925" t="s">
        <v>4121</v>
      </c>
      <c r="P5" s="928" t="s">
        <v>4122</v>
      </c>
      <c r="Q5" s="929">
        <f>H5-B5</f>
        <v>-1</v>
      </c>
      <c r="R5" s="944">
        <f>I5-C5</f>
        <v>-30.1</v>
      </c>
      <c r="S5" s="929">
        <f>H5-E5</f>
        <v>0</v>
      </c>
      <c r="T5" s="944">
        <f>I5-F5</f>
        <v>0</v>
      </c>
      <c r="U5" s="956" t="s">
        <v>526</v>
      </c>
      <c r="V5" s="957" t="s">
        <v>526</v>
      </c>
      <c r="W5" s="957" t="s">
        <v>526</v>
      </c>
      <c r="X5" s="958" t="s">
        <v>526</v>
      </c>
      <c r="Y5" s="959"/>
    </row>
    <row r="6" spans="1:25" ht="14.4" customHeight="1" x14ac:dyDescent="0.3">
      <c r="A6" s="916" t="s">
        <v>4123</v>
      </c>
      <c r="B6" s="881">
        <v>1</v>
      </c>
      <c r="C6" s="882">
        <v>13.49</v>
      </c>
      <c r="D6" s="883">
        <v>64</v>
      </c>
      <c r="E6" s="898"/>
      <c r="F6" s="884"/>
      <c r="G6" s="885"/>
      <c r="H6" s="886"/>
      <c r="I6" s="884"/>
      <c r="J6" s="885"/>
      <c r="K6" s="887">
        <v>7.77</v>
      </c>
      <c r="L6" s="886">
        <v>5</v>
      </c>
      <c r="M6" s="886">
        <v>45</v>
      </c>
      <c r="N6" s="888">
        <v>15</v>
      </c>
      <c r="O6" s="886" t="s">
        <v>4121</v>
      </c>
      <c r="P6" s="899" t="s">
        <v>4124</v>
      </c>
      <c r="Q6" s="889">
        <f t="shared" ref="Q6:R69" si="0">H6-B6</f>
        <v>-1</v>
      </c>
      <c r="R6" s="945">
        <f t="shared" si="0"/>
        <v>-13.49</v>
      </c>
      <c r="S6" s="889">
        <f t="shared" ref="S6:S69" si="1">H6-E6</f>
        <v>0</v>
      </c>
      <c r="T6" s="945">
        <f t="shared" ref="T6:T69" si="2">I6-F6</f>
        <v>0</v>
      </c>
      <c r="U6" s="954" t="s">
        <v>526</v>
      </c>
      <c r="V6" s="900" t="s">
        <v>526</v>
      </c>
      <c r="W6" s="900" t="s">
        <v>526</v>
      </c>
      <c r="X6" s="952" t="s">
        <v>526</v>
      </c>
      <c r="Y6" s="950"/>
    </row>
    <row r="7" spans="1:25" ht="14.4" customHeight="1" x14ac:dyDescent="0.3">
      <c r="A7" s="916" t="s">
        <v>4125</v>
      </c>
      <c r="B7" s="900">
        <v>1</v>
      </c>
      <c r="C7" s="901">
        <v>20.34</v>
      </c>
      <c r="D7" s="902">
        <v>76</v>
      </c>
      <c r="E7" s="898"/>
      <c r="F7" s="884"/>
      <c r="G7" s="885"/>
      <c r="H7" s="890">
        <v>2</v>
      </c>
      <c r="I7" s="891">
        <v>41.42</v>
      </c>
      <c r="J7" s="892">
        <v>58</v>
      </c>
      <c r="K7" s="887">
        <v>20.34</v>
      </c>
      <c r="L7" s="886">
        <v>11</v>
      </c>
      <c r="M7" s="886">
        <v>87</v>
      </c>
      <c r="N7" s="888">
        <v>29</v>
      </c>
      <c r="O7" s="886" t="s">
        <v>4121</v>
      </c>
      <c r="P7" s="899" t="s">
        <v>4126</v>
      </c>
      <c r="Q7" s="889">
        <f t="shared" si="0"/>
        <v>1</v>
      </c>
      <c r="R7" s="945">
        <f t="shared" si="0"/>
        <v>21.080000000000002</v>
      </c>
      <c r="S7" s="889">
        <f t="shared" si="1"/>
        <v>2</v>
      </c>
      <c r="T7" s="945">
        <f t="shared" si="2"/>
        <v>41.42</v>
      </c>
      <c r="U7" s="954">
        <v>58</v>
      </c>
      <c r="V7" s="900">
        <v>116</v>
      </c>
      <c r="W7" s="900">
        <v>58</v>
      </c>
      <c r="X7" s="952">
        <v>2</v>
      </c>
      <c r="Y7" s="950">
        <v>58</v>
      </c>
    </row>
    <row r="8" spans="1:25" ht="14.4" customHeight="1" x14ac:dyDescent="0.3">
      <c r="A8" s="916" t="s">
        <v>4127</v>
      </c>
      <c r="B8" s="900">
        <v>2</v>
      </c>
      <c r="C8" s="901">
        <v>25.01</v>
      </c>
      <c r="D8" s="902">
        <v>34</v>
      </c>
      <c r="E8" s="898"/>
      <c r="F8" s="884"/>
      <c r="G8" s="885"/>
      <c r="H8" s="890">
        <v>2</v>
      </c>
      <c r="I8" s="891">
        <v>33.64</v>
      </c>
      <c r="J8" s="892">
        <v>52</v>
      </c>
      <c r="K8" s="887">
        <v>12.38</v>
      </c>
      <c r="L8" s="886">
        <v>5</v>
      </c>
      <c r="M8" s="886">
        <v>60</v>
      </c>
      <c r="N8" s="888">
        <v>20</v>
      </c>
      <c r="O8" s="886" t="s">
        <v>4121</v>
      </c>
      <c r="P8" s="899" t="s">
        <v>4128</v>
      </c>
      <c r="Q8" s="889">
        <f t="shared" si="0"/>
        <v>0</v>
      </c>
      <c r="R8" s="945">
        <f t="shared" si="0"/>
        <v>8.629999999999999</v>
      </c>
      <c r="S8" s="889">
        <f t="shared" si="1"/>
        <v>2</v>
      </c>
      <c r="T8" s="945">
        <f t="shared" si="2"/>
        <v>33.64</v>
      </c>
      <c r="U8" s="954">
        <v>40</v>
      </c>
      <c r="V8" s="900">
        <v>104</v>
      </c>
      <c r="W8" s="900">
        <v>64</v>
      </c>
      <c r="X8" s="952">
        <v>2.6</v>
      </c>
      <c r="Y8" s="950">
        <v>64</v>
      </c>
    </row>
    <row r="9" spans="1:25" ht="14.4" customHeight="1" x14ac:dyDescent="0.3">
      <c r="A9" s="917" t="s">
        <v>4129</v>
      </c>
      <c r="B9" s="515">
        <v>1</v>
      </c>
      <c r="C9" s="904">
        <v>12.38</v>
      </c>
      <c r="D9" s="903">
        <v>57</v>
      </c>
      <c r="E9" s="905"/>
      <c r="F9" s="906"/>
      <c r="G9" s="893"/>
      <c r="H9" s="907"/>
      <c r="I9" s="908"/>
      <c r="J9" s="894"/>
      <c r="K9" s="909">
        <v>12.38</v>
      </c>
      <c r="L9" s="910">
        <v>5</v>
      </c>
      <c r="M9" s="910">
        <v>60</v>
      </c>
      <c r="N9" s="911">
        <v>20</v>
      </c>
      <c r="O9" s="910" t="s">
        <v>4121</v>
      </c>
      <c r="P9" s="912" t="s">
        <v>4128</v>
      </c>
      <c r="Q9" s="913">
        <f t="shared" si="0"/>
        <v>-1</v>
      </c>
      <c r="R9" s="946">
        <f t="shared" si="0"/>
        <v>-12.38</v>
      </c>
      <c r="S9" s="913">
        <f t="shared" si="1"/>
        <v>0</v>
      </c>
      <c r="T9" s="946">
        <f t="shared" si="2"/>
        <v>0</v>
      </c>
      <c r="U9" s="955" t="s">
        <v>526</v>
      </c>
      <c r="V9" s="515" t="s">
        <v>526</v>
      </c>
      <c r="W9" s="515" t="s">
        <v>526</v>
      </c>
      <c r="X9" s="953" t="s">
        <v>526</v>
      </c>
      <c r="Y9" s="951"/>
    </row>
    <row r="10" spans="1:25" ht="14.4" customHeight="1" x14ac:dyDescent="0.3">
      <c r="A10" s="917" t="s">
        <v>4130</v>
      </c>
      <c r="B10" s="515">
        <v>1</v>
      </c>
      <c r="C10" s="904">
        <v>19.23</v>
      </c>
      <c r="D10" s="903">
        <v>79</v>
      </c>
      <c r="E10" s="905">
        <v>2</v>
      </c>
      <c r="F10" s="906">
        <v>25.3</v>
      </c>
      <c r="G10" s="893">
        <v>36</v>
      </c>
      <c r="H10" s="907">
        <v>3</v>
      </c>
      <c r="I10" s="908">
        <v>41.06</v>
      </c>
      <c r="J10" s="895">
        <v>58.7</v>
      </c>
      <c r="K10" s="909">
        <v>12.65</v>
      </c>
      <c r="L10" s="910">
        <v>5</v>
      </c>
      <c r="M10" s="910">
        <v>60</v>
      </c>
      <c r="N10" s="911">
        <v>20</v>
      </c>
      <c r="O10" s="910" t="s">
        <v>4121</v>
      </c>
      <c r="P10" s="912" t="s">
        <v>4128</v>
      </c>
      <c r="Q10" s="913">
        <f t="shared" si="0"/>
        <v>2</v>
      </c>
      <c r="R10" s="946">
        <f t="shared" si="0"/>
        <v>21.830000000000002</v>
      </c>
      <c r="S10" s="913">
        <f t="shared" si="1"/>
        <v>1</v>
      </c>
      <c r="T10" s="946">
        <f t="shared" si="2"/>
        <v>15.760000000000002</v>
      </c>
      <c r="U10" s="955">
        <v>60</v>
      </c>
      <c r="V10" s="515">
        <v>176.10000000000002</v>
      </c>
      <c r="W10" s="515">
        <v>116.10000000000002</v>
      </c>
      <c r="X10" s="953">
        <v>2.9350000000000005</v>
      </c>
      <c r="Y10" s="951">
        <v>116</v>
      </c>
    </row>
    <row r="11" spans="1:25" ht="14.4" customHeight="1" x14ac:dyDescent="0.3">
      <c r="A11" s="916" t="s">
        <v>4131</v>
      </c>
      <c r="B11" s="900"/>
      <c r="C11" s="901"/>
      <c r="D11" s="902"/>
      <c r="E11" s="890">
        <v>1</v>
      </c>
      <c r="F11" s="891">
        <v>3.29</v>
      </c>
      <c r="G11" s="896">
        <v>28</v>
      </c>
      <c r="H11" s="886">
        <v>2</v>
      </c>
      <c r="I11" s="884">
        <v>8.3699999999999992</v>
      </c>
      <c r="J11" s="892">
        <v>29.5</v>
      </c>
      <c r="K11" s="887">
        <v>3.29</v>
      </c>
      <c r="L11" s="886">
        <v>3</v>
      </c>
      <c r="M11" s="886">
        <v>30</v>
      </c>
      <c r="N11" s="888">
        <v>10</v>
      </c>
      <c r="O11" s="886" t="s">
        <v>4121</v>
      </c>
      <c r="P11" s="899" t="s">
        <v>4132</v>
      </c>
      <c r="Q11" s="889">
        <f t="shared" si="0"/>
        <v>2</v>
      </c>
      <c r="R11" s="945">
        <f t="shared" si="0"/>
        <v>8.3699999999999992</v>
      </c>
      <c r="S11" s="889">
        <f t="shared" si="1"/>
        <v>1</v>
      </c>
      <c r="T11" s="945">
        <f t="shared" si="2"/>
        <v>5.0799999999999992</v>
      </c>
      <c r="U11" s="954">
        <v>20</v>
      </c>
      <c r="V11" s="900">
        <v>59</v>
      </c>
      <c r="W11" s="900">
        <v>39</v>
      </c>
      <c r="X11" s="952">
        <v>2.95</v>
      </c>
      <c r="Y11" s="950">
        <v>39</v>
      </c>
    </row>
    <row r="12" spans="1:25" ht="14.4" customHeight="1" x14ac:dyDescent="0.3">
      <c r="A12" s="917" t="s">
        <v>4133</v>
      </c>
      <c r="B12" s="515"/>
      <c r="C12" s="904"/>
      <c r="D12" s="903"/>
      <c r="E12" s="907">
        <v>2</v>
      </c>
      <c r="F12" s="908">
        <v>9.77</v>
      </c>
      <c r="G12" s="894">
        <v>37</v>
      </c>
      <c r="H12" s="910"/>
      <c r="I12" s="906"/>
      <c r="J12" s="893"/>
      <c r="K12" s="909">
        <v>4.5999999999999996</v>
      </c>
      <c r="L12" s="910">
        <v>4</v>
      </c>
      <c r="M12" s="910">
        <v>39</v>
      </c>
      <c r="N12" s="911">
        <v>13</v>
      </c>
      <c r="O12" s="910" t="s">
        <v>4121</v>
      </c>
      <c r="P12" s="912" t="s">
        <v>4134</v>
      </c>
      <c r="Q12" s="913">
        <f t="shared" si="0"/>
        <v>0</v>
      </c>
      <c r="R12" s="946">
        <f t="shared" si="0"/>
        <v>0</v>
      </c>
      <c r="S12" s="913">
        <f t="shared" si="1"/>
        <v>-2</v>
      </c>
      <c r="T12" s="946">
        <f t="shared" si="2"/>
        <v>-9.77</v>
      </c>
      <c r="U12" s="955" t="s">
        <v>526</v>
      </c>
      <c r="V12" s="515" t="s">
        <v>526</v>
      </c>
      <c r="W12" s="515" t="s">
        <v>526</v>
      </c>
      <c r="X12" s="953" t="s">
        <v>526</v>
      </c>
      <c r="Y12" s="951"/>
    </row>
    <row r="13" spans="1:25" ht="14.4" customHeight="1" x14ac:dyDescent="0.3">
      <c r="A13" s="917" t="s">
        <v>4135</v>
      </c>
      <c r="B13" s="515"/>
      <c r="C13" s="904"/>
      <c r="D13" s="903"/>
      <c r="E13" s="907">
        <v>1</v>
      </c>
      <c r="F13" s="908">
        <v>6.5</v>
      </c>
      <c r="G13" s="894">
        <v>37</v>
      </c>
      <c r="H13" s="910"/>
      <c r="I13" s="906"/>
      <c r="J13" s="893"/>
      <c r="K13" s="909">
        <v>6.5</v>
      </c>
      <c r="L13" s="910">
        <v>4</v>
      </c>
      <c r="M13" s="910">
        <v>39</v>
      </c>
      <c r="N13" s="911">
        <v>13</v>
      </c>
      <c r="O13" s="910" t="s">
        <v>4121</v>
      </c>
      <c r="P13" s="912" t="s">
        <v>4136</v>
      </c>
      <c r="Q13" s="913">
        <f t="shared" si="0"/>
        <v>0</v>
      </c>
      <c r="R13" s="946">
        <f t="shared" si="0"/>
        <v>0</v>
      </c>
      <c r="S13" s="913">
        <f t="shared" si="1"/>
        <v>-1</v>
      </c>
      <c r="T13" s="946">
        <f t="shared" si="2"/>
        <v>-6.5</v>
      </c>
      <c r="U13" s="955" t="s">
        <v>526</v>
      </c>
      <c r="V13" s="515" t="s">
        <v>526</v>
      </c>
      <c r="W13" s="515" t="s">
        <v>526</v>
      </c>
      <c r="X13" s="953" t="s">
        <v>526</v>
      </c>
      <c r="Y13" s="951"/>
    </row>
    <row r="14" spans="1:25" ht="14.4" customHeight="1" x14ac:dyDescent="0.3">
      <c r="A14" s="916" t="s">
        <v>4137</v>
      </c>
      <c r="B14" s="881">
        <v>1</v>
      </c>
      <c r="C14" s="882">
        <v>4.3499999999999996</v>
      </c>
      <c r="D14" s="883">
        <v>40</v>
      </c>
      <c r="E14" s="898"/>
      <c r="F14" s="884"/>
      <c r="G14" s="885"/>
      <c r="H14" s="886"/>
      <c r="I14" s="884"/>
      <c r="J14" s="885"/>
      <c r="K14" s="887">
        <v>3.22</v>
      </c>
      <c r="L14" s="886">
        <v>4</v>
      </c>
      <c r="M14" s="886">
        <v>33</v>
      </c>
      <c r="N14" s="888">
        <v>11</v>
      </c>
      <c r="O14" s="886" t="s">
        <v>4121</v>
      </c>
      <c r="P14" s="899" t="s">
        <v>4138</v>
      </c>
      <c r="Q14" s="889">
        <f t="shared" si="0"/>
        <v>-1</v>
      </c>
      <c r="R14" s="945">
        <f t="shared" si="0"/>
        <v>-4.3499999999999996</v>
      </c>
      <c r="S14" s="889">
        <f t="shared" si="1"/>
        <v>0</v>
      </c>
      <c r="T14" s="945">
        <f t="shared" si="2"/>
        <v>0</v>
      </c>
      <c r="U14" s="954" t="s">
        <v>526</v>
      </c>
      <c r="V14" s="900" t="s">
        <v>526</v>
      </c>
      <c r="W14" s="900" t="s">
        <v>526</v>
      </c>
      <c r="X14" s="952" t="s">
        <v>526</v>
      </c>
      <c r="Y14" s="950"/>
    </row>
    <row r="15" spans="1:25" ht="14.4" customHeight="1" x14ac:dyDescent="0.3">
      <c r="A15" s="916" t="s">
        <v>4139</v>
      </c>
      <c r="B15" s="881">
        <v>1</v>
      </c>
      <c r="C15" s="882">
        <v>4.3600000000000003</v>
      </c>
      <c r="D15" s="883">
        <v>41</v>
      </c>
      <c r="E15" s="898"/>
      <c r="F15" s="884"/>
      <c r="G15" s="885"/>
      <c r="H15" s="886"/>
      <c r="I15" s="884"/>
      <c r="J15" s="885"/>
      <c r="K15" s="887">
        <v>2.2799999999999998</v>
      </c>
      <c r="L15" s="886">
        <v>3</v>
      </c>
      <c r="M15" s="886">
        <v>27</v>
      </c>
      <c r="N15" s="888">
        <v>9</v>
      </c>
      <c r="O15" s="886" t="s">
        <v>4121</v>
      </c>
      <c r="P15" s="899" t="s">
        <v>4140</v>
      </c>
      <c r="Q15" s="889">
        <f t="shared" si="0"/>
        <v>-1</v>
      </c>
      <c r="R15" s="945">
        <f t="shared" si="0"/>
        <v>-4.3600000000000003</v>
      </c>
      <c r="S15" s="889">
        <f t="shared" si="1"/>
        <v>0</v>
      </c>
      <c r="T15" s="945">
        <f t="shared" si="2"/>
        <v>0</v>
      </c>
      <c r="U15" s="954" t="s">
        <v>526</v>
      </c>
      <c r="V15" s="900" t="s">
        <v>526</v>
      </c>
      <c r="W15" s="900" t="s">
        <v>526</v>
      </c>
      <c r="X15" s="952" t="s">
        <v>526</v>
      </c>
      <c r="Y15" s="950"/>
    </row>
    <row r="16" spans="1:25" ht="14.4" customHeight="1" x14ac:dyDescent="0.3">
      <c r="A16" s="916" t="s">
        <v>4141</v>
      </c>
      <c r="B16" s="900"/>
      <c r="C16" s="901"/>
      <c r="D16" s="902"/>
      <c r="E16" s="898"/>
      <c r="F16" s="884"/>
      <c r="G16" s="885"/>
      <c r="H16" s="890">
        <v>2</v>
      </c>
      <c r="I16" s="891">
        <v>5</v>
      </c>
      <c r="J16" s="892">
        <v>30</v>
      </c>
      <c r="K16" s="887">
        <v>2.5</v>
      </c>
      <c r="L16" s="886">
        <v>4</v>
      </c>
      <c r="M16" s="886">
        <v>36</v>
      </c>
      <c r="N16" s="888">
        <v>12</v>
      </c>
      <c r="O16" s="886" t="s">
        <v>4121</v>
      </c>
      <c r="P16" s="899" t="s">
        <v>4142</v>
      </c>
      <c r="Q16" s="889">
        <f t="shared" si="0"/>
        <v>2</v>
      </c>
      <c r="R16" s="945">
        <f t="shared" si="0"/>
        <v>5</v>
      </c>
      <c r="S16" s="889">
        <f t="shared" si="1"/>
        <v>2</v>
      </c>
      <c r="T16" s="945">
        <f t="shared" si="2"/>
        <v>5</v>
      </c>
      <c r="U16" s="954">
        <v>24</v>
      </c>
      <c r="V16" s="900">
        <v>60</v>
      </c>
      <c r="W16" s="900">
        <v>36</v>
      </c>
      <c r="X16" s="952">
        <v>2.5</v>
      </c>
      <c r="Y16" s="950">
        <v>36</v>
      </c>
    </row>
    <row r="17" spans="1:25" ht="14.4" customHeight="1" x14ac:dyDescent="0.3">
      <c r="A17" s="917" t="s">
        <v>4143</v>
      </c>
      <c r="B17" s="515">
        <v>1</v>
      </c>
      <c r="C17" s="904">
        <v>6.52</v>
      </c>
      <c r="D17" s="903">
        <v>74</v>
      </c>
      <c r="E17" s="905"/>
      <c r="F17" s="906"/>
      <c r="G17" s="893"/>
      <c r="H17" s="907"/>
      <c r="I17" s="908"/>
      <c r="J17" s="894"/>
      <c r="K17" s="909">
        <v>5.42</v>
      </c>
      <c r="L17" s="910">
        <v>7</v>
      </c>
      <c r="M17" s="910">
        <v>66</v>
      </c>
      <c r="N17" s="911">
        <v>22</v>
      </c>
      <c r="O17" s="910" t="s">
        <v>4121</v>
      </c>
      <c r="P17" s="912" t="s">
        <v>4142</v>
      </c>
      <c r="Q17" s="913">
        <f t="shared" si="0"/>
        <v>-1</v>
      </c>
      <c r="R17" s="946">
        <f t="shared" si="0"/>
        <v>-6.52</v>
      </c>
      <c r="S17" s="913">
        <f t="shared" si="1"/>
        <v>0</v>
      </c>
      <c r="T17" s="946">
        <f t="shared" si="2"/>
        <v>0</v>
      </c>
      <c r="U17" s="955" t="s">
        <v>526</v>
      </c>
      <c r="V17" s="515" t="s">
        <v>526</v>
      </c>
      <c r="W17" s="515" t="s">
        <v>526</v>
      </c>
      <c r="X17" s="953" t="s">
        <v>526</v>
      </c>
      <c r="Y17" s="951"/>
    </row>
    <row r="18" spans="1:25" ht="14.4" customHeight="1" x14ac:dyDescent="0.3">
      <c r="A18" s="916" t="s">
        <v>4144</v>
      </c>
      <c r="B18" s="900">
        <v>1</v>
      </c>
      <c r="C18" s="901">
        <v>10.25</v>
      </c>
      <c r="D18" s="902">
        <v>44</v>
      </c>
      <c r="E18" s="890">
        <v>2</v>
      </c>
      <c r="F18" s="891">
        <v>25.08</v>
      </c>
      <c r="G18" s="896">
        <v>54.5</v>
      </c>
      <c r="H18" s="886">
        <v>1</v>
      </c>
      <c r="I18" s="884">
        <v>7.19</v>
      </c>
      <c r="J18" s="892">
        <v>19</v>
      </c>
      <c r="K18" s="887">
        <v>7.19</v>
      </c>
      <c r="L18" s="886">
        <v>3</v>
      </c>
      <c r="M18" s="886">
        <v>30</v>
      </c>
      <c r="N18" s="888">
        <v>10</v>
      </c>
      <c r="O18" s="886" t="s">
        <v>4121</v>
      </c>
      <c r="P18" s="899" t="s">
        <v>4145</v>
      </c>
      <c r="Q18" s="889">
        <f t="shared" si="0"/>
        <v>0</v>
      </c>
      <c r="R18" s="945">
        <f t="shared" si="0"/>
        <v>-3.0599999999999996</v>
      </c>
      <c r="S18" s="889">
        <f t="shared" si="1"/>
        <v>-1</v>
      </c>
      <c r="T18" s="945">
        <f t="shared" si="2"/>
        <v>-17.889999999999997</v>
      </c>
      <c r="U18" s="954">
        <v>10</v>
      </c>
      <c r="V18" s="900">
        <v>19</v>
      </c>
      <c r="W18" s="900">
        <v>9</v>
      </c>
      <c r="X18" s="952">
        <v>1.9</v>
      </c>
      <c r="Y18" s="950">
        <v>9</v>
      </c>
    </row>
    <row r="19" spans="1:25" ht="14.4" customHeight="1" x14ac:dyDescent="0.3">
      <c r="A19" s="916" t="s">
        <v>4146</v>
      </c>
      <c r="B19" s="900">
        <v>1</v>
      </c>
      <c r="C19" s="901">
        <v>1.78</v>
      </c>
      <c r="D19" s="902">
        <v>36</v>
      </c>
      <c r="E19" s="890"/>
      <c r="F19" s="891"/>
      <c r="G19" s="896"/>
      <c r="H19" s="886"/>
      <c r="I19" s="884"/>
      <c r="J19" s="885"/>
      <c r="K19" s="887">
        <v>1.0900000000000001</v>
      </c>
      <c r="L19" s="886">
        <v>3</v>
      </c>
      <c r="M19" s="886">
        <v>27</v>
      </c>
      <c r="N19" s="888">
        <v>9</v>
      </c>
      <c r="O19" s="886" t="s">
        <v>4121</v>
      </c>
      <c r="P19" s="899" t="s">
        <v>4147</v>
      </c>
      <c r="Q19" s="889">
        <f t="shared" si="0"/>
        <v>-1</v>
      </c>
      <c r="R19" s="945">
        <f t="shared" si="0"/>
        <v>-1.78</v>
      </c>
      <c r="S19" s="889">
        <f t="shared" si="1"/>
        <v>0</v>
      </c>
      <c r="T19" s="945">
        <f t="shared" si="2"/>
        <v>0</v>
      </c>
      <c r="U19" s="954" t="s">
        <v>526</v>
      </c>
      <c r="V19" s="900" t="s">
        <v>526</v>
      </c>
      <c r="W19" s="900" t="s">
        <v>526</v>
      </c>
      <c r="X19" s="952" t="s">
        <v>526</v>
      </c>
      <c r="Y19" s="950"/>
    </row>
    <row r="20" spans="1:25" ht="14.4" customHeight="1" x14ac:dyDescent="0.3">
      <c r="A20" s="917" t="s">
        <v>4148</v>
      </c>
      <c r="B20" s="515"/>
      <c r="C20" s="904"/>
      <c r="D20" s="903"/>
      <c r="E20" s="907">
        <v>1</v>
      </c>
      <c r="F20" s="908">
        <v>2.39</v>
      </c>
      <c r="G20" s="894">
        <v>37</v>
      </c>
      <c r="H20" s="910"/>
      <c r="I20" s="906"/>
      <c r="J20" s="893"/>
      <c r="K20" s="909">
        <v>2.39</v>
      </c>
      <c r="L20" s="910">
        <v>4</v>
      </c>
      <c r="M20" s="910">
        <v>39</v>
      </c>
      <c r="N20" s="911">
        <v>13</v>
      </c>
      <c r="O20" s="910" t="s">
        <v>4121</v>
      </c>
      <c r="P20" s="912" t="s">
        <v>4149</v>
      </c>
      <c r="Q20" s="913">
        <f t="shared" si="0"/>
        <v>0</v>
      </c>
      <c r="R20" s="946">
        <f t="shared" si="0"/>
        <v>0</v>
      </c>
      <c r="S20" s="913">
        <f t="shared" si="1"/>
        <v>-1</v>
      </c>
      <c r="T20" s="946">
        <f t="shared" si="2"/>
        <v>-2.39</v>
      </c>
      <c r="U20" s="955" t="s">
        <v>526</v>
      </c>
      <c r="V20" s="515" t="s">
        <v>526</v>
      </c>
      <c r="W20" s="515" t="s">
        <v>526</v>
      </c>
      <c r="X20" s="953" t="s">
        <v>526</v>
      </c>
      <c r="Y20" s="951"/>
    </row>
    <row r="21" spans="1:25" ht="14.4" customHeight="1" x14ac:dyDescent="0.3">
      <c r="A21" s="916" t="s">
        <v>4150</v>
      </c>
      <c r="B21" s="900">
        <v>2</v>
      </c>
      <c r="C21" s="901">
        <v>3</v>
      </c>
      <c r="D21" s="902">
        <v>30.5</v>
      </c>
      <c r="E21" s="898">
        <v>1</v>
      </c>
      <c r="F21" s="884">
        <v>0.61</v>
      </c>
      <c r="G21" s="885">
        <v>18</v>
      </c>
      <c r="H21" s="890">
        <v>2</v>
      </c>
      <c r="I21" s="891">
        <v>2.5099999999999998</v>
      </c>
      <c r="J21" s="892">
        <v>30</v>
      </c>
      <c r="K21" s="887">
        <v>0.61</v>
      </c>
      <c r="L21" s="886">
        <v>2</v>
      </c>
      <c r="M21" s="886">
        <v>18</v>
      </c>
      <c r="N21" s="888">
        <v>6</v>
      </c>
      <c r="O21" s="886" t="s">
        <v>4121</v>
      </c>
      <c r="P21" s="899" t="s">
        <v>4151</v>
      </c>
      <c r="Q21" s="889">
        <f t="shared" si="0"/>
        <v>0</v>
      </c>
      <c r="R21" s="945">
        <f t="shared" si="0"/>
        <v>-0.49000000000000021</v>
      </c>
      <c r="S21" s="889">
        <f t="shared" si="1"/>
        <v>1</v>
      </c>
      <c r="T21" s="945">
        <f t="shared" si="2"/>
        <v>1.9</v>
      </c>
      <c r="U21" s="954">
        <v>12</v>
      </c>
      <c r="V21" s="900">
        <v>60</v>
      </c>
      <c r="W21" s="900">
        <v>48</v>
      </c>
      <c r="X21" s="952">
        <v>5</v>
      </c>
      <c r="Y21" s="950">
        <v>48</v>
      </c>
    </row>
    <row r="22" spans="1:25" ht="14.4" customHeight="1" x14ac:dyDescent="0.3">
      <c r="A22" s="917" t="s">
        <v>4152</v>
      </c>
      <c r="B22" s="515"/>
      <c r="C22" s="904"/>
      <c r="D22" s="903"/>
      <c r="E22" s="905">
        <v>3</v>
      </c>
      <c r="F22" s="906">
        <v>2.8</v>
      </c>
      <c r="G22" s="893">
        <v>27.3</v>
      </c>
      <c r="H22" s="907">
        <v>5</v>
      </c>
      <c r="I22" s="908">
        <v>5.4</v>
      </c>
      <c r="J22" s="895">
        <v>29.4</v>
      </c>
      <c r="K22" s="909">
        <v>0.74</v>
      </c>
      <c r="L22" s="910">
        <v>3</v>
      </c>
      <c r="M22" s="910">
        <v>24</v>
      </c>
      <c r="N22" s="911">
        <v>8</v>
      </c>
      <c r="O22" s="910" t="s">
        <v>4121</v>
      </c>
      <c r="P22" s="912" t="s">
        <v>4151</v>
      </c>
      <c r="Q22" s="913">
        <f t="shared" si="0"/>
        <v>5</v>
      </c>
      <c r="R22" s="946">
        <f t="shared" si="0"/>
        <v>5.4</v>
      </c>
      <c r="S22" s="913">
        <f t="shared" si="1"/>
        <v>2</v>
      </c>
      <c r="T22" s="946">
        <f t="shared" si="2"/>
        <v>2.6000000000000005</v>
      </c>
      <c r="U22" s="955">
        <v>40</v>
      </c>
      <c r="V22" s="515">
        <v>147</v>
      </c>
      <c r="W22" s="515">
        <v>107</v>
      </c>
      <c r="X22" s="953">
        <v>3.6749999999999998</v>
      </c>
      <c r="Y22" s="951">
        <v>107</v>
      </c>
    </row>
    <row r="23" spans="1:25" ht="14.4" customHeight="1" x14ac:dyDescent="0.3">
      <c r="A23" s="917" t="s">
        <v>4153</v>
      </c>
      <c r="B23" s="515"/>
      <c r="C23" s="904"/>
      <c r="D23" s="903"/>
      <c r="E23" s="905">
        <v>1</v>
      </c>
      <c r="F23" s="906">
        <v>1.36</v>
      </c>
      <c r="G23" s="893">
        <v>37</v>
      </c>
      <c r="H23" s="907">
        <v>1</v>
      </c>
      <c r="I23" s="908">
        <v>1.1000000000000001</v>
      </c>
      <c r="J23" s="895">
        <v>19</v>
      </c>
      <c r="K23" s="909">
        <v>1.1000000000000001</v>
      </c>
      <c r="L23" s="910">
        <v>4</v>
      </c>
      <c r="M23" s="910">
        <v>33</v>
      </c>
      <c r="N23" s="911">
        <v>11</v>
      </c>
      <c r="O23" s="910" t="s">
        <v>4121</v>
      </c>
      <c r="P23" s="912" t="s">
        <v>4151</v>
      </c>
      <c r="Q23" s="913">
        <f t="shared" si="0"/>
        <v>1</v>
      </c>
      <c r="R23" s="946">
        <f t="shared" si="0"/>
        <v>1.1000000000000001</v>
      </c>
      <c r="S23" s="913">
        <f t="shared" si="1"/>
        <v>0</v>
      </c>
      <c r="T23" s="946">
        <f t="shared" si="2"/>
        <v>-0.26</v>
      </c>
      <c r="U23" s="955">
        <v>11</v>
      </c>
      <c r="V23" s="515">
        <v>19</v>
      </c>
      <c r="W23" s="515">
        <v>8</v>
      </c>
      <c r="X23" s="953">
        <v>1.7272727272727273</v>
      </c>
      <c r="Y23" s="951">
        <v>8</v>
      </c>
    </row>
    <row r="24" spans="1:25" ht="14.4" customHeight="1" x14ac:dyDescent="0.3">
      <c r="A24" s="916" t="s">
        <v>4154</v>
      </c>
      <c r="B24" s="900"/>
      <c r="C24" s="901"/>
      <c r="D24" s="902"/>
      <c r="E24" s="898"/>
      <c r="F24" s="884"/>
      <c r="G24" s="885"/>
      <c r="H24" s="890">
        <v>1</v>
      </c>
      <c r="I24" s="891">
        <v>2.09</v>
      </c>
      <c r="J24" s="892">
        <v>39</v>
      </c>
      <c r="K24" s="887">
        <v>0.43</v>
      </c>
      <c r="L24" s="886">
        <v>1</v>
      </c>
      <c r="M24" s="886">
        <v>12</v>
      </c>
      <c r="N24" s="888">
        <v>4</v>
      </c>
      <c r="O24" s="886" t="s">
        <v>4121</v>
      </c>
      <c r="P24" s="899" t="s">
        <v>4155</v>
      </c>
      <c r="Q24" s="889">
        <f t="shared" si="0"/>
        <v>1</v>
      </c>
      <c r="R24" s="945">
        <f t="shared" si="0"/>
        <v>2.09</v>
      </c>
      <c r="S24" s="889">
        <f t="shared" si="1"/>
        <v>1</v>
      </c>
      <c r="T24" s="945">
        <f t="shared" si="2"/>
        <v>2.09</v>
      </c>
      <c r="U24" s="954">
        <v>4</v>
      </c>
      <c r="V24" s="900">
        <v>39</v>
      </c>
      <c r="W24" s="900">
        <v>35</v>
      </c>
      <c r="X24" s="952">
        <v>9.75</v>
      </c>
      <c r="Y24" s="950">
        <v>35</v>
      </c>
    </row>
    <row r="25" spans="1:25" ht="14.4" customHeight="1" x14ac:dyDescent="0.3">
      <c r="A25" s="917" t="s">
        <v>4156</v>
      </c>
      <c r="B25" s="515"/>
      <c r="C25" s="904"/>
      <c r="D25" s="903"/>
      <c r="E25" s="905">
        <v>1</v>
      </c>
      <c r="F25" s="906">
        <v>1.52</v>
      </c>
      <c r="G25" s="893">
        <v>37</v>
      </c>
      <c r="H25" s="907">
        <v>1</v>
      </c>
      <c r="I25" s="908">
        <v>0.92</v>
      </c>
      <c r="J25" s="895">
        <v>21</v>
      </c>
      <c r="K25" s="909">
        <v>0.78</v>
      </c>
      <c r="L25" s="910">
        <v>3</v>
      </c>
      <c r="M25" s="910">
        <v>24</v>
      </c>
      <c r="N25" s="911">
        <v>8</v>
      </c>
      <c r="O25" s="910" t="s">
        <v>4121</v>
      </c>
      <c r="P25" s="912" t="s">
        <v>4157</v>
      </c>
      <c r="Q25" s="913">
        <f t="shared" si="0"/>
        <v>1</v>
      </c>
      <c r="R25" s="946">
        <f t="shared" si="0"/>
        <v>0.92</v>
      </c>
      <c r="S25" s="913">
        <f t="shared" si="1"/>
        <v>0</v>
      </c>
      <c r="T25" s="946">
        <f t="shared" si="2"/>
        <v>-0.6</v>
      </c>
      <c r="U25" s="955">
        <v>8</v>
      </c>
      <c r="V25" s="515">
        <v>21</v>
      </c>
      <c r="W25" s="515">
        <v>13</v>
      </c>
      <c r="X25" s="953">
        <v>2.625</v>
      </c>
      <c r="Y25" s="951">
        <v>13</v>
      </c>
    </row>
    <row r="26" spans="1:25" ht="14.4" customHeight="1" x14ac:dyDescent="0.3">
      <c r="A26" s="916" t="s">
        <v>4158</v>
      </c>
      <c r="B26" s="881">
        <v>1</v>
      </c>
      <c r="C26" s="882">
        <v>1.91</v>
      </c>
      <c r="D26" s="883">
        <v>30</v>
      </c>
      <c r="E26" s="898"/>
      <c r="F26" s="884"/>
      <c r="G26" s="885"/>
      <c r="H26" s="886">
        <v>3</v>
      </c>
      <c r="I26" s="884">
        <v>5.72</v>
      </c>
      <c r="J26" s="892">
        <v>28.3</v>
      </c>
      <c r="K26" s="887">
        <v>1.08</v>
      </c>
      <c r="L26" s="886">
        <v>2</v>
      </c>
      <c r="M26" s="886">
        <v>21</v>
      </c>
      <c r="N26" s="888">
        <v>7</v>
      </c>
      <c r="O26" s="886" t="s">
        <v>4121</v>
      </c>
      <c r="P26" s="899" t="s">
        <v>4159</v>
      </c>
      <c r="Q26" s="889">
        <f t="shared" si="0"/>
        <v>2</v>
      </c>
      <c r="R26" s="945">
        <f t="shared" si="0"/>
        <v>3.8099999999999996</v>
      </c>
      <c r="S26" s="889">
        <f t="shared" si="1"/>
        <v>3</v>
      </c>
      <c r="T26" s="945">
        <f t="shared" si="2"/>
        <v>5.72</v>
      </c>
      <c r="U26" s="954">
        <v>21</v>
      </c>
      <c r="V26" s="900">
        <v>84.9</v>
      </c>
      <c r="W26" s="900">
        <v>63.900000000000006</v>
      </c>
      <c r="X26" s="952">
        <v>4.0428571428571427</v>
      </c>
      <c r="Y26" s="950">
        <v>64</v>
      </c>
    </row>
    <row r="27" spans="1:25" ht="14.4" customHeight="1" x14ac:dyDescent="0.3">
      <c r="A27" s="917" t="s">
        <v>4160</v>
      </c>
      <c r="B27" s="914">
        <v>2</v>
      </c>
      <c r="C27" s="915">
        <v>5.71</v>
      </c>
      <c r="D27" s="897">
        <v>43</v>
      </c>
      <c r="E27" s="905">
        <v>2</v>
      </c>
      <c r="F27" s="906">
        <v>3.22</v>
      </c>
      <c r="G27" s="893">
        <v>25.5</v>
      </c>
      <c r="H27" s="910">
        <v>2</v>
      </c>
      <c r="I27" s="906">
        <v>4.09</v>
      </c>
      <c r="J27" s="895">
        <v>31.5</v>
      </c>
      <c r="K27" s="909">
        <v>1.61</v>
      </c>
      <c r="L27" s="910">
        <v>3</v>
      </c>
      <c r="M27" s="910">
        <v>30</v>
      </c>
      <c r="N27" s="911">
        <v>10</v>
      </c>
      <c r="O27" s="910" t="s">
        <v>4121</v>
      </c>
      <c r="P27" s="912" t="s">
        <v>4161</v>
      </c>
      <c r="Q27" s="913">
        <f t="shared" si="0"/>
        <v>0</v>
      </c>
      <c r="R27" s="946">
        <f t="shared" si="0"/>
        <v>-1.62</v>
      </c>
      <c r="S27" s="913">
        <f t="shared" si="1"/>
        <v>0</v>
      </c>
      <c r="T27" s="946">
        <f t="shared" si="2"/>
        <v>0.86999999999999966</v>
      </c>
      <c r="U27" s="955">
        <v>20</v>
      </c>
      <c r="V27" s="515">
        <v>63</v>
      </c>
      <c r="W27" s="515">
        <v>43</v>
      </c>
      <c r="X27" s="953">
        <v>3.15</v>
      </c>
      <c r="Y27" s="951">
        <v>43</v>
      </c>
    </row>
    <row r="28" spans="1:25" ht="14.4" customHeight="1" x14ac:dyDescent="0.3">
      <c r="A28" s="917" t="s">
        <v>4162</v>
      </c>
      <c r="B28" s="914">
        <v>4</v>
      </c>
      <c r="C28" s="915">
        <v>12.57</v>
      </c>
      <c r="D28" s="897">
        <v>37</v>
      </c>
      <c r="E28" s="905"/>
      <c r="F28" s="906"/>
      <c r="G28" s="893"/>
      <c r="H28" s="910"/>
      <c r="I28" s="906"/>
      <c r="J28" s="893"/>
      <c r="K28" s="909">
        <v>2.2200000000000002</v>
      </c>
      <c r="L28" s="910">
        <v>3</v>
      </c>
      <c r="M28" s="910">
        <v>30</v>
      </c>
      <c r="N28" s="911">
        <v>10</v>
      </c>
      <c r="O28" s="910" t="s">
        <v>4121</v>
      </c>
      <c r="P28" s="912" t="s">
        <v>4163</v>
      </c>
      <c r="Q28" s="913">
        <f t="shared" si="0"/>
        <v>-4</v>
      </c>
      <c r="R28" s="946">
        <f t="shared" si="0"/>
        <v>-12.57</v>
      </c>
      <c r="S28" s="913">
        <f t="shared" si="1"/>
        <v>0</v>
      </c>
      <c r="T28" s="946">
        <f t="shared" si="2"/>
        <v>0</v>
      </c>
      <c r="U28" s="955" t="s">
        <v>526</v>
      </c>
      <c r="V28" s="515" t="s">
        <v>526</v>
      </c>
      <c r="W28" s="515" t="s">
        <v>526</v>
      </c>
      <c r="X28" s="953" t="s">
        <v>526</v>
      </c>
      <c r="Y28" s="951"/>
    </row>
    <row r="29" spans="1:25" ht="14.4" customHeight="1" x14ac:dyDescent="0.3">
      <c r="A29" s="916" t="s">
        <v>4164</v>
      </c>
      <c r="B29" s="900">
        <v>18</v>
      </c>
      <c r="C29" s="901">
        <v>28.62</v>
      </c>
      <c r="D29" s="902">
        <v>31.3</v>
      </c>
      <c r="E29" s="890">
        <v>15</v>
      </c>
      <c r="F29" s="891">
        <v>20.76</v>
      </c>
      <c r="G29" s="896">
        <v>26.5</v>
      </c>
      <c r="H29" s="886">
        <v>15</v>
      </c>
      <c r="I29" s="884">
        <v>16.260000000000002</v>
      </c>
      <c r="J29" s="892">
        <v>23.1</v>
      </c>
      <c r="K29" s="887">
        <v>0.82</v>
      </c>
      <c r="L29" s="886">
        <v>2</v>
      </c>
      <c r="M29" s="886">
        <v>21</v>
      </c>
      <c r="N29" s="888">
        <v>7</v>
      </c>
      <c r="O29" s="886" t="s">
        <v>4121</v>
      </c>
      <c r="P29" s="899" t="s">
        <v>4165</v>
      </c>
      <c r="Q29" s="889">
        <f t="shared" si="0"/>
        <v>-3</v>
      </c>
      <c r="R29" s="945">
        <f t="shared" si="0"/>
        <v>-12.36</v>
      </c>
      <c r="S29" s="889">
        <f t="shared" si="1"/>
        <v>0</v>
      </c>
      <c r="T29" s="945">
        <f t="shared" si="2"/>
        <v>-4.5</v>
      </c>
      <c r="U29" s="954">
        <v>105</v>
      </c>
      <c r="V29" s="900">
        <v>346.5</v>
      </c>
      <c r="W29" s="900">
        <v>241.5</v>
      </c>
      <c r="X29" s="952">
        <v>3.3</v>
      </c>
      <c r="Y29" s="950">
        <v>241</v>
      </c>
    </row>
    <row r="30" spans="1:25" ht="14.4" customHeight="1" x14ac:dyDescent="0.3">
      <c r="A30" s="917" t="s">
        <v>4166</v>
      </c>
      <c r="B30" s="515">
        <v>13</v>
      </c>
      <c r="C30" s="904">
        <v>21.28</v>
      </c>
      <c r="D30" s="903">
        <v>32.5</v>
      </c>
      <c r="E30" s="907">
        <v>18</v>
      </c>
      <c r="F30" s="908">
        <v>26.99</v>
      </c>
      <c r="G30" s="894">
        <v>29.4</v>
      </c>
      <c r="H30" s="910">
        <v>14</v>
      </c>
      <c r="I30" s="906">
        <v>19.809999999999999</v>
      </c>
      <c r="J30" s="895">
        <v>27.4</v>
      </c>
      <c r="K30" s="909">
        <v>1.1100000000000001</v>
      </c>
      <c r="L30" s="910">
        <v>3</v>
      </c>
      <c r="M30" s="910">
        <v>27</v>
      </c>
      <c r="N30" s="911">
        <v>9</v>
      </c>
      <c r="O30" s="910" t="s">
        <v>4121</v>
      </c>
      <c r="P30" s="912" t="s">
        <v>4167</v>
      </c>
      <c r="Q30" s="913">
        <f t="shared" si="0"/>
        <v>1</v>
      </c>
      <c r="R30" s="946">
        <f t="shared" si="0"/>
        <v>-1.4700000000000024</v>
      </c>
      <c r="S30" s="913">
        <f t="shared" si="1"/>
        <v>-4</v>
      </c>
      <c r="T30" s="946">
        <f t="shared" si="2"/>
        <v>-7.18</v>
      </c>
      <c r="U30" s="955">
        <v>126</v>
      </c>
      <c r="V30" s="515">
        <v>383.59999999999997</v>
      </c>
      <c r="W30" s="515">
        <v>257.59999999999997</v>
      </c>
      <c r="X30" s="953">
        <v>3.0444444444444443</v>
      </c>
      <c r="Y30" s="951">
        <v>258</v>
      </c>
    </row>
    <row r="31" spans="1:25" ht="14.4" customHeight="1" x14ac:dyDescent="0.3">
      <c r="A31" s="917" t="s">
        <v>4168</v>
      </c>
      <c r="B31" s="515">
        <v>5</v>
      </c>
      <c r="C31" s="904">
        <v>11.59</v>
      </c>
      <c r="D31" s="903">
        <v>37.4</v>
      </c>
      <c r="E31" s="907">
        <v>5</v>
      </c>
      <c r="F31" s="908">
        <v>9.16</v>
      </c>
      <c r="G31" s="894">
        <v>27.6</v>
      </c>
      <c r="H31" s="910">
        <v>3</v>
      </c>
      <c r="I31" s="906">
        <v>5.46</v>
      </c>
      <c r="J31" s="895">
        <v>27.3</v>
      </c>
      <c r="K31" s="909">
        <v>1.72</v>
      </c>
      <c r="L31" s="910">
        <v>4</v>
      </c>
      <c r="M31" s="910">
        <v>33</v>
      </c>
      <c r="N31" s="911">
        <v>11</v>
      </c>
      <c r="O31" s="910" t="s">
        <v>4121</v>
      </c>
      <c r="P31" s="912" t="s">
        <v>4169</v>
      </c>
      <c r="Q31" s="913">
        <f t="shared" si="0"/>
        <v>-2</v>
      </c>
      <c r="R31" s="946">
        <f t="shared" si="0"/>
        <v>-6.13</v>
      </c>
      <c r="S31" s="913">
        <f t="shared" si="1"/>
        <v>-2</v>
      </c>
      <c r="T31" s="946">
        <f t="shared" si="2"/>
        <v>-3.7</v>
      </c>
      <c r="U31" s="955">
        <v>33</v>
      </c>
      <c r="V31" s="515">
        <v>81.900000000000006</v>
      </c>
      <c r="W31" s="515">
        <v>48.900000000000006</v>
      </c>
      <c r="X31" s="953">
        <v>2.4818181818181819</v>
      </c>
      <c r="Y31" s="951">
        <v>49</v>
      </c>
    </row>
    <row r="32" spans="1:25" ht="14.4" customHeight="1" x14ac:dyDescent="0.3">
      <c r="A32" s="916" t="s">
        <v>4170</v>
      </c>
      <c r="B32" s="900">
        <v>1</v>
      </c>
      <c r="C32" s="901">
        <v>1.99</v>
      </c>
      <c r="D32" s="902">
        <v>42</v>
      </c>
      <c r="E32" s="898">
        <v>2</v>
      </c>
      <c r="F32" s="884">
        <v>2.27</v>
      </c>
      <c r="G32" s="885">
        <v>24.5</v>
      </c>
      <c r="H32" s="890">
        <v>2</v>
      </c>
      <c r="I32" s="891">
        <v>1.54</v>
      </c>
      <c r="J32" s="892">
        <v>18</v>
      </c>
      <c r="K32" s="887">
        <v>0.6</v>
      </c>
      <c r="L32" s="886">
        <v>2</v>
      </c>
      <c r="M32" s="886">
        <v>18</v>
      </c>
      <c r="N32" s="888">
        <v>6</v>
      </c>
      <c r="O32" s="886" t="s">
        <v>4121</v>
      </c>
      <c r="P32" s="899" t="s">
        <v>4171</v>
      </c>
      <c r="Q32" s="889">
        <f t="shared" si="0"/>
        <v>1</v>
      </c>
      <c r="R32" s="945">
        <f t="shared" si="0"/>
        <v>-0.44999999999999996</v>
      </c>
      <c r="S32" s="889">
        <f t="shared" si="1"/>
        <v>0</v>
      </c>
      <c r="T32" s="945">
        <f t="shared" si="2"/>
        <v>-0.73</v>
      </c>
      <c r="U32" s="954">
        <v>12</v>
      </c>
      <c r="V32" s="900">
        <v>36</v>
      </c>
      <c r="W32" s="900">
        <v>24</v>
      </c>
      <c r="X32" s="952">
        <v>3</v>
      </c>
      <c r="Y32" s="950">
        <v>24</v>
      </c>
    </row>
    <row r="33" spans="1:25" ht="14.4" customHeight="1" x14ac:dyDescent="0.3">
      <c r="A33" s="917" t="s">
        <v>4172</v>
      </c>
      <c r="B33" s="515">
        <v>1</v>
      </c>
      <c r="C33" s="904">
        <v>0.81</v>
      </c>
      <c r="D33" s="903">
        <v>27</v>
      </c>
      <c r="E33" s="905"/>
      <c r="F33" s="906"/>
      <c r="G33" s="893"/>
      <c r="H33" s="907">
        <v>4</v>
      </c>
      <c r="I33" s="908">
        <v>4.29</v>
      </c>
      <c r="J33" s="895">
        <v>26</v>
      </c>
      <c r="K33" s="909">
        <v>0.66</v>
      </c>
      <c r="L33" s="910">
        <v>3</v>
      </c>
      <c r="M33" s="910">
        <v>24</v>
      </c>
      <c r="N33" s="911">
        <v>8</v>
      </c>
      <c r="O33" s="910" t="s">
        <v>4121</v>
      </c>
      <c r="P33" s="912" t="s">
        <v>4171</v>
      </c>
      <c r="Q33" s="913">
        <f t="shared" si="0"/>
        <v>3</v>
      </c>
      <c r="R33" s="946">
        <f t="shared" si="0"/>
        <v>3.48</v>
      </c>
      <c r="S33" s="913">
        <f t="shared" si="1"/>
        <v>4</v>
      </c>
      <c r="T33" s="946">
        <f t="shared" si="2"/>
        <v>4.29</v>
      </c>
      <c r="U33" s="955">
        <v>32</v>
      </c>
      <c r="V33" s="515">
        <v>104</v>
      </c>
      <c r="W33" s="515">
        <v>72</v>
      </c>
      <c r="X33" s="953">
        <v>3.25</v>
      </c>
      <c r="Y33" s="951">
        <v>72</v>
      </c>
    </row>
    <row r="34" spans="1:25" ht="14.4" customHeight="1" x14ac:dyDescent="0.3">
      <c r="A34" s="917" t="s">
        <v>4173</v>
      </c>
      <c r="B34" s="515"/>
      <c r="C34" s="904"/>
      <c r="D34" s="903"/>
      <c r="E34" s="905"/>
      <c r="F34" s="906"/>
      <c r="G34" s="893"/>
      <c r="H34" s="907">
        <v>2</v>
      </c>
      <c r="I34" s="908">
        <v>2.2999999999999998</v>
      </c>
      <c r="J34" s="895">
        <v>21</v>
      </c>
      <c r="K34" s="909">
        <v>1.0900000000000001</v>
      </c>
      <c r="L34" s="910">
        <v>3</v>
      </c>
      <c r="M34" s="910">
        <v>27</v>
      </c>
      <c r="N34" s="911">
        <v>9</v>
      </c>
      <c r="O34" s="910" t="s">
        <v>4121</v>
      </c>
      <c r="P34" s="912" t="s">
        <v>4171</v>
      </c>
      <c r="Q34" s="913">
        <f t="shared" si="0"/>
        <v>2</v>
      </c>
      <c r="R34" s="946">
        <f t="shared" si="0"/>
        <v>2.2999999999999998</v>
      </c>
      <c r="S34" s="913">
        <f t="shared" si="1"/>
        <v>2</v>
      </c>
      <c r="T34" s="946">
        <f t="shared" si="2"/>
        <v>2.2999999999999998</v>
      </c>
      <c r="U34" s="955">
        <v>18</v>
      </c>
      <c r="V34" s="515">
        <v>42</v>
      </c>
      <c r="W34" s="515">
        <v>24</v>
      </c>
      <c r="X34" s="953">
        <v>2.3333333333333335</v>
      </c>
      <c r="Y34" s="951">
        <v>24</v>
      </c>
    </row>
    <row r="35" spans="1:25" ht="14.4" customHeight="1" x14ac:dyDescent="0.3">
      <c r="A35" s="916" t="s">
        <v>4174</v>
      </c>
      <c r="B35" s="900"/>
      <c r="C35" s="901"/>
      <c r="D35" s="902"/>
      <c r="E35" s="898"/>
      <c r="F35" s="884"/>
      <c r="G35" s="885"/>
      <c r="H35" s="890">
        <v>1</v>
      </c>
      <c r="I35" s="891">
        <v>0.7</v>
      </c>
      <c r="J35" s="892">
        <v>21</v>
      </c>
      <c r="K35" s="887">
        <v>0.54</v>
      </c>
      <c r="L35" s="886">
        <v>2</v>
      </c>
      <c r="M35" s="886">
        <v>18</v>
      </c>
      <c r="N35" s="888">
        <v>6</v>
      </c>
      <c r="O35" s="886" t="s">
        <v>4121</v>
      </c>
      <c r="P35" s="899" t="s">
        <v>4175</v>
      </c>
      <c r="Q35" s="889">
        <f t="shared" si="0"/>
        <v>1</v>
      </c>
      <c r="R35" s="945">
        <f t="shared" si="0"/>
        <v>0.7</v>
      </c>
      <c r="S35" s="889">
        <f t="shared" si="1"/>
        <v>1</v>
      </c>
      <c r="T35" s="945">
        <f t="shared" si="2"/>
        <v>0.7</v>
      </c>
      <c r="U35" s="954">
        <v>6</v>
      </c>
      <c r="V35" s="900">
        <v>21</v>
      </c>
      <c r="W35" s="900">
        <v>15</v>
      </c>
      <c r="X35" s="952">
        <v>3.5</v>
      </c>
      <c r="Y35" s="950">
        <v>15</v>
      </c>
    </row>
    <row r="36" spans="1:25" ht="14.4" customHeight="1" x14ac:dyDescent="0.3">
      <c r="A36" s="916" t="s">
        <v>4176</v>
      </c>
      <c r="B36" s="881">
        <v>2</v>
      </c>
      <c r="C36" s="882">
        <v>1.82</v>
      </c>
      <c r="D36" s="883">
        <v>26.5</v>
      </c>
      <c r="E36" s="898"/>
      <c r="F36" s="884"/>
      <c r="G36" s="885"/>
      <c r="H36" s="886"/>
      <c r="I36" s="884"/>
      <c r="J36" s="885"/>
      <c r="K36" s="887">
        <v>0.5</v>
      </c>
      <c r="L36" s="886">
        <v>2</v>
      </c>
      <c r="M36" s="886">
        <v>18</v>
      </c>
      <c r="N36" s="888">
        <v>6</v>
      </c>
      <c r="O36" s="886" t="s">
        <v>4121</v>
      </c>
      <c r="P36" s="899" t="s">
        <v>4177</v>
      </c>
      <c r="Q36" s="889">
        <f t="shared" si="0"/>
        <v>-2</v>
      </c>
      <c r="R36" s="945">
        <f t="shared" si="0"/>
        <v>-1.82</v>
      </c>
      <c r="S36" s="889">
        <f t="shared" si="1"/>
        <v>0</v>
      </c>
      <c r="T36" s="945">
        <f t="shared" si="2"/>
        <v>0</v>
      </c>
      <c r="U36" s="954" t="s">
        <v>526</v>
      </c>
      <c r="V36" s="900" t="s">
        <v>526</v>
      </c>
      <c r="W36" s="900" t="s">
        <v>526</v>
      </c>
      <c r="X36" s="952" t="s">
        <v>526</v>
      </c>
      <c r="Y36" s="950"/>
    </row>
    <row r="37" spans="1:25" ht="14.4" customHeight="1" x14ac:dyDescent="0.3">
      <c r="A37" s="917" t="s">
        <v>4178</v>
      </c>
      <c r="B37" s="914">
        <v>1</v>
      </c>
      <c r="C37" s="915">
        <v>0.88</v>
      </c>
      <c r="D37" s="897">
        <v>27</v>
      </c>
      <c r="E37" s="905"/>
      <c r="F37" s="906"/>
      <c r="G37" s="893"/>
      <c r="H37" s="910">
        <v>1</v>
      </c>
      <c r="I37" s="906">
        <v>0.73</v>
      </c>
      <c r="J37" s="895">
        <v>24</v>
      </c>
      <c r="K37" s="909">
        <v>0.57999999999999996</v>
      </c>
      <c r="L37" s="910">
        <v>2</v>
      </c>
      <c r="M37" s="910">
        <v>21</v>
      </c>
      <c r="N37" s="911">
        <v>7</v>
      </c>
      <c r="O37" s="910" t="s">
        <v>4121</v>
      </c>
      <c r="P37" s="912" t="s">
        <v>4179</v>
      </c>
      <c r="Q37" s="913">
        <f t="shared" si="0"/>
        <v>0</v>
      </c>
      <c r="R37" s="946">
        <f t="shared" si="0"/>
        <v>-0.15000000000000002</v>
      </c>
      <c r="S37" s="913">
        <f t="shared" si="1"/>
        <v>1</v>
      </c>
      <c r="T37" s="946">
        <f t="shared" si="2"/>
        <v>0.73</v>
      </c>
      <c r="U37" s="955">
        <v>7</v>
      </c>
      <c r="V37" s="515">
        <v>24</v>
      </c>
      <c r="W37" s="515">
        <v>17</v>
      </c>
      <c r="X37" s="953">
        <v>3.4285714285714284</v>
      </c>
      <c r="Y37" s="951">
        <v>17</v>
      </c>
    </row>
    <row r="38" spans="1:25" ht="14.4" customHeight="1" x14ac:dyDescent="0.3">
      <c r="A38" s="917" t="s">
        <v>4180</v>
      </c>
      <c r="B38" s="914"/>
      <c r="C38" s="915"/>
      <c r="D38" s="897"/>
      <c r="E38" s="905">
        <v>1</v>
      </c>
      <c r="F38" s="906">
        <v>0.74</v>
      </c>
      <c r="G38" s="893">
        <v>20</v>
      </c>
      <c r="H38" s="910"/>
      <c r="I38" s="906"/>
      <c r="J38" s="893"/>
      <c r="K38" s="909">
        <v>0.74</v>
      </c>
      <c r="L38" s="910">
        <v>3</v>
      </c>
      <c r="M38" s="910">
        <v>24</v>
      </c>
      <c r="N38" s="911">
        <v>8</v>
      </c>
      <c r="O38" s="910" t="s">
        <v>4121</v>
      </c>
      <c r="P38" s="912" t="s">
        <v>4181</v>
      </c>
      <c r="Q38" s="913">
        <f t="shared" si="0"/>
        <v>0</v>
      </c>
      <c r="R38" s="946">
        <f t="shared" si="0"/>
        <v>0</v>
      </c>
      <c r="S38" s="913">
        <f t="shared" si="1"/>
        <v>-1</v>
      </c>
      <c r="T38" s="946">
        <f t="shared" si="2"/>
        <v>-0.74</v>
      </c>
      <c r="U38" s="955" t="s">
        <v>526</v>
      </c>
      <c r="V38" s="515" t="s">
        <v>526</v>
      </c>
      <c r="W38" s="515" t="s">
        <v>526</v>
      </c>
      <c r="X38" s="953" t="s">
        <v>526</v>
      </c>
      <c r="Y38" s="951"/>
    </row>
    <row r="39" spans="1:25" ht="14.4" customHeight="1" x14ac:dyDescent="0.3">
      <c r="A39" s="916" t="s">
        <v>4182</v>
      </c>
      <c r="B39" s="900"/>
      <c r="C39" s="901"/>
      <c r="D39" s="902"/>
      <c r="E39" s="890">
        <v>1</v>
      </c>
      <c r="F39" s="891">
        <v>4.2699999999999996</v>
      </c>
      <c r="G39" s="896">
        <v>67</v>
      </c>
      <c r="H39" s="886"/>
      <c r="I39" s="884"/>
      <c r="J39" s="885"/>
      <c r="K39" s="887">
        <v>1.07</v>
      </c>
      <c r="L39" s="886">
        <v>3</v>
      </c>
      <c r="M39" s="886">
        <v>24</v>
      </c>
      <c r="N39" s="888">
        <v>8</v>
      </c>
      <c r="O39" s="886" t="s">
        <v>4121</v>
      </c>
      <c r="P39" s="899" t="s">
        <v>4183</v>
      </c>
      <c r="Q39" s="889">
        <f t="shared" si="0"/>
        <v>0</v>
      </c>
      <c r="R39" s="945">
        <f t="shared" si="0"/>
        <v>0</v>
      </c>
      <c r="S39" s="889">
        <f t="shared" si="1"/>
        <v>-1</v>
      </c>
      <c r="T39" s="945">
        <f t="shared" si="2"/>
        <v>-4.2699999999999996</v>
      </c>
      <c r="U39" s="954" t="s">
        <v>526</v>
      </c>
      <c r="V39" s="900" t="s">
        <v>526</v>
      </c>
      <c r="W39" s="900" t="s">
        <v>526</v>
      </c>
      <c r="X39" s="952" t="s">
        <v>526</v>
      </c>
      <c r="Y39" s="950"/>
    </row>
    <row r="40" spans="1:25" ht="14.4" customHeight="1" x14ac:dyDescent="0.3">
      <c r="A40" s="916" t="s">
        <v>4184</v>
      </c>
      <c r="B40" s="900"/>
      <c r="C40" s="901"/>
      <c r="D40" s="902"/>
      <c r="E40" s="890">
        <v>1</v>
      </c>
      <c r="F40" s="891">
        <v>1.21</v>
      </c>
      <c r="G40" s="896">
        <v>22</v>
      </c>
      <c r="H40" s="886"/>
      <c r="I40" s="884"/>
      <c r="J40" s="885"/>
      <c r="K40" s="887">
        <v>0.49</v>
      </c>
      <c r="L40" s="886">
        <v>1</v>
      </c>
      <c r="M40" s="886">
        <v>12</v>
      </c>
      <c r="N40" s="888">
        <v>4</v>
      </c>
      <c r="O40" s="886" t="s">
        <v>4121</v>
      </c>
      <c r="P40" s="899" t="s">
        <v>4185</v>
      </c>
      <c r="Q40" s="889">
        <f t="shared" si="0"/>
        <v>0</v>
      </c>
      <c r="R40" s="945">
        <f t="shared" si="0"/>
        <v>0</v>
      </c>
      <c r="S40" s="889">
        <f t="shared" si="1"/>
        <v>-1</v>
      </c>
      <c r="T40" s="945">
        <f t="shared" si="2"/>
        <v>-1.21</v>
      </c>
      <c r="U40" s="954" t="s">
        <v>526</v>
      </c>
      <c r="V40" s="900" t="s">
        <v>526</v>
      </c>
      <c r="W40" s="900" t="s">
        <v>526</v>
      </c>
      <c r="X40" s="952" t="s">
        <v>526</v>
      </c>
      <c r="Y40" s="950"/>
    </row>
    <row r="41" spans="1:25" ht="14.4" customHeight="1" x14ac:dyDescent="0.3">
      <c r="A41" s="916" t="s">
        <v>4186</v>
      </c>
      <c r="B41" s="881">
        <v>1</v>
      </c>
      <c r="C41" s="882">
        <v>1.6</v>
      </c>
      <c r="D41" s="883">
        <v>27</v>
      </c>
      <c r="E41" s="898"/>
      <c r="F41" s="884"/>
      <c r="G41" s="885"/>
      <c r="H41" s="886">
        <v>1</v>
      </c>
      <c r="I41" s="884">
        <v>1.74</v>
      </c>
      <c r="J41" s="892">
        <v>29</v>
      </c>
      <c r="K41" s="887">
        <v>0.49</v>
      </c>
      <c r="L41" s="886">
        <v>1</v>
      </c>
      <c r="M41" s="886">
        <v>12</v>
      </c>
      <c r="N41" s="888">
        <v>4</v>
      </c>
      <c r="O41" s="886" t="s">
        <v>4121</v>
      </c>
      <c r="P41" s="899" t="s">
        <v>4187</v>
      </c>
      <c r="Q41" s="889">
        <f t="shared" si="0"/>
        <v>0</v>
      </c>
      <c r="R41" s="945">
        <f t="shared" si="0"/>
        <v>0.1399999999999999</v>
      </c>
      <c r="S41" s="889">
        <f t="shared" si="1"/>
        <v>1</v>
      </c>
      <c r="T41" s="945">
        <f t="shared" si="2"/>
        <v>1.74</v>
      </c>
      <c r="U41" s="954">
        <v>4</v>
      </c>
      <c r="V41" s="900">
        <v>29</v>
      </c>
      <c r="W41" s="900">
        <v>25</v>
      </c>
      <c r="X41" s="952">
        <v>7.25</v>
      </c>
      <c r="Y41" s="950">
        <v>25</v>
      </c>
    </row>
    <row r="42" spans="1:25" ht="14.4" customHeight="1" x14ac:dyDescent="0.3">
      <c r="A42" s="917" t="s">
        <v>4188</v>
      </c>
      <c r="B42" s="914">
        <v>2</v>
      </c>
      <c r="C42" s="915">
        <v>3.49</v>
      </c>
      <c r="D42" s="897">
        <v>29</v>
      </c>
      <c r="E42" s="905">
        <v>1</v>
      </c>
      <c r="F42" s="906">
        <v>2.71</v>
      </c>
      <c r="G42" s="893">
        <v>42</v>
      </c>
      <c r="H42" s="910"/>
      <c r="I42" s="906"/>
      <c r="J42" s="893"/>
      <c r="K42" s="909">
        <v>0.64</v>
      </c>
      <c r="L42" s="910">
        <v>2</v>
      </c>
      <c r="M42" s="910">
        <v>15</v>
      </c>
      <c r="N42" s="911">
        <v>5</v>
      </c>
      <c r="O42" s="910" t="s">
        <v>4121</v>
      </c>
      <c r="P42" s="912" t="s">
        <v>4189</v>
      </c>
      <c r="Q42" s="913">
        <f t="shared" si="0"/>
        <v>-2</v>
      </c>
      <c r="R42" s="946">
        <f t="shared" si="0"/>
        <v>-3.49</v>
      </c>
      <c r="S42" s="913">
        <f t="shared" si="1"/>
        <v>-1</v>
      </c>
      <c r="T42" s="946">
        <f t="shared" si="2"/>
        <v>-2.71</v>
      </c>
      <c r="U42" s="955" t="s">
        <v>526</v>
      </c>
      <c r="V42" s="515" t="s">
        <v>526</v>
      </c>
      <c r="W42" s="515" t="s">
        <v>526</v>
      </c>
      <c r="X42" s="953" t="s">
        <v>526</v>
      </c>
      <c r="Y42" s="951"/>
    </row>
    <row r="43" spans="1:25" ht="14.4" customHeight="1" x14ac:dyDescent="0.3">
      <c r="A43" s="916" t="s">
        <v>4190</v>
      </c>
      <c r="B43" s="881">
        <v>2</v>
      </c>
      <c r="C43" s="882">
        <v>2.23</v>
      </c>
      <c r="D43" s="883">
        <v>22</v>
      </c>
      <c r="E43" s="898">
        <v>1</v>
      </c>
      <c r="F43" s="884">
        <v>2.81</v>
      </c>
      <c r="G43" s="885">
        <v>50</v>
      </c>
      <c r="H43" s="886">
        <v>2</v>
      </c>
      <c r="I43" s="884">
        <v>2.58</v>
      </c>
      <c r="J43" s="892">
        <v>27</v>
      </c>
      <c r="K43" s="887">
        <v>0.67</v>
      </c>
      <c r="L43" s="886">
        <v>2</v>
      </c>
      <c r="M43" s="886">
        <v>18</v>
      </c>
      <c r="N43" s="888">
        <v>6</v>
      </c>
      <c r="O43" s="886" t="s">
        <v>4121</v>
      </c>
      <c r="P43" s="899" t="s">
        <v>4191</v>
      </c>
      <c r="Q43" s="889">
        <f t="shared" si="0"/>
        <v>0</v>
      </c>
      <c r="R43" s="945">
        <f t="shared" si="0"/>
        <v>0.35000000000000009</v>
      </c>
      <c r="S43" s="889">
        <f t="shared" si="1"/>
        <v>1</v>
      </c>
      <c r="T43" s="945">
        <f t="shared" si="2"/>
        <v>-0.22999999999999998</v>
      </c>
      <c r="U43" s="954">
        <v>12</v>
      </c>
      <c r="V43" s="900">
        <v>54</v>
      </c>
      <c r="W43" s="900">
        <v>42</v>
      </c>
      <c r="X43" s="952">
        <v>4.5</v>
      </c>
      <c r="Y43" s="950">
        <v>42</v>
      </c>
    </row>
    <row r="44" spans="1:25" ht="14.4" customHeight="1" x14ac:dyDescent="0.3">
      <c r="A44" s="917" t="s">
        <v>4192</v>
      </c>
      <c r="B44" s="914">
        <v>1</v>
      </c>
      <c r="C44" s="915">
        <v>1.41</v>
      </c>
      <c r="D44" s="897">
        <v>31</v>
      </c>
      <c r="E44" s="905">
        <v>1</v>
      </c>
      <c r="F44" s="906">
        <v>1.1200000000000001</v>
      </c>
      <c r="G44" s="893">
        <v>25</v>
      </c>
      <c r="H44" s="910"/>
      <c r="I44" s="906"/>
      <c r="J44" s="893"/>
      <c r="K44" s="909">
        <v>1.1200000000000001</v>
      </c>
      <c r="L44" s="910">
        <v>3</v>
      </c>
      <c r="M44" s="910">
        <v>27</v>
      </c>
      <c r="N44" s="911">
        <v>9</v>
      </c>
      <c r="O44" s="910" t="s">
        <v>4121</v>
      </c>
      <c r="P44" s="912" t="s">
        <v>4193</v>
      </c>
      <c r="Q44" s="913">
        <f t="shared" si="0"/>
        <v>-1</v>
      </c>
      <c r="R44" s="946">
        <f t="shared" si="0"/>
        <v>-1.41</v>
      </c>
      <c r="S44" s="913">
        <f t="shared" si="1"/>
        <v>-1</v>
      </c>
      <c r="T44" s="946">
        <f t="shared" si="2"/>
        <v>-1.1200000000000001</v>
      </c>
      <c r="U44" s="955" t="s">
        <v>526</v>
      </c>
      <c r="V44" s="515" t="s">
        <v>526</v>
      </c>
      <c r="W44" s="515" t="s">
        <v>526</v>
      </c>
      <c r="X44" s="953" t="s">
        <v>526</v>
      </c>
      <c r="Y44" s="951"/>
    </row>
    <row r="45" spans="1:25" ht="14.4" customHeight="1" x14ac:dyDescent="0.3">
      <c r="A45" s="916" t="s">
        <v>4194</v>
      </c>
      <c r="B45" s="900"/>
      <c r="C45" s="901"/>
      <c r="D45" s="902"/>
      <c r="E45" s="898">
        <v>1</v>
      </c>
      <c r="F45" s="884">
        <v>0.76</v>
      </c>
      <c r="G45" s="885">
        <v>21</v>
      </c>
      <c r="H45" s="890">
        <v>1</v>
      </c>
      <c r="I45" s="891">
        <v>1.1299999999999999</v>
      </c>
      <c r="J45" s="892">
        <v>29</v>
      </c>
      <c r="K45" s="887">
        <v>0.22</v>
      </c>
      <c r="L45" s="886">
        <v>1</v>
      </c>
      <c r="M45" s="886">
        <v>9</v>
      </c>
      <c r="N45" s="888">
        <v>3</v>
      </c>
      <c r="O45" s="886" t="s">
        <v>4121</v>
      </c>
      <c r="P45" s="899" t="s">
        <v>4195</v>
      </c>
      <c r="Q45" s="889">
        <f t="shared" si="0"/>
        <v>1</v>
      </c>
      <c r="R45" s="945">
        <f t="shared" si="0"/>
        <v>1.1299999999999999</v>
      </c>
      <c r="S45" s="889">
        <f t="shared" si="1"/>
        <v>0</v>
      </c>
      <c r="T45" s="945">
        <f t="shared" si="2"/>
        <v>0.36999999999999988</v>
      </c>
      <c r="U45" s="954">
        <v>3</v>
      </c>
      <c r="V45" s="900">
        <v>29</v>
      </c>
      <c r="W45" s="900">
        <v>26</v>
      </c>
      <c r="X45" s="952">
        <v>9.6666666666666661</v>
      </c>
      <c r="Y45" s="950">
        <v>26</v>
      </c>
    </row>
    <row r="46" spans="1:25" ht="14.4" customHeight="1" x14ac:dyDescent="0.3">
      <c r="A46" s="917" t="s">
        <v>4196</v>
      </c>
      <c r="B46" s="515"/>
      <c r="C46" s="904"/>
      <c r="D46" s="903"/>
      <c r="E46" s="905">
        <v>1</v>
      </c>
      <c r="F46" s="906">
        <v>0.61</v>
      </c>
      <c r="G46" s="893">
        <v>16</v>
      </c>
      <c r="H46" s="907">
        <v>2</v>
      </c>
      <c r="I46" s="908">
        <v>2.13</v>
      </c>
      <c r="J46" s="895">
        <v>25</v>
      </c>
      <c r="K46" s="909">
        <v>0.25</v>
      </c>
      <c r="L46" s="910">
        <v>1</v>
      </c>
      <c r="M46" s="910">
        <v>9</v>
      </c>
      <c r="N46" s="911">
        <v>3</v>
      </c>
      <c r="O46" s="910" t="s">
        <v>4121</v>
      </c>
      <c r="P46" s="912" t="s">
        <v>4197</v>
      </c>
      <c r="Q46" s="913">
        <f t="shared" si="0"/>
        <v>2</v>
      </c>
      <c r="R46" s="946">
        <f t="shared" si="0"/>
        <v>2.13</v>
      </c>
      <c r="S46" s="913">
        <f t="shared" si="1"/>
        <v>1</v>
      </c>
      <c r="T46" s="946">
        <f t="shared" si="2"/>
        <v>1.52</v>
      </c>
      <c r="U46" s="955">
        <v>6</v>
      </c>
      <c r="V46" s="515">
        <v>50</v>
      </c>
      <c r="W46" s="515">
        <v>44</v>
      </c>
      <c r="X46" s="953">
        <v>8.3333333333333339</v>
      </c>
      <c r="Y46" s="951">
        <v>44</v>
      </c>
    </row>
    <row r="47" spans="1:25" ht="14.4" customHeight="1" x14ac:dyDescent="0.3">
      <c r="A47" s="916" t="s">
        <v>4198</v>
      </c>
      <c r="B47" s="900">
        <v>1</v>
      </c>
      <c r="C47" s="901">
        <v>1.37</v>
      </c>
      <c r="D47" s="902">
        <v>22</v>
      </c>
      <c r="E47" s="890">
        <v>1</v>
      </c>
      <c r="F47" s="891">
        <v>1.1399999999999999</v>
      </c>
      <c r="G47" s="896">
        <v>19</v>
      </c>
      <c r="H47" s="886">
        <v>1</v>
      </c>
      <c r="I47" s="884">
        <v>1.52</v>
      </c>
      <c r="J47" s="892">
        <v>24</v>
      </c>
      <c r="K47" s="887">
        <v>0.38</v>
      </c>
      <c r="L47" s="886">
        <v>1</v>
      </c>
      <c r="M47" s="886">
        <v>9</v>
      </c>
      <c r="N47" s="888">
        <v>3</v>
      </c>
      <c r="O47" s="886" t="s">
        <v>4121</v>
      </c>
      <c r="P47" s="899" t="s">
        <v>4199</v>
      </c>
      <c r="Q47" s="889">
        <f t="shared" si="0"/>
        <v>0</v>
      </c>
      <c r="R47" s="945">
        <f t="shared" si="0"/>
        <v>0.14999999999999991</v>
      </c>
      <c r="S47" s="889">
        <f t="shared" si="1"/>
        <v>0</v>
      </c>
      <c r="T47" s="945">
        <f t="shared" si="2"/>
        <v>0.38000000000000012</v>
      </c>
      <c r="U47" s="954">
        <v>3</v>
      </c>
      <c r="V47" s="900">
        <v>24</v>
      </c>
      <c r="W47" s="900">
        <v>21</v>
      </c>
      <c r="X47" s="952">
        <v>8</v>
      </c>
      <c r="Y47" s="950">
        <v>21</v>
      </c>
    </row>
    <row r="48" spans="1:25" ht="14.4" customHeight="1" x14ac:dyDescent="0.3">
      <c r="A48" s="917" t="s">
        <v>4200</v>
      </c>
      <c r="B48" s="515">
        <v>2</v>
      </c>
      <c r="C48" s="904">
        <v>2.09</v>
      </c>
      <c r="D48" s="903">
        <v>28.5</v>
      </c>
      <c r="E48" s="907">
        <v>2</v>
      </c>
      <c r="F48" s="908">
        <v>1.1200000000000001</v>
      </c>
      <c r="G48" s="894">
        <v>17</v>
      </c>
      <c r="H48" s="910"/>
      <c r="I48" s="906"/>
      <c r="J48" s="893"/>
      <c r="K48" s="909">
        <v>0.51</v>
      </c>
      <c r="L48" s="910">
        <v>2</v>
      </c>
      <c r="M48" s="910">
        <v>18</v>
      </c>
      <c r="N48" s="911">
        <v>6</v>
      </c>
      <c r="O48" s="910" t="s">
        <v>4121</v>
      </c>
      <c r="P48" s="912" t="s">
        <v>4201</v>
      </c>
      <c r="Q48" s="913">
        <f t="shared" si="0"/>
        <v>-2</v>
      </c>
      <c r="R48" s="946">
        <f t="shared" si="0"/>
        <v>-2.09</v>
      </c>
      <c r="S48" s="913">
        <f t="shared" si="1"/>
        <v>-2</v>
      </c>
      <c r="T48" s="946">
        <f t="shared" si="2"/>
        <v>-1.1200000000000001</v>
      </c>
      <c r="U48" s="955" t="s">
        <v>526</v>
      </c>
      <c r="V48" s="515" t="s">
        <v>526</v>
      </c>
      <c r="W48" s="515" t="s">
        <v>526</v>
      </c>
      <c r="X48" s="953" t="s">
        <v>526</v>
      </c>
      <c r="Y48" s="951"/>
    </row>
    <row r="49" spans="1:25" ht="14.4" customHeight="1" x14ac:dyDescent="0.3">
      <c r="A49" s="916" t="s">
        <v>4202</v>
      </c>
      <c r="B49" s="900"/>
      <c r="C49" s="901"/>
      <c r="D49" s="902"/>
      <c r="E49" s="898"/>
      <c r="F49" s="884"/>
      <c r="G49" s="885"/>
      <c r="H49" s="890">
        <v>1</v>
      </c>
      <c r="I49" s="891">
        <v>5.59</v>
      </c>
      <c r="J49" s="892">
        <v>43</v>
      </c>
      <c r="K49" s="887">
        <v>1.65</v>
      </c>
      <c r="L49" s="886">
        <v>2</v>
      </c>
      <c r="M49" s="886">
        <v>18</v>
      </c>
      <c r="N49" s="888">
        <v>6</v>
      </c>
      <c r="O49" s="886" t="s">
        <v>4121</v>
      </c>
      <c r="P49" s="899" t="s">
        <v>4203</v>
      </c>
      <c r="Q49" s="889">
        <f t="shared" si="0"/>
        <v>1</v>
      </c>
      <c r="R49" s="945">
        <f t="shared" si="0"/>
        <v>5.59</v>
      </c>
      <c r="S49" s="889">
        <f t="shared" si="1"/>
        <v>1</v>
      </c>
      <c r="T49" s="945">
        <f t="shared" si="2"/>
        <v>5.59</v>
      </c>
      <c r="U49" s="954">
        <v>6</v>
      </c>
      <c r="V49" s="900">
        <v>43</v>
      </c>
      <c r="W49" s="900">
        <v>37</v>
      </c>
      <c r="X49" s="952">
        <v>7.166666666666667</v>
      </c>
      <c r="Y49" s="950">
        <v>37</v>
      </c>
    </row>
    <row r="50" spans="1:25" ht="14.4" customHeight="1" x14ac:dyDescent="0.3">
      <c r="A50" s="916" t="s">
        <v>4204</v>
      </c>
      <c r="B50" s="900">
        <v>2</v>
      </c>
      <c r="C50" s="901">
        <v>2.04</v>
      </c>
      <c r="D50" s="902">
        <v>26.5</v>
      </c>
      <c r="E50" s="898"/>
      <c r="F50" s="884"/>
      <c r="G50" s="885"/>
      <c r="H50" s="890"/>
      <c r="I50" s="891"/>
      <c r="J50" s="896"/>
      <c r="K50" s="887">
        <v>0.43</v>
      </c>
      <c r="L50" s="886">
        <v>2</v>
      </c>
      <c r="M50" s="886">
        <v>15</v>
      </c>
      <c r="N50" s="888">
        <v>5</v>
      </c>
      <c r="O50" s="886" t="s">
        <v>4121</v>
      </c>
      <c r="P50" s="899" t="s">
        <v>4205</v>
      </c>
      <c r="Q50" s="889">
        <f t="shared" si="0"/>
        <v>-2</v>
      </c>
      <c r="R50" s="945">
        <f t="shared" si="0"/>
        <v>-2.04</v>
      </c>
      <c r="S50" s="889">
        <f t="shared" si="1"/>
        <v>0</v>
      </c>
      <c r="T50" s="945">
        <f t="shared" si="2"/>
        <v>0</v>
      </c>
      <c r="U50" s="954" t="s">
        <v>526</v>
      </c>
      <c r="V50" s="900" t="s">
        <v>526</v>
      </c>
      <c r="W50" s="900" t="s">
        <v>526</v>
      </c>
      <c r="X50" s="952" t="s">
        <v>526</v>
      </c>
      <c r="Y50" s="950"/>
    </row>
    <row r="51" spans="1:25" ht="14.4" customHeight="1" x14ac:dyDescent="0.3">
      <c r="A51" s="917" t="s">
        <v>4206</v>
      </c>
      <c r="B51" s="515"/>
      <c r="C51" s="904"/>
      <c r="D51" s="903"/>
      <c r="E51" s="905"/>
      <c r="F51" s="906"/>
      <c r="G51" s="893"/>
      <c r="H51" s="907">
        <v>2</v>
      </c>
      <c r="I51" s="908">
        <v>2.17</v>
      </c>
      <c r="J51" s="895">
        <v>29.5</v>
      </c>
      <c r="K51" s="909">
        <v>0.51</v>
      </c>
      <c r="L51" s="910">
        <v>2</v>
      </c>
      <c r="M51" s="910">
        <v>18</v>
      </c>
      <c r="N51" s="911">
        <v>6</v>
      </c>
      <c r="O51" s="910" t="s">
        <v>4121</v>
      </c>
      <c r="P51" s="912" t="s">
        <v>4207</v>
      </c>
      <c r="Q51" s="913">
        <f t="shared" si="0"/>
        <v>2</v>
      </c>
      <c r="R51" s="946">
        <f t="shared" si="0"/>
        <v>2.17</v>
      </c>
      <c r="S51" s="913">
        <f t="shared" si="1"/>
        <v>2</v>
      </c>
      <c r="T51" s="946">
        <f t="shared" si="2"/>
        <v>2.17</v>
      </c>
      <c r="U51" s="955">
        <v>12</v>
      </c>
      <c r="V51" s="515">
        <v>59</v>
      </c>
      <c r="W51" s="515">
        <v>47</v>
      </c>
      <c r="X51" s="953">
        <v>4.916666666666667</v>
      </c>
      <c r="Y51" s="951">
        <v>47</v>
      </c>
    </row>
    <row r="52" spans="1:25" ht="14.4" customHeight="1" x14ac:dyDescent="0.3">
      <c r="A52" s="916" t="s">
        <v>4208</v>
      </c>
      <c r="B52" s="900"/>
      <c r="C52" s="901"/>
      <c r="D52" s="902"/>
      <c r="E52" s="898">
        <v>1</v>
      </c>
      <c r="F52" s="884">
        <v>1</v>
      </c>
      <c r="G52" s="885">
        <v>26</v>
      </c>
      <c r="H52" s="890">
        <v>1</v>
      </c>
      <c r="I52" s="891">
        <v>0.71</v>
      </c>
      <c r="J52" s="892">
        <v>20</v>
      </c>
      <c r="K52" s="887">
        <v>0.32</v>
      </c>
      <c r="L52" s="886">
        <v>1</v>
      </c>
      <c r="M52" s="886">
        <v>12</v>
      </c>
      <c r="N52" s="888">
        <v>4</v>
      </c>
      <c r="O52" s="886" t="s">
        <v>4121</v>
      </c>
      <c r="P52" s="899" t="s">
        <v>4209</v>
      </c>
      <c r="Q52" s="889">
        <f t="shared" si="0"/>
        <v>1</v>
      </c>
      <c r="R52" s="945">
        <f t="shared" si="0"/>
        <v>0.71</v>
      </c>
      <c r="S52" s="889">
        <f t="shared" si="1"/>
        <v>0</v>
      </c>
      <c r="T52" s="945">
        <f t="shared" si="2"/>
        <v>-0.29000000000000004</v>
      </c>
      <c r="U52" s="954">
        <v>4</v>
      </c>
      <c r="V52" s="900">
        <v>20</v>
      </c>
      <c r="W52" s="900">
        <v>16</v>
      </c>
      <c r="X52" s="952">
        <v>5</v>
      </c>
      <c r="Y52" s="950">
        <v>16</v>
      </c>
    </row>
    <row r="53" spans="1:25" ht="14.4" customHeight="1" x14ac:dyDescent="0.3">
      <c r="A53" s="917" t="s">
        <v>4210</v>
      </c>
      <c r="B53" s="515"/>
      <c r="C53" s="904"/>
      <c r="D53" s="903"/>
      <c r="E53" s="905"/>
      <c r="F53" s="906"/>
      <c r="G53" s="893"/>
      <c r="H53" s="907">
        <v>2</v>
      </c>
      <c r="I53" s="908">
        <v>2.42</v>
      </c>
      <c r="J53" s="895">
        <v>29.5</v>
      </c>
      <c r="K53" s="909">
        <v>0.45</v>
      </c>
      <c r="L53" s="910">
        <v>2</v>
      </c>
      <c r="M53" s="910">
        <v>15</v>
      </c>
      <c r="N53" s="911">
        <v>5</v>
      </c>
      <c r="O53" s="910" t="s">
        <v>4121</v>
      </c>
      <c r="P53" s="912" t="s">
        <v>4209</v>
      </c>
      <c r="Q53" s="913">
        <f t="shared" si="0"/>
        <v>2</v>
      </c>
      <c r="R53" s="946">
        <f t="shared" si="0"/>
        <v>2.42</v>
      </c>
      <c r="S53" s="913">
        <f t="shared" si="1"/>
        <v>2</v>
      </c>
      <c r="T53" s="946">
        <f t="shared" si="2"/>
        <v>2.42</v>
      </c>
      <c r="U53" s="955">
        <v>10</v>
      </c>
      <c r="V53" s="515">
        <v>59</v>
      </c>
      <c r="W53" s="515">
        <v>49</v>
      </c>
      <c r="X53" s="953">
        <v>5.9</v>
      </c>
      <c r="Y53" s="951">
        <v>49</v>
      </c>
    </row>
    <row r="54" spans="1:25" ht="14.4" customHeight="1" x14ac:dyDescent="0.3">
      <c r="A54" s="916" t="s">
        <v>4211</v>
      </c>
      <c r="B54" s="900"/>
      <c r="C54" s="901"/>
      <c r="D54" s="902"/>
      <c r="E54" s="898"/>
      <c r="F54" s="884"/>
      <c r="G54" s="885"/>
      <c r="H54" s="890">
        <v>1</v>
      </c>
      <c r="I54" s="891">
        <v>2.41</v>
      </c>
      <c r="J54" s="892">
        <v>18</v>
      </c>
      <c r="K54" s="887">
        <v>2.41</v>
      </c>
      <c r="L54" s="886">
        <v>5</v>
      </c>
      <c r="M54" s="886">
        <v>48</v>
      </c>
      <c r="N54" s="888">
        <v>16</v>
      </c>
      <c r="O54" s="886" t="s">
        <v>4121</v>
      </c>
      <c r="P54" s="899" t="s">
        <v>4212</v>
      </c>
      <c r="Q54" s="889">
        <f t="shared" si="0"/>
        <v>1</v>
      </c>
      <c r="R54" s="945">
        <f t="shared" si="0"/>
        <v>2.41</v>
      </c>
      <c r="S54" s="889">
        <f t="shared" si="1"/>
        <v>1</v>
      </c>
      <c r="T54" s="945">
        <f t="shared" si="2"/>
        <v>2.41</v>
      </c>
      <c r="U54" s="954">
        <v>16</v>
      </c>
      <c r="V54" s="900">
        <v>18</v>
      </c>
      <c r="W54" s="900">
        <v>2</v>
      </c>
      <c r="X54" s="952">
        <v>1.125</v>
      </c>
      <c r="Y54" s="950">
        <v>2</v>
      </c>
    </row>
    <row r="55" spans="1:25" ht="14.4" customHeight="1" x14ac:dyDescent="0.3">
      <c r="A55" s="916" t="s">
        <v>4213</v>
      </c>
      <c r="B55" s="900"/>
      <c r="C55" s="901"/>
      <c r="D55" s="902"/>
      <c r="E55" s="898">
        <v>1</v>
      </c>
      <c r="F55" s="884">
        <v>3.9</v>
      </c>
      <c r="G55" s="885">
        <v>45</v>
      </c>
      <c r="H55" s="890">
        <v>4</v>
      </c>
      <c r="I55" s="891">
        <v>11.49</v>
      </c>
      <c r="J55" s="892">
        <v>33.299999999999997</v>
      </c>
      <c r="K55" s="887">
        <v>1.67</v>
      </c>
      <c r="L55" s="886">
        <v>3</v>
      </c>
      <c r="M55" s="886">
        <v>27</v>
      </c>
      <c r="N55" s="888">
        <v>9</v>
      </c>
      <c r="O55" s="886" t="s">
        <v>4121</v>
      </c>
      <c r="P55" s="899" t="s">
        <v>4214</v>
      </c>
      <c r="Q55" s="889">
        <f t="shared" si="0"/>
        <v>4</v>
      </c>
      <c r="R55" s="945">
        <f t="shared" si="0"/>
        <v>11.49</v>
      </c>
      <c r="S55" s="889">
        <f t="shared" si="1"/>
        <v>3</v>
      </c>
      <c r="T55" s="945">
        <f t="shared" si="2"/>
        <v>7.59</v>
      </c>
      <c r="U55" s="954">
        <v>36</v>
      </c>
      <c r="V55" s="900">
        <v>133.19999999999999</v>
      </c>
      <c r="W55" s="900">
        <v>97.199999999999989</v>
      </c>
      <c r="X55" s="952">
        <v>3.6999999999999997</v>
      </c>
      <c r="Y55" s="950">
        <v>97</v>
      </c>
    </row>
    <row r="56" spans="1:25" ht="14.4" customHeight="1" x14ac:dyDescent="0.3">
      <c r="A56" s="916" t="s">
        <v>4215</v>
      </c>
      <c r="B56" s="881"/>
      <c r="C56" s="882"/>
      <c r="D56" s="883"/>
      <c r="E56" s="898">
        <v>1</v>
      </c>
      <c r="F56" s="884">
        <v>0.73</v>
      </c>
      <c r="G56" s="885">
        <v>23</v>
      </c>
      <c r="H56" s="886"/>
      <c r="I56" s="884"/>
      <c r="J56" s="885"/>
      <c r="K56" s="887">
        <v>0.73</v>
      </c>
      <c r="L56" s="886">
        <v>3</v>
      </c>
      <c r="M56" s="886">
        <v>24</v>
      </c>
      <c r="N56" s="888">
        <v>8</v>
      </c>
      <c r="O56" s="886" t="s">
        <v>4121</v>
      </c>
      <c r="P56" s="899" t="s">
        <v>4216</v>
      </c>
      <c r="Q56" s="889">
        <f t="shared" si="0"/>
        <v>0</v>
      </c>
      <c r="R56" s="945">
        <f t="shared" si="0"/>
        <v>0</v>
      </c>
      <c r="S56" s="889">
        <f t="shared" si="1"/>
        <v>-1</v>
      </c>
      <c r="T56" s="945">
        <f t="shared" si="2"/>
        <v>-0.73</v>
      </c>
      <c r="U56" s="954" t="s">
        <v>526</v>
      </c>
      <c r="V56" s="900" t="s">
        <v>526</v>
      </c>
      <c r="W56" s="900" t="s">
        <v>526</v>
      </c>
      <c r="X56" s="952" t="s">
        <v>526</v>
      </c>
      <c r="Y56" s="950"/>
    </row>
    <row r="57" spans="1:25" ht="14.4" customHeight="1" x14ac:dyDescent="0.3">
      <c r="A57" s="917" t="s">
        <v>4217</v>
      </c>
      <c r="B57" s="914">
        <v>8</v>
      </c>
      <c r="C57" s="915">
        <v>6.78</v>
      </c>
      <c r="D57" s="897">
        <v>24.6</v>
      </c>
      <c r="E57" s="905">
        <v>3</v>
      </c>
      <c r="F57" s="906">
        <v>2.5</v>
      </c>
      <c r="G57" s="893">
        <v>22</v>
      </c>
      <c r="H57" s="910">
        <v>3</v>
      </c>
      <c r="I57" s="906">
        <v>3.4</v>
      </c>
      <c r="J57" s="895">
        <v>27</v>
      </c>
      <c r="K57" s="909">
        <v>0.83</v>
      </c>
      <c r="L57" s="910">
        <v>3</v>
      </c>
      <c r="M57" s="910">
        <v>27</v>
      </c>
      <c r="N57" s="911">
        <v>9</v>
      </c>
      <c r="O57" s="910" t="s">
        <v>4121</v>
      </c>
      <c r="P57" s="912" t="s">
        <v>4218</v>
      </c>
      <c r="Q57" s="913">
        <f t="shared" si="0"/>
        <v>-5</v>
      </c>
      <c r="R57" s="946">
        <f t="shared" si="0"/>
        <v>-3.3800000000000003</v>
      </c>
      <c r="S57" s="913">
        <f t="shared" si="1"/>
        <v>0</v>
      </c>
      <c r="T57" s="946">
        <f t="shared" si="2"/>
        <v>0.89999999999999991</v>
      </c>
      <c r="U57" s="955">
        <v>27</v>
      </c>
      <c r="V57" s="515">
        <v>81</v>
      </c>
      <c r="W57" s="515">
        <v>54</v>
      </c>
      <c r="X57" s="953">
        <v>3</v>
      </c>
      <c r="Y57" s="951">
        <v>54</v>
      </c>
    </row>
    <row r="58" spans="1:25" ht="14.4" customHeight="1" x14ac:dyDescent="0.3">
      <c r="A58" s="917" t="s">
        <v>4219</v>
      </c>
      <c r="B58" s="914">
        <v>7</v>
      </c>
      <c r="C58" s="915">
        <v>8.2799999999999994</v>
      </c>
      <c r="D58" s="897">
        <v>28.7</v>
      </c>
      <c r="E58" s="905">
        <v>3</v>
      </c>
      <c r="F58" s="906">
        <v>3</v>
      </c>
      <c r="G58" s="893">
        <v>16.7</v>
      </c>
      <c r="H58" s="910">
        <v>3</v>
      </c>
      <c r="I58" s="906">
        <v>4.8499999999999996</v>
      </c>
      <c r="J58" s="895">
        <v>33.700000000000003</v>
      </c>
      <c r="K58" s="909">
        <v>1</v>
      </c>
      <c r="L58" s="910">
        <v>3</v>
      </c>
      <c r="M58" s="910">
        <v>30</v>
      </c>
      <c r="N58" s="911">
        <v>10</v>
      </c>
      <c r="O58" s="910" t="s">
        <v>4121</v>
      </c>
      <c r="P58" s="912" t="s">
        <v>4220</v>
      </c>
      <c r="Q58" s="913">
        <f t="shared" si="0"/>
        <v>-4</v>
      </c>
      <c r="R58" s="946">
        <f t="shared" si="0"/>
        <v>-3.4299999999999997</v>
      </c>
      <c r="S58" s="913">
        <f t="shared" si="1"/>
        <v>0</v>
      </c>
      <c r="T58" s="946">
        <f t="shared" si="2"/>
        <v>1.8499999999999996</v>
      </c>
      <c r="U58" s="955">
        <v>30</v>
      </c>
      <c r="V58" s="515">
        <v>101.10000000000001</v>
      </c>
      <c r="W58" s="515">
        <v>71.100000000000009</v>
      </c>
      <c r="X58" s="953">
        <v>3.37</v>
      </c>
      <c r="Y58" s="951">
        <v>71</v>
      </c>
    </row>
    <row r="59" spans="1:25" ht="14.4" customHeight="1" x14ac:dyDescent="0.3">
      <c r="A59" s="916" t="s">
        <v>4221</v>
      </c>
      <c r="B59" s="900"/>
      <c r="C59" s="901"/>
      <c r="D59" s="902"/>
      <c r="E59" s="898"/>
      <c r="F59" s="884"/>
      <c r="G59" s="885"/>
      <c r="H59" s="890">
        <v>2</v>
      </c>
      <c r="I59" s="891">
        <v>1.54</v>
      </c>
      <c r="J59" s="892">
        <v>23.5</v>
      </c>
      <c r="K59" s="887">
        <v>0.61</v>
      </c>
      <c r="L59" s="886">
        <v>2</v>
      </c>
      <c r="M59" s="886">
        <v>21</v>
      </c>
      <c r="N59" s="888">
        <v>7</v>
      </c>
      <c r="O59" s="886" t="s">
        <v>4121</v>
      </c>
      <c r="P59" s="899" t="s">
        <v>4222</v>
      </c>
      <c r="Q59" s="889">
        <f t="shared" si="0"/>
        <v>2</v>
      </c>
      <c r="R59" s="945">
        <f t="shared" si="0"/>
        <v>1.54</v>
      </c>
      <c r="S59" s="889">
        <f t="shared" si="1"/>
        <v>2</v>
      </c>
      <c r="T59" s="945">
        <f t="shared" si="2"/>
        <v>1.54</v>
      </c>
      <c r="U59" s="954">
        <v>14</v>
      </c>
      <c r="V59" s="900">
        <v>47</v>
      </c>
      <c r="W59" s="900">
        <v>33</v>
      </c>
      <c r="X59" s="952">
        <v>3.3571428571428572</v>
      </c>
      <c r="Y59" s="950">
        <v>33</v>
      </c>
    </row>
    <row r="60" spans="1:25" ht="14.4" customHeight="1" x14ac:dyDescent="0.3">
      <c r="A60" s="916" t="s">
        <v>4223</v>
      </c>
      <c r="B60" s="900"/>
      <c r="C60" s="901"/>
      <c r="D60" s="902"/>
      <c r="E60" s="898"/>
      <c r="F60" s="884"/>
      <c r="G60" s="885"/>
      <c r="H60" s="890">
        <v>1</v>
      </c>
      <c r="I60" s="891">
        <v>0.84</v>
      </c>
      <c r="J60" s="892">
        <v>25</v>
      </c>
      <c r="K60" s="887">
        <v>0.84</v>
      </c>
      <c r="L60" s="886">
        <v>3</v>
      </c>
      <c r="M60" s="886">
        <v>30</v>
      </c>
      <c r="N60" s="888">
        <v>10</v>
      </c>
      <c r="O60" s="886" t="s">
        <v>4121</v>
      </c>
      <c r="P60" s="899" t="s">
        <v>4224</v>
      </c>
      <c r="Q60" s="889">
        <f t="shared" si="0"/>
        <v>1</v>
      </c>
      <c r="R60" s="945">
        <f t="shared" si="0"/>
        <v>0.84</v>
      </c>
      <c r="S60" s="889">
        <f t="shared" si="1"/>
        <v>1</v>
      </c>
      <c r="T60" s="945">
        <f t="shared" si="2"/>
        <v>0.84</v>
      </c>
      <c r="U60" s="954">
        <v>10</v>
      </c>
      <c r="V60" s="900">
        <v>25</v>
      </c>
      <c r="W60" s="900">
        <v>15</v>
      </c>
      <c r="X60" s="952">
        <v>2.5</v>
      </c>
      <c r="Y60" s="950">
        <v>15</v>
      </c>
    </row>
    <row r="61" spans="1:25" ht="14.4" customHeight="1" x14ac:dyDescent="0.3">
      <c r="A61" s="916" t="s">
        <v>4225</v>
      </c>
      <c r="B61" s="900"/>
      <c r="C61" s="901"/>
      <c r="D61" s="902"/>
      <c r="E61" s="898">
        <v>2</v>
      </c>
      <c r="F61" s="884">
        <v>2.9</v>
      </c>
      <c r="G61" s="885">
        <v>34.5</v>
      </c>
      <c r="H61" s="890"/>
      <c r="I61" s="891"/>
      <c r="J61" s="896"/>
      <c r="K61" s="887">
        <v>0.96</v>
      </c>
      <c r="L61" s="886">
        <v>4</v>
      </c>
      <c r="M61" s="886">
        <v>36</v>
      </c>
      <c r="N61" s="888">
        <v>12</v>
      </c>
      <c r="O61" s="886" t="s">
        <v>4121</v>
      </c>
      <c r="P61" s="899" t="s">
        <v>4226</v>
      </c>
      <c r="Q61" s="889">
        <f t="shared" si="0"/>
        <v>0</v>
      </c>
      <c r="R61" s="945">
        <f t="shared" si="0"/>
        <v>0</v>
      </c>
      <c r="S61" s="889">
        <f t="shared" si="1"/>
        <v>-2</v>
      </c>
      <c r="T61" s="945">
        <f t="shared" si="2"/>
        <v>-2.9</v>
      </c>
      <c r="U61" s="954" t="s">
        <v>526</v>
      </c>
      <c r="V61" s="900" t="s">
        <v>526</v>
      </c>
      <c r="W61" s="900" t="s">
        <v>526</v>
      </c>
      <c r="X61" s="952" t="s">
        <v>526</v>
      </c>
      <c r="Y61" s="950"/>
    </row>
    <row r="62" spans="1:25" ht="14.4" customHeight="1" x14ac:dyDescent="0.3">
      <c r="A62" s="917" t="s">
        <v>4227</v>
      </c>
      <c r="B62" s="515"/>
      <c r="C62" s="904"/>
      <c r="D62" s="903"/>
      <c r="E62" s="905"/>
      <c r="F62" s="906"/>
      <c r="G62" s="893"/>
      <c r="H62" s="907">
        <v>2</v>
      </c>
      <c r="I62" s="908">
        <v>3.11</v>
      </c>
      <c r="J62" s="895">
        <v>33.5</v>
      </c>
      <c r="K62" s="909">
        <v>1.55</v>
      </c>
      <c r="L62" s="910">
        <v>5</v>
      </c>
      <c r="M62" s="910">
        <v>42</v>
      </c>
      <c r="N62" s="911">
        <v>14</v>
      </c>
      <c r="O62" s="910" t="s">
        <v>4121</v>
      </c>
      <c r="P62" s="912" t="s">
        <v>4228</v>
      </c>
      <c r="Q62" s="913">
        <f t="shared" si="0"/>
        <v>2</v>
      </c>
      <c r="R62" s="946">
        <f t="shared" si="0"/>
        <v>3.11</v>
      </c>
      <c r="S62" s="913">
        <f t="shared" si="1"/>
        <v>2</v>
      </c>
      <c r="T62" s="946">
        <f t="shared" si="2"/>
        <v>3.11</v>
      </c>
      <c r="U62" s="955">
        <v>28</v>
      </c>
      <c r="V62" s="515">
        <v>67</v>
      </c>
      <c r="W62" s="515">
        <v>39</v>
      </c>
      <c r="X62" s="953">
        <v>2.3928571428571428</v>
      </c>
      <c r="Y62" s="951">
        <v>39</v>
      </c>
    </row>
    <row r="63" spans="1:25" ht="14.4" customHeight="1" x14ac:dyDescent="0.3">
      <c r="A63" s="916" t="s">
        <v>4229</v>
      </c>
      <c r="B63" s="900">
        <v>2</v>
      </c>
      <c r="C63" s="901">
        <v>1.25</v>
      </c>
      <c r="D63" s="902">
        <v>19.5</v>
      </c>
      <c r="E63" s="898">
        <v>1</v>
      </c>
      <c r="F63" s="884">
        <v>0.57999999999999996</v>
      </c>
      <c r="G63" s="885">
        <v>19</v>
      </c>
      <c r="H63" s="890">
        <v>3</v>
      </c>
      <c r="I63" s="891">
        <v>2.25</v>
      </c>
      <c r="J63" s="892">
        <v>24.7</v>
      </c>
      <c r="K63" s="887">
        <v>0.57999999999999996</v>
      </c>
      <c r="L63" s="886">
        <v>2</v>
      </c>
      <c r="M63" s="886">
        <v>21</v>
      </c>
      <c r="N63" s="888">
        <v>7</v>
      </c>
      <c r="O63" s="886" t="s">
        <v>4121</v>
      </c>
      <c r="P63" s="899" t="s">
        <v>4230</v>
      </c>
      <c r="Q63" s="889">
        <f t="shared" si="0"/>
        <v>1</v>
      </c>
      <c r="R63" s="945">
        <f t="shared" si="0"/>
        <v>1</v>
      </c>
      <c r="S63" s="889">
        <f t="shared" si="1"/>
        <v>2</v>
      </c>
      <c r="T63" s="945">
        <f t="shared" si="2"/>
        <v>1.67</v>
      </c>
      <c r="U63" s="954">
        <v>21</v>
      </c>
      <c r="V63" s="900">
        <v>74.099999999999994</v>
      </c>
      <c r="W63" s="900">
        <v>53.099999999999994</v>
      </c>
      <c r="X63" s="952">
        <v>3.5285714285714285</v>
      </c>
      <c r="Y63" s="950">
        <v>53</v>
      </c>
    </row>
    <row r="64" spans="1:25" ht="14.4" customHeight="1" x14ac:dyDescent="0.3">
      <c r="A64" s="917" t="s">
        <v>4231</v>
      </c>
      <c r="B64" s="515">
        <v>7</v>
      </c>
      <c r="C64" s="904">
        <v>5.81</v>
      </c>
      <c r="D64" s="903">
        <v>26.3</v>
      </c>
      <c r="E64" s="905">
        <v>8</v>
      </c>
      <c r="F64" s="906">
        <v>10.4</v>
      </c>
      <c r="G64" s="893">
        <v>38.799999999999997</v>
      </c>
      <c r="H64" s="907">
        <v>14</v>
      </c>
      <c r="I64" s="908">
        <v>11.89</v>
      </c>
      <c r="J64" s="895">
        <v>25.4</v>
      </c>
      <c r="K64" s="909">
        <v>0.73</v>
      </c>
      <c r="L64" s="910">
        <v>3</v>
      </c>
      <c r="M64" s="910">
        <v>30</v>
      </c>
      <c r="N64" s="911">
        <v>10</v>
      </c>
      <c r="O64" s="910" t="s">
        <v>4121</v>
      </c>
      <c r="P64" s="912" t="s">
        <v>4232</v>
      </c>
      <c r="Q64" s="913">
        <f t="shared" si="0"/>
        <v>7</v>
      </c>
      <c r="R64" s="946">
        <f t="shared" si="0"/>
        <v>6.080000000000001</v>
      </c>
      <c r="S64" s="913">
        <f t="shared" si="1"/>
        <v>6</v>
      </c>
      <c r="T64" s="946">
        <f t="shared" si="2"/>
        <v>1.4900000000000002</v>
      </c>
      <c r="U64" s="955">
        <v>140</v>
      </c>
      <c r="V64" s="515">
        <v>355.59999999999997</v>
      </c>
      <c r="W64" s="515">
        <v>215.59999999999997</v>
      </c>
      <c r="X64" s="953">
        <v>2.5399999999999996</v>
      </c>
      <c r="Y64" s="951">
        <v>215</v>
      </c>
    </row>
    <row r="65" spans="1:25" ht="14.4" customHeight="1" x14ac:dyDescent="0.3">
      <c r="A65" s="917" t="s">
        <v>4233</v>
      </c>
      <c r="B65" s="515"/>
      <c r="C65" s="904"/>
      <c r="D65" s="903"/>
      <c r="E65" s="905">
        <v>5</v>
      </c>
      <c r="F65" s="906">
        <v>6.13</v>
      </c>
      <c r="G65" s="893">
        <v>28</v>
      </c>
      <c r="H65" s="907">
        <v>7</v>
      </c>
      <c r="I65" s="908">
        <v>7.46</v>
      </c>
      <c r="J65" s="895">
        <v>25.6</v>
      </c>
      <c r="K65" s="909">
        <v>1.06</v>
      </c>
      <c r="L65" s="910">
        <v>4</v>
      </c>
      <c r="M65" s="910">
        <v>33</v>
      </c>
      <c r="N65" s="911">
        <v>11</v>
      </c>
      <c r="O65" s="910" t="s">
        <v>4121</v>
      </c>
      <c r="P65" s="912" t="s">
        <v>4234</v>
      </c>
      <c r="Q65" s="913">
        <f t="shared" si="0"/>
        <v>7</v>
      </c>
      <c r="R65" s="946">
        <f t="shared" si="0"/>
        <v>7.46</v>
      </c>
      <c r="S65" s="913">
        <f t="shared" si="1"/>
        <v>2</v>
      </c>
      <c r="T65" s="946">
        <f t="shared" si="2"/>
        <v>1.33</v>
      </c>
      <c r="U65" s="955">
        <v>77</v>
      </c>
      <c r="V65" s="515">
        <v>179.20000000000002</v>
      </c>
      <c r="W65" s="515">
        <v>102.20000000000002</v>
      </c>
      <c r="X65" s="953">
        <v>2.3272727272727276</v>
      </c>
      <c r="Y65" s="951">
        <v>102</v>
      </c>
    </row>
    <row r="66" spans="1:25" ht="14.4" customHeight="1" x14ac:dyDescent="0.3">
      <c r="A66" s="916" t="s">
        <v>4235</v>
      </c>
      <c r="B66" s="900"/>
      <c r="C66" s="901"/>
      <c r="D66" s="902"/>
      <c r="E66" s="898"/>
      <c r="F66" s="884"/>
      <c r="G66" s="885"/>
      <c r="H66" s="890">
        <v>2</v>
      </c>
      <c r="I66" s="891">
        <v>1.21</v>
      </c>
      <c r="J66" s="892">
        <v>22.5</v>
      </c>
      <c r="K66" s="887">
        <v>0.6</v>
      </c>
      <c r="L66" s="886">
        <v>3</v>
      </c>
      <c r="M66" s="886">
        <v>27</v>
      </c>
      <c r="N66" s="888">
        <v>9</v>
      </c>
      <c r="O66" s="886" t="s">
        <v>4121</v>
      </c>
      <c r="P66" s="899" t="s">
        <v>4236</v>
      </c>
      <c r="Q66" s="889">
        <f t="shared" si="0"/>
        <v>2</v>
      </c>
      <c r="R66" s="945">
        <f t="shared" si="0"/>
        <v>1.21</v>
      </c>
      <c r="S66" s="889">
        <f t="shared" si="1"/>
        <v>2</v>
      </c>
      <c r="T66" s="945">
        <f t="shared" si="2"/>
        <v>1.21</v>
      </c>
      <c r="U66" s="954">
        <v>18</v>
      </c>
      <c r="V66" s="900">
        <v>45</v>
      </c>
      <c r="W66" s="900">
        <v>27</v>
      </c>
      <c r="X66" s="952">
        <v>2.5</v>
      </c>
      <c r="Y66" s="950">
        <v>27</v>
      </c>
    </row>
    <row r="67" spans="1:25" ht="14.4" customHeight="1" x14ac:dyDescent="0.3">
      <c r="A67" s="917" t="s">
        <v>4237</v>
      </c>
      <c r="B67" s="515"/>
      <c r="C67" s="904"/>
      <c r="D67" s="903"/>
      <c r="E67" s="905">
        <v>1</v>
      </c>
      <c r="F67" s="906">
        <v>0.93</v>
      </c>
      <c r="G67" s="893">
        <v>24</v>
      </c>
      <c r="H67" s="907"/>
      <c r="I67" s="908"/>
      <c r="J67" s="894"/>
      <c r="K67" s="909">
        <v>0.93</v>
      </c>
      <c r="L67" s="910">
        <v>4</v>
      </c>
      <c r="M67" s="910">
        <v>33</v>
      </c>
      <c r="N67" s="911">
        <v>11</v>
      </c>
      <c r="O67" s="910" t="s">
        <v>4121</v>
      </c>
      <c r="P67" s="912" t="s">
        <v>4238</v>
      </c>
      <c r="Q67" s="913">
        <f t="shared" si="0"/>
        <v>0</v>
      </c>
      <c r="R67" s="946">
        <f t="shared" si="0"/>
        <v>0</v>
      </c>
      <c r="S67" s="913">
        <f t="shared" si="1"/>
        <v>-1</v>
      </c>
      <c r="T67" s="946">
        <f t="shared" si="2"/>
        <v>-0.93</v>
      </c>
      <c r="U67" s="955" t="s">
        <v>526</v>
      </c>
      <c r="V67" s="515" t="s">
        <v>526</v>
      </c>
      <c r="W67" s="515" t="s">
        <v>526</v>
      </c>
      <c r="X67" s="953" t="s">
        <v>526</v>
      </c>
      <c r="Y67" s="951"/>
    </row>
    <row r="68" spans="1:25" ht="14.4" customHeight="1" x14ac:dyDescent="0.3">
      <c r="A68" s="916" t="s">
        <v>4239</v>
      </c>
      <c r="B68" s="900"/>
      <c r="C68" s="901"/>
      <c r="D68" s="902"/>
      <c r="E68" s="898">
        <v>1</v>
      </c>
      <c r="F68" s="884">
        <v>0.65</v>
      </c>
      <c r="G68" s="885">
        <v>17</v>
      </c>
      <c r="H68" s="890">
        <v>1</v>
      </c>
      <c r="I68" s="891">
        <v>1.1599999999999999</v>
      </c>
      <c r="J68" s="892">
        <v>31</v>
      </c>
      <c r="K68" s="887">
        <v>0.55000000000000004</v>
      </c>
      <c r="L68" s="886">
        <v>2</v>
      </c>
      <c r="M68" s="886">
        <v>21</v>
      </c>
      <c r="N68" s="888">
        <v>7</v>
      </c>
      <c r="O68" s="886" t="s">
        <v>4121</v>
      </c>
      <c r="P68" s="899" t="s">
        <v>4240</v>
      </c>
      <c r="Q68" s="889">
        <f t="shared" si="0"/>
        <v>1</v>
      </c>
      <c r="R68" s="945">
        <f t="shared" si="0"/>
        <v>1.1599999999999999</v>
      </c>
      <c r="S68" s="889">
        <f t="shared" si="1"/>
        <v>0</v>
      </c>
      <c r="T68" s="945">
        <f t="shared" si="2"/>
        <v>0.5099999999999999</v>
      </c>
      <c r="U68" s="954">
        <v>7</v>
      </c>
      <c r="V68" s="900">
        <v>31</v>
      </c>
      <c r="W68" s="900">
        <v>24</v>
      </c>
      <c r="X68" s="952">
        <v>4.4285714285714288</v>
      </c>
      <c r="Y68" s="950">
        <v>24</v>
      </c>
    </row>
    <row r="69" spans="1:25" ht="14.4" customHeight="1" x14ac:dyDescent="0.3">
      <c r="A69" s="916" t="s">
        <v>4241</v>
      </c>
      <c r="B69" s="900"/>
      <c r="C69" s="901"/>
      <c r="D69" s="902"/>
      <c r="E69" s="898"/>
      <c r="F69" s="884"/>
      <c r="G69" s="885"/>
      <c r="H69" s="890">
        <v>1</v>
      </c>
      <c r="I69" s="891">
        <v>0.82</v>
      </c>
      <c r="J69" s="892">
        <v>24</v>
      </c>
      <c r="K69" s="887">
        <v>0.74</v>
      </c>
      <c r="L69" s="886">
        <v>3</v>
      </c>
      <c r="M69" s="886">
        <v>24</v>
      </c>
      <c r="N69" s="888">
        <v>8</v>
      </c>
      <c r="O69" s="886" t="s">
        <v>4121</v>
      </c>
      <c r="P69" s="899" t="s">
        <v>4242</v>
      </c>
      <c r="Q69" s="889">
        <f t="shared" si="0"/>
        <v>1</v>
      </c>
      <c r="R69" s="945">
        <f t="shared" si="0"/>
        <v>0.82</v>
      </c>
      <c r="S69" s="889">
        <f t="shared" si="1"/>
        <v>1</v>
      </c>
      <c r="T69" s="945">
        <f t="shared" si="2"/>
        <v>0.82</v>
      </c>
      <c r="U69" s="954">
        <v>8</v>
      </c>
      <c r="V69" s="900">
        <v>24</v>
      </c>
      <c r="W69" s="900">
        <v>16</v>
      </c>
      <c r="X69" s="952">
        <v>3</v>
      </c>
      <c r="Y69" s="950">
        <v>16</v>
      </c>
    </row>
    <row r="70" spans="1:25" ht="14.4" customHeight="1" x14ac:dyDescent="0.3">
      <c r="A70" s="916" t="s">
        <v>4243</v>
      </c>
      <c r="B70" s="881">
        <v>4</v>
      </c>
      <c r="C70" s="882">
        <v>2.37</v>
      </c>
      <c r="D70" s="883">
        <v>16</v>
      </c>
      <c r="E70" s="898">
        <v>1</v>
      </c>
      <c r="F70" s="884">
        <v>1.98</v>
      </c>
      <c r="G70" s="885">
        <v>46</v>
      </c>
      <c r="H70" s="886">
        <v>1</v>
      </c>
      <c r="I70" s="884">
        <v>1.59</v>
      </c>
      <c r="J70" s="892">
        <v>37</v>
      </c>
      <c r="K70" s="887">
        <v>0.42</v>
      </c>
      <c r="L70" s="886">
        <v>2</v>
      </c>
      <c r="M70" s="886">
        <v>15</v>
      </c>
      <c r="N70" s="888">
        <v>5</v>
      </c>
      <c r="O70" s="886" t="s">
        <v>4121</v>
      </c>
      <c r="P70" s="899" t="s">
        <v>4244</v>
      </c>
      <c r="Q70" s="889">
        <f t="shared" ref="Q70:R133" si="3">H70-B70</f>
        <v>-3</v>
      </c>
      <c r="R70" s="945">
        <f t="shared" si="3"/>
        <v>-0.78</v>
      </c>
      <c r="S70" s="889">
        <f t="shared" ref="S70:S133" si="4">H70-E70</f>
        <v>0</v>
      </c>
      <c r="T70" s="945">
        <f t="shared" ref="T70:T133" si="5">I70-F70</f>
        <v>-0.3899999999999999</v>
      </c>
      <c r="U70" s="954">
        <v>5</v>
      </c>
      <c r="V70" s="900">
        <v>37</v>
      </c>
      <c r="W70" s="900">
        <v>32</v>
      </c>
      <c r="X70" s="952">
        <v>7.4</v>
      </c>
      <c r="Y70" s="950">
        <v>32</v>
      </c>
    </row>
    <row r="71" spans="1:25" ht="14.4" customHeight="1" x14ac:dyDescent="0.3">
      <c r="A71" s="917" t="s">
        <v>4245</v>
      </c>
      <c r="B71" s="914">
        <v>4</v>
      </c>
      <c r="C71" s="915">
        <v>4.8499999999999996</v>
      </c>
      <c r="D71" s="897">
        <v>34.5</v>
      </c>
      <c r="E71" s="905">
        <v>4</v>
      </c>
      <c r="F71" s="906">
        <v>2.2799999999999998</v>
      </c>
      <c r="G71" s="893">
        <v>16.3</v>
      </c>
      <c r="H71" s="910">
        <v>5</v>
      </c>
      <c r="I71" s="906">
        <v>6.5</v>
      </c>
      <c r="J71" s="895">
        <v>32.6</v>
      </c>
      <c r="K71" s="909">
        <v>0.56000000000000005</v>
      </c>
      <c r="L71" s="910">
        <v>2</v>
      </c>
      <c r="M71" s="910">
        <v>21</v>
      </c>
      <c r="N71" s="911">
        <v>7</v>
      </c>
      <c r="O71" s="910" t="s">
        <v>4121</v>
      </c>
      <c r="P71" s="912" t="s">
        <v>4246</v>
      </c>
      <c r="Q71" s="913">
        <f t="shared" si="3"/>
        <v>1</v>
      </c>
      <c r="R71" s="946">
        <f t="shared" si="3"/>
        <v>1.6500000000000004</v>
      </c>
      <c r="S71" s="913">
        <f t="shared" si="4"/>
        <v>1</v>
      </c>
      <c r="T71" s="946">
        <f t="shared" si="5"/>
        <v>4.2200000000000006</v>
      </c>
      <c r="U71" s="955">
        <v>35</v>
      </c>
      <c r="V71" s="515">
        <v>163</v>
      </c>
      <c r="W71" s="515">
        <v>128</v>
      </c>
      <c r="X71" s="953">
        <v>4.6571428571428575</v>
      </c>
      <c r="Y71" s="951">
        <v>128</v>
      </c>
    </row>
    <row r="72" spans="1:25" ht="14.4" customHeight="1" x14ac:dyDescent="0.3">
      <c r="A72" s="917" t="s">
        <v>4247</v>
      </c>
      <c r="B72" s="914">
        <v>2</v>
      </c>
      <c r="C72" s="915">
        <v>2.5299999999999998</v>
      </c>
      <c r="D72" s="897">
        <v>27.5</v>
      </c>
      <c r="E72" s="905">
        <v>1</v>
      </c>
      <c r="F72" s="906">
        <v>1.24</v>
      </c>
      <c r="G72" s="893">
        <v>31</v>
      </c>
      <c r="H72" s="910">
        <v>2</v>
      </c>
      <c r="I72" s="906">
        <v>2.35</v>
      </c>
      <c r="J72" s="895">
        <v>30</v>
      </c>
      <c r="K72" s="909">
        <v>0.82</v>
      </c>
      <c r="L72" s="910">
        <v>3</v>
      </c>
      <c r="M72" s="910">
        <v>24</v>
      </c>
      <c r="N72" s="911">
        <v>8</v>
      </c>
      <c r="O72" s="910" t="s">
        <v>4121</v>
      </c>
      <c r="P72" s="912" t="s">
        <v>4248</v>
      </c>
      <c r="Q72" s="913">
        <f t="shared" si="3"/>
        <v>0</v>
      </c>
      <c r="R72" s="946">
        <f t="shared" si="3"/>
        <v>-0.17999999999999972</v>
      </c>
      <c r="S72" s="913">
        <f t="shared" si="4"/>
        <v>1</v>
      </c>
      <c r="T72" s="946">
        <f t="shared" si="5"/>
        <v>1.1100000000000001</v>
      </c>
      <c r="U72" s="955">
        <v>16</v>
      </c>
      <c r="V72" s="515">
        <v>60</v>
      </c>
      <c r="W72" s="515">
        <v>44</v>
      </c>
      <c r="X72" s="953">
        <v>3.75</v>
      </c>
      <c r="Y72" s="951">
        <v>44</v>
      </c>
    </row>
    <row r="73" spans="1:25" ht="14.4" customHeight="1" x14ac:dyDescent="0.3">
      <c r="A73" s="916" t="s">
        <v>4249</v>
      </c>
      <c r="B73" s="881">
        <v>1</v>
      </c>
      <c r="C73" s="882">
        <v>14.74</v>
      </c>
      <c r="D73" s="883">
        <v>22</v>
      </c>
      <c r="E73" s="898"/>
      <c r="F73" s="884"/>
      <c r="G73" s="885"/>
      <c r="H73" s="886"/>
      <c r="I73" s="884"/>
      <c r="J73" s="885"/>
      <c r="K73" s="887">
        <v>13.4</v>
      </c>
      <c r="L73" s="886">
        <v>1</v>
      </c>
      <c r="M73" s="886">
        <v>12</v>
      </c>
      <c r="N73" s="888">
        <v>4</v>
      </c>
      <c r="O73" s="886" t="s">
        <v>3923</v>
      </c>
      <c r="P73" s="899" t="s">
        <v>4250</v>
      </c>
      <c r="Q73" s="889">
        <f t="shared" si="3"/>
        <v>-1</v>
      </c>
      <c r="R73" s="945">
        <f t="shared" si="3"/>
        <v>-14.74</v>
      </c>
      <c r="S73" s="889">
        <f t="shared" si="4"/>
        <v>0</v>
      </c>
      <c r="T73" s="945">
        <f t="shared" si="5"/>
        <v>0</v>
      </c>
      <c r="U73" s="954" t="s">
        <v>526</v>
      </c>
      <c r="V73" s="900" t="s">
        <v>526</v>
      </c>
      <c r="W73" s="900" t="s">
        <v>526</v>
      </c>
      <c r="X73" s="952" t="s">
        <v>526</v>
      </c>
      <c r="Y73" s="950"/>
    </row>
    <row r="74" spans="1:25" ht="14.4" customHeight="1" x14ac:dyDescent="0.3">
      <c r="A74" s="917" t="s">
        <v>4251</v>
      </c>
      <c r="B74" s="914">
        <v>1</v>
      </c>
      <c r="C74" s="915">
        <v>15.61</v>
      </c>
      <c r="D74" s="897">
        <v>29</v>
      </c>
      <c r="E74" s="905"/>
      <c r="F74" s="906"/>
      <c r="G74" s="893"/>
      <c r="H74" s="910"/>
      <c r="I74" s="906"/>
      <c r="J74" s="893"/>
      <c r="K74" s="909">
        <v>14.17</v>
      </c>
      <c r="L74" s="910">
        <v>2</v>
      </c>
      <c r="M74" s="910">
        <v>18</v>
      </c>
      <c r="N74" s="911">
        <v>6</v>
      </c>
      <c r="O74" s="910" t="s">
        <v>3923</v>
      </c>
      <c r="P74" s="912" t="s">
        <v>4252</v>
      </c>
      <c r="Q74" s="913">
        <f t="shared" si="3"/>
        <v>-1</v>
      </c>
      <c r="R74" s="946">
        <f t="shared" si="3"/>
        <v>-15.61</v>
      </c>
      <c r="S74" s="913">
        <f t="shared" si="4"/>
        <v>0</v>
      </c>
      <c r="T74" s="946">
        <f t="shared" si="5"/>
        <v>0</v>
      </c>
      <c r="U74" s="955" t="s">
        <v>526</v>
      </c>
      <c r="V74" s="515" t="s">
        <v>526</v>
      </c>
      <c r="W74" s="515" t="s">
        <v>526</v>
      </c>
      <c r="X74" s="953" t="s">
        <v>526</v>
      </c>
      <c r="Y74" s="951"/>
    </row>
    <row r="75" spans="1:25" ht="14.4" customHeight="1" x14ac:dyDescent="0.3">
      <c r="A75" s="916" t="s">
        <v>4253</v>
      </c>
      <c r="B75" s="900"/>
      <c r="C75" s="901"/>
      <c r="D75" s="902"/>
      <c r="E75" s="890">
        <v>1</v>
      </c>
      <c r="F75" s="891">
        <v>21.7</v>
      </c>
      <c r="G75" s="896">
        <v>81</v>
      </c>
      <c r="H75" s="886"/>
      <c r="I75" s="884"/>
      <c r="J75" s="885"/>
      <c r="K75" s="887">
        <v>16.100000000000001</v>
      </c>
      <c r="L75" s="886">
        <v>7</v>
      </c>
      <c r="M75" s="886">
        <v>63</v>
      </c>
      <c r="N75" s="888">
        <v>21</v>
      </c>
      <c r="O75" s="886" t="s">
        <v>4121</v>
      </c>
      <c r="P75" s="899" t="s">
        <v>4254</v>
      </c>
      <c r="Q75" s="889">
        <f t="shared" si="3"/>
        <v>0</v>
      </c>
      <c r="R75" s="945">
        <f t="shared" si="3"/>
        <v>0</v>
      </c>
      <c r="S75" s="889">
        <f t="shared" si="4"/>
        <v>-1</v>
      </c>
      <c r="T75" s="945">
        <f t="shared" si="5"/>
        <v>-21.7</v>
      </c>
      <c r="U75" s="954" t="s">
        <v>526</v>
      </c>
      <c r="V75" s="900" t="s">
        <v>526</v>
      </c>
      <c r="W75" s="900" t="s">
        <v>526</v>
      </c>
      <c r="X75" s="952" t="s">
        <v>526</v>
      </c>
      <c r="Y75" s="950"/>
    </row>
    <row r="76" spans="1:25" ht="14.4" customHeight="1" x14ac:dyDescent="0.3">
      <c r="A76" s="916" t="s">
        <v>4255</v>
      </c>
      <c r="B76" s="900">
        <v>1</v>
      </c>
      <c r="C76" s="901">
        <v>4.13</v>
      </c>
      <c r="D76" s="902">
        <v>22</v>
      </c>
      <c r="E76" s="898"/>
      <c r="F76" s="884"/>
      <c r="G76" s="885"/>
      <c r="H76" s="890">
        <v>2</v>
      </c>
      <c r="I76" s="891">
        <v>9.68</v>
      </c>
      <c r="J76" s="892">
        <v>38</v>
      </c>
      <c r="K76" s="887">
        <v>5.09</v>
      </c>
      <c r="L76" s="886">
        <v>3</v>
      </c>
      <c r="M76" s="886">
        <v>30</v>
      </c>
      <c r="N76" s="888">
        <v>10</v>
      </c>
      <c r="O76" s="886" t="s">
        <v>3923</v>
      </c>
      <c r="P76" s="899" t="s">
        <v>4256</v>
      </c>
      <c r="Q76" s="889">
        <f t="shared" si="3"/>
        <v>1</v>
      </c>
      <c r="R76" s="945">
        <f t="shared" si="3"/>
        <v>5.55</v>
      </c>
      <c r="S76" s="889">
        <f t="shared" si="4"/>
        <v>2</v>
      </c>
      <c r="T76" s="945">
        <f t="shared" si="5"/>
        <v>9.68</v>
      </c>
      <c r="U76" s="954">
        <v>20</v>
      </c>
      <c r="V76" s="900">
        <v>76</v>
      </c>
      <c r="W76" s="900">
        <v>56</v>
      </c>
      <c r="X76" s="952">
        <v>3.8</v>
      </c>
      <c r="Y76" s="950">
        <v>56</v>
      </c>
    </row>
    <row r="77" spans="1:25" ht="14.4" customHeight="1" x14ac:dyDescent="0.3">
      <c r="A77" s="916" t="s">
        <v>4257</v>
      </c>
      <c r="B77" s="900"/>
      <c r="C77" s="901"/>
      <c r="D77" s="902"/>
      <c r="E77" s="898"/>
      <c r="F77" s="884"/>
      <c r="G77" s="885"/>
      <c r="H77" s="890">
        <v>1</v>
      </c>
      <c r="I77" s="891">
        <v>12.12</v>
      </c>
      <c r="J77" s="892">
        <v>49</v>
      </c>
      <c r="K77" s="887">
        <v>7.26</v>
      </c>
      <c r="L77" s="886">
        <v>4</v>
      </c>
      <c r="M77" s="886">
        <v>39</v>
      </c>
      <c r="N77" s="888">
        <v>13</v>
      </c>
      <c r="O77" s="886" t="s">
        <v>4121</v>
      </c>
      <c r="P77" s="899" t="s">
        <v>4258</v>
      </c>
      <c r="Q77" s="889">
        <f t="shared" si="3"/>
        <v>1</v>
      </c>
      <c r="R77" s="945">
        <f t="shared" si="3"/>
        <v>12.12</v>
      </c>
      <c r="S77" s="889">
        <f t="shared" si="4"/>
        <v>1</v>
      </c>
      <c r="T77" s="945">
        <f t="shared" si="5"/>
        <v>12.12</v>
      </c>
      <c r="U77" s="954">
        <v>13</v>
      </c>
      <c r="V77" s="900">
        <v>49</v>
      </c>
      <c r="W77" s="900">
        <v>36</v>
      </c>
      <c r="X77" s="952">
        <v>3.7692307692307692</v>
      </c>
      <c r="Y77" s="950">
        <v>36</v>
      </c>
    </row>
    <row r="78" spans="1:25" ht="14.4" customHeight="1" x14ac:dyDescent="0.3">
      <c r="A78" s="916" t="s">
        <v>4259</v>
      </c>
      <c r="B78" s="900">
        <v>1</v>
      </c>
      <c r="C78" s="901">
        <v>6.18</v>
      </c>
      <c r="D78" s="902">
        <v>40</v>
      </c>
      <c r="E78" s="890">
        <v>1</v>
      </c>
      <c r="F78" s="891">
        <v>3.57</v>
      </c>
      <c r="G78" s="896">
        <v>20</v>
      </c>
      <c r="H78" s="886"/>
      <c r="I78" s="884"/>
      <c r="J78" s="885"/>
      <c r="K78" s="887">
        <v>3.31</v>
      </c>
      <c r="L78" s="886">
        <v>2</v>
      </c>
      <c r="M78" s="886">
        <v>18</v>
      </c>
      <c r="N78" s="888">
        <v>6</v>
      </c>
      <c r="O78" s="886" t="s">
        <v>4121</v>
      </c>
      <c r="P78" s="899" t="s">
        <v>4260</v>
      </c>
      <c r="Q78" s="889">
        <f t="shared" si="3"/>
        <v>-1</v>
      </c>
      <c r="R78" s="945">
        <f t="shared" si="3"/>
        <v>-6.18</v>
      </c>
      <c r="S78" s="889">
        <f t="shared" si="4"/>
        <v>-1</v>
      </c>
      <c r="T78" s="945">
        <f t="shared" si="5"/>
        <v>-3.57</v>
      </c>
      <c r="U78" s="954" t="s">
        <v>526</v>
      </c>
      <c r="V78" s="900" t="s">
        <v>526</v>
      </c>
      <c r="W78" s="900" t="s">
        <v>526</v>
      </c>
      <c r="X78" s="952" t="s">
        <v>526</v>
      </c>
      <c r="Y78" s="950"/>
    </row>
    <row r="79" spans="1:25" ht="14.4" customHeight="1" x14ac:dyDescent="0.3">
      <c r="A79" s="916" t="s">
        <v>4261</v>
      </c>
      <c r="B79" s="900">
        <v>2</v>
      </c>
      <c r="C79" s="901">
        <v>10.96</v>
      </c>
      <c r="D79" s="902">
        <v>43.5</v>
      </c>
      <c r="E79" s="898">
        <v>1</v>
      </c>
      <c r="F79" s="884">
        <v>4.87</v>
      </c>
      <c r="G79" s="885">
        <v>37</v>
      </c>
      <c r="H79" s="890">
        <v>2</v>
      </c>
      <c r="I79" s="891">
        <v>7.75</v>
      </c>
      <c r="J79" s="892">
        <v>26</v>
      </c>
      <c r="K79" s="887">
        <v>3.36</v>
      </c>
      <c r="L79" s="886">
        <v>2</v>
      </c>
      <c r="M79" s="886">
        <v>21</v>
      </c>
      <c r="N79" s="888">
        <v>7</v>
      </c>
      <c r="O79" s="886" t="s">
        <v>3923</v>
      </c>
      <c r="P79" s="899" t="s">
        <v>4262</v>
      </c>
      <c r="Q79" s="889">
        <f t="shared" si="3"/>
        <v>0</v>
      </c>
      <c r="R79" s="945">
        <f t="shared" si="3"/>
        <v>-3.2100000000000009</v>
      </c>
      <c r="S79" s="889">
        <f t="shared" si="4"/>
        <v>1</v>
      </c>
      <c r="T79" s="945">
        <f t="shared" si="5"/>
        <v>2.88</v>
      </c>
      <c r="U79" s="954">
        <v>14</v>
      </c>
      <c r="V79" s="900">
        <v>52</v>
      </c>
      <c r="W79" s="900">
        <v>38</v>
      </c>
      <c r="X79" s="952">
        <v>3.7142857142857144</v>
      </c>
      <c r="Y79" s="950">
        <v>38</v>
      </c>
    </row>
    <row r="80" spans="1:25" ht="14.4" customHeight="1" x14ac:dyDescent="0.3">
      <c r="A80" s="917" t="s">
        <v>4263</v>
      </c>
      <c r="B80" s="515"/>
      <c r="C80" s="904"/>
      <c r="D80" s="903"/>
      <c r="E80" s="905">
        <v>1</v>
      </c>
      <c r="F80" s="906">
        <v>4.1500000000000004</v>
      </c>
      <c r="G80" s="893">
        <v>24</v>
      </c>
      <c r="H80" s="907"/>
      <c r="I80" s="908"/>
      <c r="J80" s="894"/>
      <c r="K80" s="909">
        <v>4.2300000000000004</v>
      </c>
      <c r="L80" s="910">
        <v>4</v>
      </c>
      <c r="M80" s="910">
        <v>33</v>
      </c>
      <c r="N80" s="911">
        <v>11</v>
      </c>
      <c r="O80" s="910" t="s">
        <v>3923</v>
      </c>
      <c r="P80" s="912" t="s">
        <v>4262</v>
      </c>
      <c r="Q80" s="913">
        <f t="shared" si="3"/>
        <v>0</v>
      </c>
      <c r="R80" s="946">
        <f t="shared" si="3"/>
        <v>0</v>
      </c>
      <c r="S80" s="913">
        <f t="shared" si="4"/>
        <v>-1</v>
      </c>
      <c r="T80" s="946">
        <f t="shared" si="5"/>
        <v>-4.1500000000000004</v>
      </c>
      <c r="U80" s="955" t="s">
        <v>526</v>
      </c>
      <c r="V80" s="515" t="s">
        <v>526</v>
      </c>
      <c r="W80" s="515" t="s">
        <v>526</v>
      </c>
      <c r="X80" s="953" t="s">
        <v>526</v>
      </c>
      <c r="Y80" s="951"/>
    </row>
    <row r="81" spans="1:25" ht="14.4" customHeight="1" x14ac:dyDescent="0.3">
      <c r="A81" s="916" t="s">
        <v>4264</v>
      </c>
      <c r="B81" s="900"/>
      <c r="C81" s="901"/>
      <c r="D81" s="902"/>
      <c r="E81" s="890">
        <v>14</v>
      </c>
      <c r="F81" s="891">
        <v>34.22</v>
      </c>
      <c r="G81" s="896">
        <v>2.1</v>
      </c>
      <c r="H81" s="886"/>
      <c r="I81" s="884"/>
      <c r="J81" s="885"/>
      <c r="K81" s="887">
        <v>2.44</v>
      </c>
      <c r="L81" s="886">
        <v>1</v>
      </c>
      <c r="M81" s="886">
        <v>9</v>
      </c>
      <c r="N81" s="888">
        <v>3</v>
      </c>
      <c r="O81" s="886" t="s">
        <v>4121</v>
      </c>
      <c r="P81" s="899" t="s">
        <v>4265</v>
      </c>
      <c r="Q81" s="889">
        <f t="shared" si="3"/>
        <v>0</v>
      </c>
      <c r="R81" s="945">
        <f t="shared" si="3"/>
        <v>0</v>
      </c>
      <c r="S81" s="889">
        <f t="shared" si="4"/>
        <v>-14</v>
      </c>
      <c r="T81" s="945">
        <f t="shared" si="5"/>
        <v>-34.22</v>
      </c>
      <c r="U81" s="954" t="s">
        <v>526</v>
      </c>
      <c r="V81" s="900" t="s">
        <v>526</v>
      </c>
      <c r="W81" s="900" t="s">
        <v>526</v>
      </c>
      <c r="X81" s="952" t="s">
        <v>526</v>
      </c>
      <c r="Y81" s="950"/>
    </row>
    <row r="82" spans="1:25" ht="14.4" customHeight="1" x14ac:dyDescent="0.3">
      <c r="A82" s="917" t="s">
        <v>4266</v>
      </c>
      <c r="B82" s="515"/>
      <c r="C82" s="904"/>
      <c r="D82" s="903"/>
      <c r="E82" s="907">
        <v>8</v>
      </c>
      <c r="F82" s="908">
        <v>22.81</v>
      </c>
      <c r="G82" s="894">
        <v>2.1</v>
      </c>
      <c r="H82" s="910"/>
      <c r="I82" s="906"/>
      <c r="J82" s="893"/>
      <c r="K82" s="909">
        <v>2.85</v>
      </c>
      <c r="L82" s="910">
        <v>2</v>
      </c>
      <c r="M82" s="910">
        <v>15</v>
      </c>
      <c r="N82" s="911">
        <v>5</v>
      </c>
      <c r="O82" s="910" t="s">
        <v>4121</v>
      </c>
      <c r="P82" s="912" t="s">
        <v>4265</v>
      </c>
      <c r="Q82" s="913">
        <f t="shared" si="3"/>
        <v>0</v>
      </c>
      <c r="R82" s="946">
        <f t="shared" si="3"/>
        <v>0</v>
      </c>
      <c r="S82" s="913">
        <f t="shared" si="4"/>
        <v>-8</v>
      </c>
      <c r="T82" s="946">
        <f t="shared" si="5"/>
        <v>-22.81</v>
      </c>
      <c r="U82" s="955" t="s">
        <v>526</v>
      </c>
      <c r="V82" s="515" t="s">
        <v>526</v>
      </c>
      <c r="W82" s="515" t="s">
        <v>526</v>
      </c>
      <c r="X82" s="953" t="s">
        <v>526</v>
      </c>
      <c r="Y82" s="951"/>
    </row>
    <row r="83" spans="1:25" ht="14.4" customHeight="1" x14ac:dyDescent="0.3">
      <c r="A83" s="917" t="s">
        <v>4267</v>
      </c>
      <c r="B83" s="515"/>
      <c r="C83" s="904"/>
      <c r="D83" s="903"/>
      <c r="E83" s="907">
        <v>2</v>
      </c>
      <c r="F83" s="908">
        <v>6.42</v>
      </c>
      <c r="G83" s="894">
        <v>2</v>
      </c>
      <c r="H83" s="910"/>
      <c r="I83" s="906"/>
      <c r="J83" s="893"/>
      <c r="K83" s="909">
        <v>3.81</v>
      </c>
      <c r="L83" s="910">
        <v>3</v>
      </c>
      <c r="M83" s="910">
        <v>24</v>
      </c>
      <c r="N83" s="911">
        <v>8</v>
      </c>
      <c r="O83" s="910" t="s">
        <v>4121</v>
      </c>
      <c r="P83" s="912" t="s">
        <v>4265</v>
      </c>
      <c r="Q83" s="913">
        <f t="shared" si="3"/>
        <v>0</v>
      </c>
      <c r="R83" s="946">
        <f t="shared" si="3"/>
        <v>0</v>
      </c>
      <c r="S83" s="913">
        <f t="shared" si="4"/>
        <v>-2</v>
      </c>
      <c r="T83" s="946">
        <f t="shared" si="5"/>
        <v>-6.42</v>
      </c>
      <c r="U83" s="955" t="s">
        <v>526</v>
      </c>
      <c r="V83" s="515" t="s">
        <v>526</v>
      </c>
      <c r="W83" s="515" t="s">
        <v>526</v>
      </c>
      <c r="X83" s="953" t="s">
        <v>526</v>
      </c>
      <c r="Y83" s="951"/>
    </row>
    <row r="84" spans="1:25" ht="14.4" customHeight="1" x14ac:dyDescent="0.3">
      <c r="A84" s="916" t="s">
        <v>4268</v>
      </c>
      <c r="B84" s="881">
        <v>1</v>
      </c>
      <c r="C84" s="882">
        <v>15.22</v>
      </c>
      <c r="D84" s="883">
        <v>92</v>
      </c>
      <c r="E84" s="898"/>
      <c r="F84" s="884"/>
      <c r="G84" s="885"/>
      <c r="H84" s="886"/>
      <c r="I84" s="884"/>
      <c r="J84" s="885"/>
      <c r="K84" s="887">
        <v>2.12</v>
      </c>
      <c r="L84" s="886">
        <v>3</v>
      </c>
      <c r="M84" s="886">
        <v>24</v>
      </c>
      <c r="N84" s="888">
        <v>8</v>
      </c>
      <c r="O84" s="886" t="s">
        <v>4121</v>
      </c>
      <c r="P84" s="899" t="s">
        <v>4269</v>
      </c>
      <c r="Q84" s="889">
        <f t="shared" si="3"/>
        <v>-1</v>
      </c>
      <c r="R84" s="945">
        <f t="shared" si="3"/>
        <v>-15.22</v>
      </c>
      <c r="S84" s="889">
        <f t="shared" si="4"/>
        <v>0</v>
      </c>
      <c r="T84" s="945">
        <f t="shared" si="5"/>
        <v>0</v>
      </c>
      <c r="U84" s="954" t="s">
        <v>526</v>
      </c>
      <c r="V84" s="900" t="s">
        <v>526</v>
      </c>
      <c r="W84" s="900" t="s">
        <v>526</v>
      </c>
      <c r="X84" s="952" t="s">
        <v>526</v>
      </c>
      <c r="Y84" s="950"/>
    </row>
    <row r="85" spans="1:25" ht="14.4" customHeight="1" x14ac:dyDescent="0.3">
      <c r="A85" s="917" t="s">
        <v>4270</v>
      </c>
      <c r="B85" s="914">
        <v>1</v>
      </c>
      <c r="C85" s="915">
        <v>2.86</v>
      </c>
      <c r="D85" s="897">
        <v>29</v>
      </c>
      <c r="E85" s="905"/>
      <c r="F85" s="906"/>
      <c r="G85" s="893"/>
      <c r="H85" s="910"/>
      <c r="I85" s="906"/>
      <c r="J85" s="893"/>
      <c r="K85" s="909">
        <v>2.86</v>
      </c>
      <c r="L85" s="910">
        <v>4</v>
      </c>
      <c r="M85" s="910">
        <v>36</v>
      </c>
      <c r="N85" s="911">
        <v>12</v>
      </c>
      <c r="O85" s="910" t="s">
        <v>4121</v>
      </c>
      <c r="P85" s="912" t="s">
        <v>4271</v>
      </c>
      <c r="Q85" s="913">
        <f t="shared" si="3"/>
        <v>-1</v>
      </c>
      <c r="R85" s="946">
        <f t="shared" si="3"/>
        <v>-2.86</v>
      </c>
      <c r="S85" s="913">
        <f t="shared" si="4"/>
        <v>0</v>
      </c>
      <c r="T85" s="946">
        <f t="shared" si="5"/>
        <v>0</v>
      </c>
      <c r="U85" s="955" t="s">
        <v>526</v>
      </c>
      <c r="V85" s="515" t="s">
        <v>526</v>
      </c>
      <c r="W85" s="515" t="s">
        <v>526</v>
      </c>
      <c r="X85" s="953" t="s">
        <v>526</v>
      </c>
      <c r="Y85" s="951"/>
    </row>
    <row r="86" spans="1:25" ht="14.4" customHeight="1" x14ac:dyDescent="0.3">
      <c r="A86" s="916" t="s">
        <v>4272</v>
      </c>
      <c r="B86" s="881">
        <v>1</v>
      </c>
      <c r="C86" s="882">
        <v>1.24</v>
      </c>
      <c r="D86" s="883">
        <v>36</v>
      </c>
      <c r="E86" s="898">
        <v>1</v>
      </c>
      <c r="F86" s="884">
        <v>1.28</v>
      </c>
      <c r="G86" s="885">
        <v>26</v>
      </c>
      <c r="H86" s="886"/>
      <c r="I86" s="884"/>
      <c r="J86" s="885"/>
      <c r="K86" s="887">
        <v>1.24</v>
      </c>
      <c r="L86" s="886">
        <v>5</v>
      </c>
      <c r="M86" s="886">
        <v>42</v>
      </c>
      <c r="N86" s="888">
        <v>14</v>
      </c>
      <c r="O86" s="886" t="s">
        <v>4121</v>
      </c>
      <c r="P86" s="899" t="s">
        <v>4273</v>
      </c>
      <c r="Q86" s="889">
        <f t="shared" si="3"/>
        <v>-1</v>
      </c>
      <c r="R86" s="945">
        <f t="shared" si="3"/>
        <v>-1.24</v>
      </c>
      <c r="S86" s="889">
        <f t="shared" si="4"/>
        <v>-1</v>
      </c>
      <c r="T86" s="945">
        <f t="shared" si="5"/>
        <v>-1.28</v>
      </c>
      <c r="U86" s="954" t="s">
        <v>526</v>
      </c>
      <c r="V86" s="900" t="s">
        <v>526</v>
      </c>
      <c r="W86" s="900" t="s">
        <v>526</v>
      </c>
      <c r="X86" s="952" t="s">
        <v>526</v>
      </c>
      <c r="Y86" s="950"/>
    </row>
    <row r="87" spans="1:25" ht="14.4" customHeight="1" x14ac:dyDescent="0.3">
      <c r="A87" s="917" t="s">
        <v>4274</v>
      </c>
      <c r="B87" s="914">
        <v>1</v>
      </c>
      <c r="C87" s="915">
        <v>5.72</v>
      </c>
      <c r="D87" s="897">
        <v>62</v>
      </c>
      <c r="E87" s="905"/>
      <c r="F87" s="906"/>
      <c r="G87" s="893"/>
      <c r="H87" s="910"/>
      <c r="I87" s="906"/>
      <c r="J87" s="893"/>
      <c r="K87" s="909">
        <v>2.5299999999999998</v>
      </c>
      <c r="L87" s="910">
        <v>6</v>
      </c>
      <c r="M87" s="910">
        <v>54</v>
      </c>
      <c r="N87" s="911">
        <v>18</v>
      </c>
      <c r="O87" s="910" t="s">
        <v>4121</v>
      </c>
      <c r="P87" s="912" t="s">
        <v>4273</v>
      </c>
      <c r="Q87" s="913">
        <f t="shared" si="3"/>
        <v>-1</v>
      </c>
      <c r="R87" s="946">
        <f t="shared" si="3"/>
        <v>-5.72</v>
      </c>
      <c r="S87" s="913">
        <f t="shared" si="4"/>
        <v>0</v>
      </c>
      <c r="T87" s="946">
        <f t="shared" si="5"/>
        <v>0</v>
      </c>
      <c r="U87" s="955" t="s">
        <v>526</v>
      </c>
      <c r="V87" s="515" t="s">
        <v>526</v>
      </c>
      <c r="W87" s="515" t="s">
        <v>526</v>
      </c>
      <c r="X87" s="953" t="s">
        <v>526</v>
      </c>
      <c r="Y87" s="951"/>
    </row>
    <row r="88" spans="1:25" ht="14.4" customHeight="1" x14ac:dyDescent="0.3">
      <c r="A88" s="916" t="s">
        <v>4275</v>
      </c>
      <c r="B88" s="900"/>
      <c r="C88" s="901"/>
      <c r="D88" s="902"/>
      <c r="E88" s="890">
        <v>1</v>
      </c>
      <c r="F88" s="891">
        <v>5.95</v>
      </c>
      <c r="G88" s="896">
        <v>2</v>
      </c>
      <c r="H88" s="886"/>
      <c r="I88" s="884"/>
      <c r="J88" s="885"/>
      <c r="K88" s="887">
        <v>5.95</v>
      </c>
      <c r="L88" s="886">
        <v>1</v>
      </c>
      <c r="M88" s="886">
        <v>9</v>
      </c>
      <c r="N88" s="888">
        <v>3</v>
      </c>
      <c r="O88" s="886" t="s">
        <v>3923</v>
      </c>
      <c r="P88" s="899" t="s">
        <v>4276</v>
      </c>
      <c r="Q88" s="889">
        <f t="shared" si="3"/>
        <v>0</v>
      </c>
      <c r="R88" s="945">
        <f t="shared" si="3"/>
        <v>0</v>
      </c>
      <c r="S88" s="889">
        <f t="shared" si="4"/>
        <v>-1</v>
      </c>
      <c r="T88" s="945">
        <f t="shared" si="5"/>
        <v>-5.95</v>
      </c>
      <c r="U88" s="954" t="s">
        <v>526</v>
      </c>
      <c r="V88" s="900" t="s">
        <v>526</v>
      </c>
      <c r="W88" s="900" t="s">
        <v>526</v>
      </c>
      <c r="X88" s="952" t="s">
        <v>526</v>
      </c>
      <c r="Y88" s="950"/>
    </row>
    <row r="89" spans="1:25" ht="14.4" customHeight="1" x14ac:dyDescent="0.3">
      <c r="A89" s="916" t="s">
        <v>4277</v>
      </c>
      <c r="B89" s="900"/>
      <c r="C89" s="901"/>
      <c r="D89" s="902"/>
      <c r="E89" s="890">
        <v>20</v>
      </c>
      <c r="F89" s="891">
        <v>58.73</v>
      </c>
      <c r="G89" s="896">
        <v>2.1</v>
      </c>
      <c r="H89" s="886"/>
      <c r="I89" s="884"/>
      <c r="J89" s="885"/>
      <c r="K89" s="887">
        <v>2.94</v>
      </c>
      <c r="L89" s="886">
        <v>1</v>
      </c>
      <c r="M89" s="886">
        <v>9</v>
      </c>
      <c r="N89" s="888">
        <v>3</v>
      </c>
      <c r="O89" s="886" t="s">
        <v>3923</v>
      </c>
      <c r="P89" s="899" t="s">
        <v>4278</v>
      </c>
      <c r="Q89" s="889">
        <f t="shared" si="3"/>
        <v>0</v>
      </c>
      <c r="R89" s="945">
        <f t="shared" si="3"/>
        <v>0</v>
      </c>
      <c r="S89" s="889">
        <f t="shared" si="4"/>
        <v>-20</v>
      </c>
      <c r="T89" s="945">
        <f t="shared" si="5"/>
        <v>-58.73</v>
      </c>
      <c r="U89" s="954" t="s">
        <v>526</v>
      </c>
      <c r="V89" s="900" t="s">
        <v>526</v>
      </c>
      <c r="W89" s="900" t="s">
        <v>526</v>
      </c>
      <c r="X89" s="952" t="s">
        <v>526</v>
      </c>
      <c r="Y89" s="950"/>
    </row>
    <row r="90" spans="1:25" ht="14.4" customHeight="1" x14ac:dyDescent="0.3">
      <c r="A90" s="917" t="s">
        <v>4279</v>
      </c>
      <c r="B90" s="515"/>
      <c r="C90" s="904"/>
      <c r="D90" s="903"/>
      <c r="E90" s="907">
        <v>13</v>
      </c>
      <c r="F90" s="908">
        <v>47.55</v>
      </c>
      <c r="G90" s="894">
        <v>2</v>
      </c>
      <c r="H90" s="910"/>
      <c r="I90" s="906"/>
      <c r="J90" s="893"/>
      <c r="K90" s="909">
        <v>3.67</v>
      </c>
      <c r="L90" s="910">
        <v>1</v>
      </c>
      <c r="M90" s="910">
        <v>12</v>
      </c>
      <c r="N90" s="911">
        <v>4</v>
      </c>
      <c r="O90" s="910" t="s">
        <v>3923</v>
      </c>
      <c r="P90" s="912" t="s">
        <v>4278</v>
      </c>
      <c r="Q90" s="913">
        <f t="shared" si="3"/>
        <v>0</v>
      </c>
      <c r="R90" s="946">
        <f t="shared" si="3"/>
        <v>0</v>
      </c>
      <c r="S90" s="913">
        <f t="shared" si="4"/>
        <v>-13</v>
      </c>
      <c r="T90" s="946">
        <f t="shared" si="5"/>
        <v>-47.55</v>
      </c>
      <c r="U90" s="955" t="s">
        <v>526</v>
      </c>
      <c r="V90" s="515" t="s">
        <v>526</v>
      </c>
      <c r="W90" s="515" t="s">
        <v>526</v>
      </c>
      <c r="X90" s="953" t="s">
        <v>526</v>
      </c>
      <c r="Y90" s="951"/>
    </row>
    <row r="91" spans="1:25" ht="14.4" customHeight="1" x14ac:dyDescent="0.3">
      <c r="A91" s="917" t="s">
        <v>4280</v>
      </c>
      <c r="B91" s="515"/>
      <c r="C91" s="904"/>
      <c r="D91" s="903"/>
      <c r="E91" s="907">
        <v>4</v>
      </c>
      <c r="F91" s="908">
        <v>17.07</v>
      </c>
      <c r="G91" s="894">
        <v>2</v>
      </c>
      <c r="H91" s="910"/>
      <c r="I91" s="906"/>
      <c r="J91" s="893"/>
      <c r="K91" s="909">
        <v>4.37</v>
      </c>
      <c r="L91" s="910">
        <v>2</v>
      </c>
      <c r="M91" s="910">
        <v>21</v>
      </c>
      <c r="N91" s="911">
        <v>7</v>
      </c>
      <c r="O91" s="910" t="s">
        <v>3923</v>
      </c>
      <c r="P91" s="912" t="s">
        <v>4278</v>
      </c>
      <c r="Q91" s="913">
        <f t="shared" si="3"/>
        <v>0</v>
      </c>
      <c r="R91" s="946">
        <f t="shared" si="3"/>
        <v>0</v>
      </c>
      <c r="S91" s="913">
        <f t="shared" si="4"/>
        <v>-4</v>
      </c>
      <c r="T91" s="946">
        <f t="shared" si="5"/>
        <v>-17.07</v>
      </c>
      <c r="U91" s="955" t="s">
        <v>526</v>
      </c>
      <c r="V91" s="515" t="s">
        <v>526</v>
      </c>
      <c r="W91" s="515" t="s">
        <v>526</v>
      </c>
      <c r="X91" s="953" t="s">
        <v>526</v>
      </c>
      <c r="Y91" s="951"/>
    </row>
    <row r="92" spans="1:25" ht="14.4" customHeight="1" x14ac:dyDescent="0.3">
      <c r="A92" s="916" t="s">
        <v>4281</v>
      </c>
      <c r="B92" s="900"/>
      <c r="C92" s="901"/>
      <c r="D92" s="902"/>
      <c r="E92" s="890">
        <v>1</v>
      </c>
      <c r="F92" s="891">
        <v>4.9800000000000004</v>
      </c>
      <c r="G92" s="896">
        <v>2</v>
      </c>
      <c r="H92" s="886"/>
      <c r="I92" s="884"/>
      <c r="J92" s="885"/>
      <c r="K92" s="887">
        <v>4.9800000000000004</v>
      </c>
      <c r="L92" s="886">
        <v>1</v>
      </c>
      <c r="M92" s="886">
        <v>12</v>
      </c>
      <c r="N92" s="888">
        <v>4</v>
      </c>
      <c r="O92" s="886" t="s">
        <v>3923</v>
      </c>
      <c r="P92" s="899" t="s">
        <v>4282</v>
      </c>
      <c r="Q92" s="889">
        <f t="shared" si="3"/>
        <v>0</v>
      </c>
      <c r="R92" s="945">
        <f t="shared" si="3"/>
        <v>0</v>
      </c>
      <c r="S92" s="889">
        <f t="shared" si="4"/>
        <v>-1</v>
      </c>
      <c r="T92" s="945">
        <f t="shared" si="5"/>
        <v>-4.9800000000000004</v>
      </c>
      <c r="U92" s="954" t="s">
        <v>526</v>
      </c>
      <c r="V92" s="900" t="s">
        <v>526</v>
      </c>
      <c r="W92" s="900" t="s">
        <v>526</v>
      </c>
      <c r="X92" s="952" t="s">
        <v>526</v>
      </c>
      <c r="Y92" s="950"/>
    </row>
    <row r="93" spans="1:25" ht="14.4" customHeight="1" x14ac:dyDescent="0.3">
      <c r="A93" s="916" t="s">
        <v>4283</v>
      </c>
      <c r="B93" s="900"/>
      <c r="C93" s="901"/>
      <c r="D93" s="902"/>
      <c r="E93" s="890">
        <v>58</v>
      </c>
      <c r="F93" s="891">
        <v>25.07</v>
      </c>
      <c r="G93" s="896">
        <v>2.1</v>
      </c>
      <c r="H93" s="886"/>
      <c r="I93" s="884"/>
      <c r="J93" s="885"/>
      <c r="K93" s="887">
        <v>0.42</v>
      </c>
      <c r="L93" s="886">
        <v>1</v>
      </c>
      <c r="M93" s="886">
        <v>6</v>
      </c>
      <c r="N93" s="888">
        <v>2</v>
      </c>
      <c r="O93" s="886" t="s">
        <v>4121</v>
      </c>
      <c r="P93" s="899" t="s">
        <v>4284</v>
      </c>
      <c r="Q93" s="889">
        <f t="shared" si="3"/>
        <v>0</v>
      </c>
      <c r="R93" s="945">
        <f t="shared" si="3"/>
        <v>0</v>
      </c>
      <c r="S93" s="889">
        <f t="shared" si="4"/>
        <v>-58</v>
      </c>
      <c r="T93" s="945">
        <f t="shared" si="5"/>
        <v>-25.07</v>
      </c>
      <c r="U93" s="954" t="s">
        <v>526</v>
      </c>
      <c r="V93" s="900" t="s">
        <v>526</v>
      </c>
      <c r="W93" s="900" t="s">
        <v>526</v>
      </c>
      <c r="X93" s="952" t="s">
        <v>526</v>
      </c>
      <c r="Y93" s="950"/>
    </row>
    <row r="94" spans="1:25" ht="14.4" customHeight="1" x14ac:dyDescent="0.3">
      <c r="A94" s="917" t="s">
        <v>4285</v>
      </c>
      <c r="B94" s="515">
        <v>1</v>
      </c>
      <c r="C94" s="904">
        <v>4.49</v>
      </c>
      <c r="D94" s="903">
        <v>49</v>
      </c>
      <c r="E94" s="907">
        <v>49</v>
      </c>
      <c r="F94" s="908">
        <v>28.34</v>
      </c>
      <c r="G94" s="894">
        <v>2</v>
      </c>
      <c r="H94" s="910"/>
      <c r="I94" s="906"/>
      <c r="J94" s="893"/>
      <c r="K94" s="909">
        <v>0.55000000000000004</v>
      </c>
      <c r="L94" s="910">
        <v>1</v>
      </c>
      <c r="M94" s="910">
        <v>9</v>
      </c>
      <c r="N94" s="911">
        <v>3</v>
      </c>
      <c r="O94" s="910" t="s">
        <v>4121</v>
      </c>
      <c r="P94" s="912" t="s">
        <v>4286</v>
      </c>
      <c r="Q94" s="913">
        <f t="shared" si="3"/>
        <v>-1</v>
      </c>
      <c r="R94" s="946">
        <f t="shared" si="3"/>
        <v>-4.49</v>
      </c>
      <c r="S94" s="913">
        <f t="shared" si="4"/>
        <v>-49</v>
      </c>
      <c r="T94" s="946">
        <f t="shared" si="5"/>
        <v>-28.34</v>
      </c>
      <c r="U94" s="955" t="s">
        <v>526</v>
      </c>
      <c r="V94" s="515" t="s">
        <v>526</v>
      </c>
      <c r="W94" s="515" t="s">
        <v>526</v>
      </c>
      <c r="X94" s="953" t="s">
        <v>526</v>
      </c>
      <c r="Y94" s="951"/>
    </row>
    <row r="95" spans="1:25" ht="14.4" customHeight="1" x14ac:dyDescent="0.3">
      <c r="A95" s="917" t="s">
        <v>4287</v>
      </c>
      <c r="B95" s="515"/>
      <c r="C95" s="904"/>
      <c r="D95" s="903"/>
      <c r="E95" s="907">
        <v>7</v>
      </c>
      <c r="F95" s="908">
        <v>6.41</v>
      </c>
      <c r="G95" s="894">
        <v>6.1</v>
      </c>
      <c r="H95" s="910"/>
      <c r="I95" s="906"/>
      <c r="J95" s="893"/>
      <c r="K95" s="909">
        <v>0.68</v>
      </c>
      <c r="L95" s="910">
        <v>1</v>
      </c>
      <c r="M95" s="910">
        <v>12</v>
      </c>
      <c r="N95" s="911">
        <v>4</v>
      </c>
      <c r="O95" s="910" t="s">
        <v>4121</v>
      </c>
      <c r="P95" s="912" t="s">
        <v>4288</v>
      </c>
      <c r="Q95" s="913">
        <f t="shared" si="3"/>
        <v>0</v>
      </c>
      <c r="R95" s="946">
        <f t="shared" si="3"/>
        <v>0</v>
      </c>
      <c r="S95" s="913">
        <f t="shared" si="4"/>
        <v>-7</v>
      </c>
      <c r="T95" s="946">
        <f t="shared" si="5"/>
        <v>-6.41</v>
      </c>
      <c r="U95" s="955" t="s">
        <v>526</v>
      </c>
      <c r="V95" s="515" t="s">
        <v>526</v>
      </c>
      <c r="W95" s="515" t="s">
        <v>526</v>
      </c>
      <c r="X95" s="953" t="s">
        <v>526</v>
      </c>
      <c r="Y95" s="951"/>
    </row>
    <row r="96" spans="1:25" ht="14.4" customHeight="1" x14ac:dyDescent="0.3">
      <c r="A96" s="916" t="s">
        <v>4289</v>
      </c>
      <c r="B96" s="881">
        <v>2</v>
      </c>
      <c r="C96" s="882">
        <v>5.68</v>
      </c>
      <c r="D96" s="883">
        <v>34.5</v>
      </c>
      <c r="E96" s="898">
        <v>1</v>
      </c>
      <c r="F96" s="884">
        <v>0.49</v>
      </c>
      <c r="G96" s="885">
        <v>2</v>
      </c>
      <c r="H96" s="886"/>
      <c r="I96" s="884"/>
      <c r="J96" s="885"/>
      <c r="K96" s="887">
        <v>0.49</v>
      </c>
      <c r="L96" s="886">
        <v>1</v>
      </c>
      <c r="M96" s="886">
        <v>9</v>
      </c>
      <c r="N96" s="888">
        <v>3</v>
      </c>
      <c r="O96" s="886" t="s">
        <v>4121</v>
      </c>
      <c r="P96" s="899" t="s">
        <v>4290</v>
      </c>
      <c r="Q96" s="889">
        <f t="shared" si="3"/>
        <v>-2</v>
      </c>
      <c r="R96" s="945">
        <f t="shared" si="3"/>
        <v>-5.68</v>
      </c>
      <c r="S96" s="889">
        <f t="shared" si="4"/>
        <v>-1</v>
      </c>
      <c r="T96" s="945">
        <f t="shared" si="5"/>
        <v>-0.49</v>
      </c>
      <c r="U96" s="954" t="s">
        <v>526</v>
      </c>
      <c r="V96" s="900" t="s">
        <v>526</v>
      </c>
      <c r="W96" s="900" t="s">
        <v>526</v>
      </c>
      <c r="X96" s="952" t="s">
        <v>526</v>
      </c>
      <c r="Y96" s="950"/>
    </row>
    <row r="97" spans="1:25" ht="14.4" customHeight="1" x14ac:dyDescent="0.3">
      <c r="A97" s="917" t="s">
        <v>4291</v>
      </c>
      <c r="B97" s="914">
        <v>1</v>
      </c>
      <c r="C97" s="915">
        <v>1.84</v>
      </c>
      <c r="D97" s="897">
        <v>29</v>
      </c>
      <c r="E97" s="905"/>
      <c r="F97" s="906"/>
      <c r="G97" s="893"/>
      <c r="H97" s="910"/>
      <c r="I97" s="906"/>
      <c r="J97" s="893"/>
      <c r="K97" s="909">
        <v>1.63</v>
      </c>
      <c r="L97" s="910">
        <v>3</v>
      </c>
      <c r="M97" s="910">
        <v>27</v>
      </c>
      <c r="N97" s="911">
        <v>9</v>
      </c>
      <c r="O97" s="910" t="s">
        <v>4121</v>
      </c>
      <c r="P97" s="912" t="s">
        <v>4292</v>
      </c>
      <c r="Q97" s="913">
        <f t="shared" si="3"/>
        <v>-1</v>
      </c>
      <c r="R97" s="946">
        <f t="shared" si="3"/>
        <v>-1.84</v>
      </c>
      <c r="S97" s="913">
        <f t="shared" si="4"/>
        <v>0</v>
      </c>
      <c r="T97" s="946">
        <f t="shared" si="5"/>
        <v>0</v>
      </c>
      <c r="U97" s="955" t="s">
        <v>526</v>
      </c>
      <c r="V97" s="515" t="s">
        <v>526</v>
      </c>
      <c r="W97" s="515" t="s">
        <v>526</v>
      </c>
      <c r="X97" s="953" t="s">
        <v>526</v>
      </c>
      <c r="Y97" s="951"/>
    </row>
    <row r="98" spans="1:25" ht="14.4" customHeight="1" x14ac:dyDescent="0.3">
      <c r="A98" s="916" t="s">
        <v>4293</v>
      </c>
      <c r="B98" s="900"/>
      <c r="C98" s="901"/>
      <c r="D98" s="902"/>
      <c r="E98" s="898"/>
      <c r="F98" s="884"/>
      <c r="G98" s="885"/>
      <c r="H98" s="890">
        <v>1</v>
      </c>
      <c r="I98" s="891">
        <v>0.8</v>
      </c>
      <c r="J98" s="892">
        <v>17</v>
      </c>
      <c r="K98" s="887">
        <v>0.73</v>
      </c>
      <c r="L98" s="886">
        <v>2</v>
      </c>
      <c r="M98" s="886">
        <v>21</v>
      </c>
      <c r="N98" s="888">
        <v>7</v>
      </c>
      <c r="O98" s="886" t="s">
        <v>4121</v>
      </c>
      <c r="P98" s="899" t="s">
        <v>4294</v>
      </c>
      <c r="Q98" s="889">
        <f t="shared" si="3"/>
        <v>1</v>
      </c>
      <c r="R98" s="945">
        <f t="shared" si="3"/>
        <v>0.8</v>
      </c>
      <c r="S98" s="889">
        <f t="shared" si="4"/>
        <v>1</v>
      </c>
      <c r="T98" s="945">
        <f t="shared" si="5"/>
        <v>0.8</v>
      </c>
      <c r="U98" s="954">
        <v>7</v>
      </c>
      <c r="V98" s="900">
        <v>17</v>
      </c>
      <c r="W98" s="900">
        <v>10</v>
      </c>
      <c r="X98" s="952">
        <v>2.4285714285714284</v>
      </c>
      <c r="Y98" s="950">
        <v>10</v>
      </c>
    </row>
    <row r="99" spans="1:25" ht="14.4" customHeight="1" x14ac:dyDescent="0.3">
      <c r="A99" s="917" t="s">
        <v>4295</v>
      </c>
      <c r="B99" s="515"/>
      <c r="C99" s="904"/>
      <c r="D99" s="903"/>
      <c r="E99" s="905">
        <v>1</v>
      </c>
      <c r="F99" s="906">
        <v>1.36</v>
      </c>
      <c r="G99" s="893">
        <v>17</v>
      </c>
      <c r="H99" s="907"/>
      <c r="I99" s="908"/>
      <c r="J99" s="894"/>
      <c r="K99" s="909">
        <v>1.36</v>
      </c>
      <c r="L99" s="910">
        <v>3</v>
      </c>
      <c r="M99" s="910">
        <v>30</v>
      </c>
      <c r="N99" s="911">
        <v>10</v>
      </c>
      <c r="O99" s="910" t="s">
        <v>4121</v>
      </c>
      <c r="P99" s="912" t="s">
        <v>4296</v>
      </c>
      <c r="Q99" s="913">
        <f t="shared" si="3"/>
        <v>0</v>
      </c>
      <c r="R99" s="946">
        <f t="shared" si="3"/>
        <v>0</v>
      </c>
      <c r="S99" s="913">
        <f t="shared" si="4"/>
        <v>-1</v>
      </c>
      <c r="T99" s="946">
        <f t="shared" si="5"/>
        <v>-1.36</v>
      </c>
      <c r="U99" s="955" t="s">
        <v>526</v>
      </c>
      <c r="V99" s="515" t="s">
        <v>526</v>
      </c>
      <c r="W99" s="515" t="s">
        <v>526</v>
      </c>
      <c r="X99" s="953" t="s">
        <v>526</v>
      </c>
      <c r="Y99" s="951"/>
    </row>
    <row r="100" spans="1:25" ht="14.4" customHeight="1" x14ac:dyDescent="0.3">
      <c r="A100" s="916" t="s">
        <v>4297</v>
      </c>
      <c r="B100" s="900">
        <v>4</v>
      </c>
      <c r="C100" s="901">
        <v>2.5099999999999998</v>
      </c>
      <c r="D100" s="902">
        <v>21.8</v>
      </c>
      <c r="E100" s="898">
        <v>3</v>
      </c>
      <c r="F100" s="884">
        <v>1.69</v>
      </c>
      <c r="G100" s="885">
        <v>20.3</v>
      </c>
      <c r="H100" s="890">
        <v>2</v>
      </c>
      <c r="I100" s="891">
        <v>1.1000000000000001</v>
      </c>
      <c r="J100" s="892">
        <v>19.5</v>
      </c>
      <c r="K100" s="887">
        <v>0.55000000000000004</v>
      </c>
      <c r="L100" s="886">
        <v>3</v>
      </c>
      <c r="M100" s="886">
        <v>24</v>
      </c>
      <c r="N100" s="888">
        <v>8</v>
      </c>
      <c r="O100" s="886" t="s">
        <v>4121</v>
      </c>
      <c r="P100" s="899" t="s">
        <v>4298</v>
      </c>
      <c r="Q100" s="889">
        <f t="shared" si="3"/>
        <v>-2</v>
      </c>
      <c r="R100" s="945">
        <f t="shared" si="3"/>
        <v>-1.4099999999999997</v>
      </c>
      <c r="S100" s="889">
        <f t="shared" si="4"/>
        <v>-1</v>
      </c>
      <c r="T100" s="945">
        <f t="shared" si="5"/>
        <v>-0.58999999999999986</v>
      </c>
      <c r="U100" s="954">
        <v>16</v>
      </c>
      <c r="V100" s="900">
        <v>39</v>
      </c>
      <c r="W100" s="900">
        <v>23</v>
      </c>
      <c r="X100" s="952">
        <v>2.4375</v>
      </c>
      <c r="Y100" s="950">
        <v>23</v>
      </c>
    </row>
    <row r="101" spans="1:25" ht="14.4" customHeight="1" x14ac:dyDescent="0.3">
      <c r="A101" s="917" t="s">
        <v>4299</v>
      </c>
      <c r="B101" s="515">
        <v>12</v>
      </c>
      <c r="C101" s="904">
        <v>11.34</v>
      </c>
      <c r="D101" s="903">
        <v>27.4</v>
      </c>
      <c r="E101" s="905">
        <v>7</v>
      </c>
      <c r="F101" s="906">
        <v>5.85</v>
      </c>
      <c r="G101" s="893">
        <v>25.7</v>
      </c>
      <c r="H101" s="907">
        <v>9</v>
      </c>
      <c r="I101" s="908">
        <v>6.77</v>
      </c>
      <c r="J101" s="895">
        <v>25</v>
      </c>
      <c r="K101" s="909">
        <v>0.68</v>
      </c>
      <c r="L101" s="910">
        <v>3</v>
      </c>
      <c r="M101" s="910">
        <v>27</v>
      </c>
      <c r="N101" s="911">
        <v>9</v>
      </c>
      <c r="O101" s="910" t="s">
        <v>4121</v>
      </c>
      <c r="P101" s="912" t="s">
        <v>4300</v>
      </c>
      <c r="Q101" s="913">
        <f t="shared" si="3"/>
        <v>-3</v>
      </c>
      <c r="R101" s="946">
        <f t="shared" si="3"/>
        <v>-4.57</v>
      </c>
      <c r="S101" s="913">
        <f t="shared" si="4"/>
        <v>2</v>
      </c>
      <c r="T101" s="946">
        <f t="shared" si="5"/>
        <v>0.91999999999999993</v>
      </c>
      <c r="U101" s="955">
        <v>81</v>
      </c>
      <c r="V101" s="515">
        <v>225</v>
      </c>
      <c r="W101" s="515">
        <v>144</v>
      </c>
      <c r="X101" s="953">
        <v>2.7777777777777777</v>
      </c>
      <c r="Y101" s="951">
        <v>144</v>
      </c>
    </row>
    <row r="102" spans="1:25" ht="14.4" customHeight="1" x14ac:dyDescent="0.3">
      <c r="A102" s="917" t="s">
        <v>4301</v>
      </c>
      <c r="B102" s="515">
        <v>1</v>
      </c>
      <c r="C102" s="904">
        <v>1.43</v>
      </c>
      <c r="D102" s="903">
        <v>43</v>
      </c>
      <c r="E102" s="905">
        <v>7</v>
      </c>
      <c r="F102" s="906">
        <v>8.07</v>
      </c>
      <c r="G102" s="893">
        <v>23.1</v>
      </c>
      <c r="H102" s="907">
        <v>6</v>
      </c>
      <c r="I102" s="908">
        <v>6.55</v>
      </c>
      <c r="J102" s="895">
        <v>25.7</v>
      </c>
      <c r="K102" s="909">
        <v>1.04</v>
      </c>
      <c r="L102" s="910">
        <v>4</v>
      </c>
      <c r="M102" s="910">
        <v>36</v>
      </c>
      <c r="N102" s="911">
        <v>12</v>
      </c>
      <c r="O102" s="910" t="s">
        <v>4121</v>
      </c>
      <c r="P102" s="912" t="s">
        <v>4302</v>
      </c>
      <c r="Q102" s="913">
        <f t="shared" si="3"/>
        <v>5</v>
      </c>
      <c r="R102" s="946">
        <f t="shared" si="3"/>
        <v>5.12</v>
      </c>
      <c r="S102" s="913">
        <f t="shared" si="4"/>
        <v>-1</v>
      </c>
      <c r="T102" s="946">
        <f t="shared" si="5"/>
        <v>-1.5200000000000005</v>
      </c>
      <c r="U102" s="955">
        <v>72</v>
      </c>
      <c r="V102" s="515">
        <v>154.19999999999999</v>
      </c>
      <c r="W102" s="515">
        <v>82.199999999999989</v>
      </c>
      <c r="X102" s="953">
        <v>2.1416666666666666</v>
      </c>
      <c r="Y102" s="951">
        <v>82</v>
      </c>
    </row>
    <row r="103" spans="1:25" ht="14.4" customHeight="1" x14ac:dyDescent="0.3">
      <c r="A103" s="916" t="s">
        <v>4303</v>
      </c>
      <c r="B103" s="881">
        <v>1</v>
      </c>
      <c r="C103" s="882">
        <v>0.47</v>
      </c>
      <c r="D103" s="883">
        <v>22</v>
      </c>
      <c r="E103" s="898"/>
      <c r="F103" s="884"/>
      <c r="G103" s="885"/>
      <c r="H103" s="886"/>
      <c r="I103" s="884"/>
      <c r="J103" s="885"/>
      <c r="K103" s="887">
        <v>0.43</v>
      </c>
      <c r="L103" s="886">
        <v>2</v>
      </c>
      <c r="M103" s="886">
        <v>21</v>
      </c>
      <c r="N103" s="888">
        <v>7</v>
      </c>
      <c r="O103" s="886" t="s">
        <v>4121</v>
      </c>
      <c r="P103" s="899" t="s">
        <v>4304</v>
      </c>
      <c r="Q103" s="889">
        <f t="shared" si="3"/>
        <v>-1</v>
      </c>
      <c r="R103" s="945">
        <f t="shared" si="3"/>
        <v>-0.47</v>
      </c>
      <c r="S103" s="889">
        <f t="shared" si="4"/>
        <v>0</v>
      </c>
      <c r="T103" s="945">
        <f t="shared" si="5"/>
        <v>0</v>
      </c>
      <c r="U103" s="954" t="s">
        <v>526</v>
      </c>
      <c r="V103" s="900" t="s">
        <v>526</v>
      </c>
      <c r="W103" s="900" t="s">
        <v>526</v>
      </c>
      <c r="X103" s="952" t="s">
        <v>526</v>
      </c>
      <c r="Y103" s="950"/>
    </row>
    <row r="104" spans="1:25" ht="14.4" customHeight="1" x14ac:dyDescent="0.3">
      <c r="A104" s="917" t="s">
        <v>4305</v>
      </c>
      <c r="B104" s="914">
        <v>2</v>
      </c>
      <c r="C104" s="915">
        <v>2.23</v>
      </c>
      <c r="D104" s="897">
        <v>38.5</v>
      </c>
      <c r="E104" s="905"/>
      <c r="F104" s="906"/>
      <c r="G104" s="893"/>
      <c r="H104" s="910"/>
      <c r="I104" s="906"/>
      <c r="J104" s="893"/>
      <c r="K104" s="909">
        <v>0.53</v>
      </c>
      <c r="L104" s="910">
        <v>3</v>
      </c>
      <c r="M104" s="910">
        <v>24</v>
      </c>
      <c r="N104" s="911">
        <v>8</v>
      </c>
      <c r="O104" s="910" t="s">
        <v>4121</v>
      </c>
      <c r="P104" s="912" t="s">
        <v>4306</v>
      </c>
      <c r="Q104" s="913">
        <f t="shared" si="3"/>
        <v>-2</v>
      </c>
      <c r="R104" s="946">
        <f t="shared" si="3"/>
        <v>-2.23</v>
      </c>
      <c r="S104" s="913">
        <f t="shared" si="4"/>
        <v>0</v>
      </c>
      <c r="T104" s="946">
        <f t="shared" si="5"/>
        <v>0</v>
      </c>
      <c r="U104" s="955" t="s">
        <v>526</v>
      </c>
      <c r="V104" s="515" t="s">
        <v>526</v>
      </c>
      <c r="W104" s="515" t="s">
        <v>526</v>
      </c>
      <c r="X104" s="953" t="s">
        <v>526</v>
      </c>
      <c r="Y104" s="951"/>
    </row>
    <row r="105" spans="1:25" ht="14.4" customHeight="1" x14ac:dyDescent="0.3">
      <c r="A105" s="916" t="s">
        <v>4307</v>
      </c>
      <c r="B105" s="900"/>
      <c r="C105" s="901"/>
      <c r="D105" s="902"/>
      <c r="E105" s="898"/>
      <c r="F105" s="884"/>
      <c r="G105" s="885"/>
      <c r="H105" s="890">
        <v>2</v>
      </c>
      <c r="I105" s="891">
        <v>7.8</v>
      </c>
      <c r="J105" s="892">
        <v>33</v>
      </c>
      <c r="K105" s="887">
        <v>2.69</v>
      </c>
      <c r="L105" s="886">
        <v>3</v>
      </c>
      <c r="M105" s="886">
        <v>30</v>
      </c>
      <c r="N105" s="888">
        <v>10</v>
      </c>
      <c r="O105" s="886" t="s">
        <v>4121</v>
      </c>
      <c r="P105" s="899" t="s">
        <v>4308</v>
      </c>
      <c r="Q105" s="889">
        <f t="shared" si="3"/>
        <v>2</v>
      </c>
      <c r="R105" s="945">
        <f t="shared" si="3"/>
        <v>7.8</v>
      </c>
      <c r="S105" s="889">
        <f t="shared" si="4"/>
        <v>2</v>
      </c>
      <c r="T105" s="945">
        <f t="shared" si="5"/>
        <v>7.8</v>
      </c>
      <c r="U105" s="954">
        <v>20</v>
      </c>
      <c r="V105" s="900">
        <v>66</v>
      </c>
      <c r="W105" s="900">
        <v>46</v>
      </c>
      <c r="X105" s="952">
        <v>3.3</v>
      </c>
      <c r="Y105" s="950">
        <v>46</v>
      </c>
    </row>
    <row r="106" spans="1:25" ht="14.4" customHeight="1" x14ac:dyDescent="0.3">
      <c r="A106" s="916" t="s">
        <v>4309</v>
      </c>
      <c r="B106" s="881">
        <v>2</v>
      </c>
      <c r="C106" s="882">
        <v>1.33</v>
      </c>
      <c r="D106" s="883">
        <v>24</v>
      </c>
      <c r="E106" s="898"/>
      <c r="F106" s="884"/>
      <c r="G106" s="885"/>
      <c r="H106" s="886">
        <v>1</v>
      </c>
      <c r="I106" s="884">
        <v>0.42</v>
      </c>
      <c r="J106" s="892">
        <v>17</v>
      </c>
      <c r="K106" s="887">
        <v>0.42</v>
      </c>
      <c r="L106" s="886">
        <v>2</v>
      </c>
      <c r="M106" s="886">
        <v>18</v>
      </c>
      <c r="N106" s="888">
        <v>6</v>
      </c>
      <c r="O106" s="886" t="s">
        <v>4121</v>
      </c>
      <c r="P106" s="899" t="s">
        <v>4310</v>
      </c>
      <c r="Q106" s="889">
        <f t="shared" si="3"/>
        <v>-1</v>
      </c>
      <c r="R106" s="945">
        <f t="shared" si="3"/>
        <v>-0.91000000000000014</v>
      </c>
      <c r="S106" s="889">
        <f t="shared" si="4"/>
        <v>1</v>
      </c>
      <c r="T106" s="945">
        <f t="shared" si="5"/>
        <v>0.42</v>
      </c>
      <c r="U106" s="954">
        <v>6</v>
      </c>
      <c r="V106" s="900">
        <v>17</v>
      </c>
      <c r="W106" s="900">
        <v>11</v>
      </c>
      <c r="X106" s="952">
        <v>2.8333333333333335</v>
      </c>
      <c r="Y106" s="950">
        <v>11</v>
      </c>
    </row>
    <row r="107" spans="1:25" ht="14.4" customHeight="1" x14ac:dyDescent="0.3">
      <c r="A107" s="917" t="s">
        <v>4311</v>
      </c>
      <c r="B107" s="914">
        <v>1</v>
      </c>
      <c r="C107" s="915">
        <v>0.54</v>
      </c>
      <c r="D107" s="897">
        <v>15</v>
      </c>
      <c r="E107" s="905">
        <v>1</v>
      </c>
      <c r="F107" s="906">
        <v>0.54</v>
      </c>
      <c r="G107" s="893">
        <v>10</v>
      </c>
      <c r="H107" s="910"/>
      <c r="I107" s="906"/>
      <c r="J107" s="893"/>
      <c r="K107" s="909">
        <v>0.54</v>
      </c>
      <c r="L107" s="910">
        <v>3</v>
      </c>
      <c r="M107" s="910">
        <v>24</v>
      </c>
      <c r="N107" s="911">
        <v>8</v>
      </c>
      <c r="O107" s="910" t="s">
        <v>4121</v>
      </c>
      <c r="P107" s="912" t="s">
        <v>4312</v>
      </c>
      <c r="Q107" s="913">
        <f t="shared" si="3"/>
        <v>-1</v>
      </c>
      <c r="R107" s="946">
        <f t="shared" si="3"/>
        <v>-0.54</v>
      </c>
      <c r="S107" s="913">
        <f t="shared" si="4"/>
        <v>-1</v>
      </c>
      <c r="T107" s="946">
        <f t="shared" si="5"/>
        <v>-0.54</v>
      </c>
      <c r="U107" s="955" t="s">
        <v>526</v>
      </c>
      <c r="V107" s="515" t="s">
        <v>526</v>
      </c>
      <c r="W107" s="515" t="s">
        <v>526</v>
      </c>
      <c r="X107" s="953" t="s">
        <v>526</v>
      </c>
      <c r="Y107" s="951"/>
    </row>
    <row r="108" spans="1:25" ht="14.4" customHeight="1" x14ac:dyDescent="0.3">
      <c r="A108" s="917" t="s">
        <v>4313</v>
      </c>
      <c r="B108" s="914"/>
      <c r="C108" s="915"/>
      <c r="D108" s="897"/>
      <c r="E108" s="905">
        <v>1</v>
      </c>
      <c r="F108" s="906">
        <v>0.87</v>
      </c>
      <c r="G108" s="893">
        <v>26</v>
      </c>
      <c r="H108" s="910"/>
      <c r="I108" s="906"/>
      <c r="J108" s="893"/>
      <c r="K108" s="909">
        <v>0.62</v>
      </c>
      <c r="L108" s="910">
        <v>2</v>
      </c>
      <c r="M108" s="910">
        <v>21</v>
      </c>
      <c r="N108" s="911">
        <v>7</v>
      </c>
      <c r="O108" s="910" t="s">
        <v>4121</v>
      </c>
      <c r="P108" s="912" t="s">
        <v>4314</v>
      </c>
      <c r="Q108" s="913">
        <f t="shared" si="3"/>
        <v>0</v>
      </c>
      <c r="R108" s="946">
        <f t="shared" si="3"/>
        <v>0</v>
      </c>
      <c r="S108" s="913">
        <f t="shared" si="4"/>
        <v>-1</v>
      </c>
      <c r="T108" s="946">
        <f t="shared" si="5"/>
        <v>-0.87</v>
      </c>
      <c r="U108" s="955" t="s">
        <v>526</v>
      </c>
      <c r="V108" s="515" t="s">
        <v>526</v>
      </c>
      <c r="W108" s="515" t="s">
        <v>526</v>
      </c>
      <c r="X108" s="953" t="s">
        <v>526</v>
      </c>
      <c r="Y108" s="951"/>
    </row>
    <row r="109" spans="1:25" ht="14.4" customHeight="1" x14ac:dyDescent="0.3">
      <c r="A109" s="916" t="s">
        <v>4315</v>
      </c>
      <c r="B109" s="900"/>
      <c r="C109" s="901"/>
      <c r="D109" s="902"/>
      <c r="E109" s="898">
        <v>3</v>
      </c>
      <c r="F109" s="884">
        <v>1.07</v>
      </c>
      <c r="G109" s="885">
        <v>2</v>
      </c>
      <c r="H109" s="890">
        <v>3</v>
      </c>
      <c r="I109" s="891">
        <v>1.87</v>
      </c>
      <c r="J109" s="892">
        <v>18.7</v>
      </c>
      <c r="K109" s="887">
        <v>0.36</v>
      </c>
      <c r="L109" s="886">
        <v>2</v>
      </c>
      <c r="M109" s="886">
        <v>15</v>
      </c>
      <c r="N109" s="888">
        <v>5</v>
      </c>
      <c r="O109" s="886" t="s">
        <v>4121</v>
      </c>
      <c r="P109" s="899" t="s">
        <v>4316</v>
      </c>
      <c r="Q109" s="889">
        <f t="shared" si="3"/>
        <v>3</v>
      </c>
      <c r="R109" s="945">
        <f t="shared" si="3"/>
        <v>1.87</v>
      </c>
      <c r="S109" s="889">
        <f t="shared" si="4"/>
        <v>0</v>
      </c>
      <c r="T109" s="945">
        <f t="shared" si="5"/>
        <v>0.8</v>
      </c>
      <c r="U109" s="954">
        <v>15</v>
      </c>
      <c r="V109" s="900">
        <v>56.099999999999994</v>
      </c>
      <c r="W109" s="900">
        <v>41.099999999999994</v>
      </c>
      <c r="X109" s="952">
        <v>3.7399999999999998</v>
      </c>
      <c r="Y109" s="950">
        <v>41</v>
      </c>
    </row>
    <row r="110" spans="1:25" ht="14.4" customHeight="1" x14ac:dyDescent="0.3">
      <c r="A110" s="917" t="s">
        <v>4317</v>
      </c>
      <c r="B110" s="515">
        <v>2</v>
      </c>
      <c r="C110" s="904">
        <v>3.44</v>
      </c>
      <c r="D110" s="903">
        <v>47</v>
      </c>
      <c r="E110" s="905">
        <v>2</v>
      </c>
      <c r="F110" s="906">
        <v>1.47</v>
      </c>
      <c r="G110" s="893">
        <v>17</v>
      </c>
      <c r="H110" s="907">
        <v>1</v>
      </c>
      <c r="I110" s="908">
        <v>0.48</v>
      </c>
      <c r="J110" s="895">
        <v>18</v>
      </c>
      <c r="K110" s="909">
        <v>0.48</v>
      </c>
      <c r="L110" s="910">
        <v>2</v>
      </c>
      <c r="M110" s="910">
        <v>21</v>
      </c>
      <c r="N110" s="911">
        <v>7</v>
      </c>
      <c r="O110" s="910" t="s">
        <v>4121</v>
      </c>
      <c r="P110" s="912" t="s">
        <v>4318</v>
      </c>
      <c r="Q110" s="913">
        <f t="shared" si="3"/>
        <v>-1</v>
      </c>
      <c r="R110" s="946">
        <f t="shared" si="3"/>
        <v>-2.96</v>
      </c>
      <c r="S110" s="913">
        <f t="shared" si="4"/>
        <v>-1</v>
      </c>
      <c r="T110" s="946">
        <f t="shared" si="5"/>
        <v>-0.99</v>
      </c>
      <c r="U110" s="955">
        <v>7</v>
      </c>
      <c r="V110" s="515">
        <v>18</v>
      </c>
      <c r="W110" s="515">
        <v>11</v>
      </c>
      <c r="X110" s="953">
        <v>2.5714285714285716</v>
      </c>
      <c r="Y110" s="951">
        <v>11</v>
      </c>
    </row>
    <row r="111" spans="1:25" ht="14.4" customHeight="1" x14ac:dyDescent="0.3">
      <c r="A111" s="917" t="s">
        <v>4319</v>
      </c>
      <c r="B111" s="515"/>
      <c r="C111" s="904"/>
      <c r="D111" s="903"/>
      <c r="E111" s="905"/>
      <c r="F111" s="906"/>
      <c r="G111" s="893"/>
      <c r="H111" s="907">
        <v>1</v>
      </c>
      <c r="I111" s="908">
        <v>0.65</v>
      </c>
      <c r="J111" s="895">
        <v>24</v>
      </c>
      <c r="K111" s="909">
        <v>0.65</v>
      </c>
      <c r="L111" s="910">
        <v>3</v>
      </c>
      <c r="M111" s="910">
        <v>24</v>
      </c>
      <c r="N111" s="911">
        <v>8</v>
      </c>
      <c r="O111" s="910" t="s">
        <v>4121</v>
      </c>
      <c r="P111" s="912" t="s">
        <v>4320</v>
      </c>
      <c r="Q111" s="913">
        <f t="shared" si="3"/>
        <v>1</v>
      </c>
      <c r="R111" s="946">
        <f t="shared" si="3"/>
        <v>0.65</v>
      </c>
      <c r="S111" s="913">
        <f t="shared" si="4"/>
        <v>1</v>
      </c>
      <c r="T111" s="946">
        <f t="shared" si="5"/>
        <v>0.65</v>
      </c>
      <c r="U111" s="955">
        <v>8</v>
      </c>
      <c r="V111" s="515">
        <v>24</v>
      </c>
      <c r="W111" s="515">
        <v>16</v>
      </c>
      <c r="X111" s="953">
        <v>3</v>
      </c>
      <c r="Y111" s="951">
        <v>16</v>
      </c>
    </row>
    <row r="112" spans="1:25" ht="14.4" customHeight="1" x14ac:dyDescent="0.3">
      <c r="A112" s="916" t="s">
        <v>4321</v>
      </c>
      <c r="B112" s="900">
        <v>1</v>
      </c>
      <c r="C112" s="901">
        <v>0.36</v>
      </c>
      <c r="D112" s="902">
        <v>11</v>
      </c>
      <c r="E112" s="898">
        <v>1</v>
      </c>
      <c r="F112" s="884">
        <v>0.44</v>
      </c>
      <c r="G112" s="885">
        <v>15</v>
      </c>
      <c r="H112" s="890">
        <v>1</v>
      </c>
      <c r="I112" s="891">
        <v>0.7</v>
      </c>
      <c r="J112" s="892">
        <v>21</v>
      </c>
      <c r="K112" s="887">
        <v>0.3</v>
      </c>
      <c r="L112" s="886">
        <v>1</v>
      </c>
      <c r="M112" s="886">
        <v>12</v>
      </c>
      <c r="N112" s="888">
        <v>4</v>
      </c>
      <c r="O112" s="886" t="s">
        <v>4121</v>
      </c>
      <c r="P112" s="899" t="s">
        <v>4322</v>
      </c>
      <c r="Q112" s="889">
        <f t="shared" si="3"/>
        <v>0</v>
      </c>
      <c r="R112" s="945">
        <f t="shared" si="3"/>
        <v>0.33999999999999997</v>
      </c>
      <c r="S112" s="889">
        <f t="shared" si="4"/>
        <v>0</v>
      </c>
      <c r="T112" s="945">
        <f t="shared" si="5"/>
        <v>0.25999999999999995</v>
      </c>
      <c r="U112" s="954">
        <v>4</v>
      </c>
      <c r="V112" s="900">
        <v>21</v>
      </c>
      <c r="W112" s="900">
        <v>17</v>
      </c>
      <c r="X112" s="952">
        <v>5.25</v>
      </c>
      <c r="Y112" s="950">
        <v>17</v>
      </c>
    </row>
    <row r="113" spans="1:25" ht="14.4" customHeight="1" x14ac:dyDescent="0.3">
      <c r="A113" s="917" t="s">
        <v>4323</v>
      </c>
      <c r="B113" s="515">
        <v>2</v>
      </c>
      <c r="C113" s="904">
        <v>1.99</v>
      </c>
      <c r="D113" s="903">
        <v>29</v>
      </c>
      <c r="E113" s="905">
        <v>1</v>
      </c>
      <c r="F113" s="906">
        <v>2.34</v>
      </c>
      <c r="G113" s="893">
        <v>52</v>
      </c>
      <c r="H113" s="907">
        <v>3</v>
      </c>
      <c r="I113" s="908">
        <v>2.4300000000000002</v>
      </c>
      <c r="J113" s="895">
        <v>24.7</v>
      </c>
      <c r="K113" s="909">
        <v>0.37</v>
      </c>
      <c r="L113" s="910">
        <v>2</v>
      </c>
      <c r="M113" s="910">
        <v>15</v>
      </c>
      <c r="N113" s="911">
        <v>5</v>
      </c>
      <c r="O113" s="910" t="s">
        <v>4121</v>
      </c>
      <c r="P113" s="912" t="s">
        <v>4324</v>
      </c>
      <c r="Q113" s="913">
        <f t="shared" si="3"/>
        <v>1</v>
      </c>
      <c r="R113" s="946">
        <f t="shared" si="3"/>
        <v>0.44000000000000017</v>
      </c>
      <c r="S113" s="913">
        <f t="shared" si="4"/>
        <v>2</v>
      </c>
      <c r="T113" s="946">
        <f t="shared" si="5"/>
        <v>9.0000000000000302E-2</v>
      </c>
      <c r="U113" s="955">
        <v>15</v>
      </c>
      <c r="V113" s="515">
        <v>74.099999999999994</v>
      </c>
      <c r="W113" s="515">
        <v>59.099999999999994</v>
      </c>
      <c r="X113" s="953">
        <v>4.9399999999999995</v>
      </c>
      <c r="Y113" s="951">
        <v>59</v>
      </c>
    </row>
    <row r="114" spans="1:25" ht="14.4" customHeight="1" x14ac:dyDescent="0.3">
      <c r="A114" s="916" t="s">
        <v>4325</v>
      </c>
      <c r="B114" s="900"/>
      <c r="C114" s="901"/>
      <c r="D114" s="902"/>
      <c r="E114" s="898"/>
      <c r="F114" s="884"/>
      <c r="G114" s="885"/>
      <c r="H114" s="890">
        <v>2</v>
      </c>
      <c r="I114" s="891">
        <v>2.14</v>
      </c>
      <c r="J114" s="892">
        <v>24</v>
      </c>
      <c r="K114" s="887">
        <v>0.95</v>
      </c>
      <c r="L114" s="886">
        <v>3</v>
      </c>
      <c r="M114" s="886">
        <v>30</v>
      </c>
      <c r="N114" s="888">
        <v>10</v>
      </c>
      <c r="O114" s="886" t="s">
        <v>4121</v>
      </c>
      <c r="P114" s="899" t="s">
        <v>4326</v>
      </c>
      <c r="Q114" s="889">
        <f t="shared" si="3"/>
        <v>2</v>
      </c>
      <c r="R114" s="945">
        <f t="shared" si="3"/>
        <v>2.14</v>
      </c>
      <c r="S114" s="889">
        <f t="shared" si="4"/>
        <v>2</v>
      </c>
      <c r="T114" s="945">
        <f t="shared" si="5"/>
        <v>2.14</v>
      </c>
      <c r="U114" s="954">
        <v>20</v>
      </c>
      <c r="V114" s="900">
        <v>48</v>
      </c>
      <c r="W114" s="900">
        <v>28</v>
      </c>
      <c r="X114" s="952">
        <v>2.4</v>
      </c>
      <c r="Y114" s="950">
        <v>28</v>
      </c>
    </row>
    <row r="115" spans="1:25" ht="14.4" customHeight="1" x14ac:dyDescent="0.3">
      <c r="A115" s="916" t="s">
        <v>4327</v>
      </c>
      <c r="B115" s="900">
        <v>1</v>
      </c>
      <c r="C115" s="901">
        <v>0.64</v>
      </c>
      <c r="D115" s="902">
        <v>17</v>
      </c>
      <c r="E115" s="898"/>
      <c r="F115" s="884"/>
      <c r="G115" s="885"/>
      <c r="H115" s="890"/>
      <c r="I115" s="891"/>
      <c r="J115" s="896"/>
      <c r="K115" s="887">
        <v>0.37</v>
      </c>
      <c r="L115" s="886">
        <v>1</v>
      </c>
      <c r="M115" s="886">
        <v>12</v>
      </c>
      <c r="N115" s="888">
        <v>4</v>
      </c>
      <c r="O115" s="886" t="s">
        <v>4121</v>
      </c>
      <c r="P115" s="899" t="s">
        <v>4328</v>
      </c>
      <c r="Q115" s="889">
        <f t="shared" si="3"/>
        <v>-1</v>
      </c>
      <c r="R115" s="945">
        <f t="shared" si="3"/>
        <v>-0.64</v>
      </c>
      <c r="S115" s="889">
        <f t="shared" si="4"/>
        <v>0</v>
      </c>
      <c r="T115" s="945">
        <f t="shared" si="5"/>
        <v>0</v>
      </c>
      <c r="U115" s="954" t="s">
        <v>526</v>
      </c>
      <c r="V115" s="900" t="s">
        <v>526</v>
      </c>
      <c r="W115" s="900" t="s">
        <v>526</v>
      </c>
      <c r="X115" s="952" t="s">
        <v>526</v>
      </c>
      <c r="Y115" s="950"/>
    </row>
    <row r="116" spans="1:25" ht="14.4" customHeight="1" x14ac:dyDescent="0.3">
      <c r="A116" s="917" t="s">
        <v>4329</v>
      </c>
      <c r="B116" s="515">
        <v>1</v>
      </c>
      <c r="C116" s="904">
        <v>0.56000000000000005</v>
      </c>
      <c r="D116" s="903">
        <v>13</v>
      </c>
      <c r="E116" s="905">
        <v>1</v>
      </c>
      <c r="F116" s="906">
        <v>0.79</v>
      </c>
      <c r="G116" s="893">
        <v>22</v>
      </c>
      <c r="H116" s="907">
        <v>1</v>
      </c>
      <c r="I116" s="908">
        <v>1.4</v>
      </c>
      <c r="J116" s="895">
        <v>22</v>
      </c>
      <c r="K116" s="909">
        <v>0.56000000000000005</v>
      </c>
      <c r="L116" s="910">
        <v>2</v>
      </c>
      <c r="M116" s="910">
        <v>18</v>
      </c>
      <c r="N116" s="911">
        <v>6</v>
      </c>
      <c r="O116" s="910" t="s">
        <v>4121</v>
      </c>
      <c r="P116" s="912" t="s">
        <v>4330</v>
      </c>
      <c r="Q116" s="913">
        <f t="shared" si="3"/>
        <v>0</v>
      </c>
      <c r="R116" s="946">
        <f t="shared" si="3"/>
        <v>0.83999999999999986</v>
      </c>
      <c r="S116" s="913">
        <f t="shared" si="4"/>
        <v>0</v>
      </c>
      <c r="T116" s="946">
        <f t="shared" si="5"/>
        <v>0.60999999999999988</v>
      </c>
      <c r="U116" s="955">
        <v>6</v>
      </c>
      <c r="V116" s="515">
        <v>22</v>
      </c>
      <c r="W116" s="515">
        <v>16</v>
      </c>
      <c r="X116" s="953">
        <v>3.6666666666666665</v>
      </c>
      <c r="Y116" s="951">
        <v>16</v>
      </c>
    </row>
    <row r="117" spans="1:25" ht="14.4" customHeight="1" x14ac:dyDescent="0.3">
      <c r="A117" s="917" t="s">
        <v>4331</v>
      </c>
      <c r="B117" s="515"/>
      <c r="C117" s="904"/>
      <c r="D117" s="903"/>
      <c r="E117" s="905"/>
      <c r="F117" s="906"/>
      <c r="G117" s="893"/>
      <c r="H117" s="907">
        <v>1</v>
      </c>
      <c r="I117" s="908">
        <v>0.95</v>
      </c>
      <c r="J117" s="895">
        <v>25</v>
      </c>
      <c r="K117" s="909">
        <v>0.93</v>
      </c>
      <c r="L117" s="910">
        <v>3</v>
      </c>
      <c r="M117" s="910">
        <v>27</v>
      </c>
      <c r="N117" s="911">
        <v>9</v>
      </c>
      <c r="O117" s="910" t="s">
        <v>4121</v>
      </c>
      <c r="P117" s="912" t="s">
        <v>4332</v>
      </c>
      <c r="Q117" s="913">
        <f t="shared" si="3"/>
        <v>1</v>
      </c>
      <c r="R117" s="946">
        <f t="shared" si="3"/>
        <v>0.95</v>
      </c>
      <c r="S117" s="913">
        <f t="shared" si="4"/>
        <v>1</v>
      </c>
      <c r="T117" s="946">
        <f t="shared" si="5"/>
        <v>0.95</v>
      </c>
      <c r="U117" s="955">
        <v>9</v>
      </c>
      <c r="V117" s="515">
        <v>25</v>
      </c>
      <c r="W117" s="515">
        <v>16</v>
      </c>
      <c r="X117" s="953">
        <v>2.7777777777777777</v>
      </c>
      <c r="Y117" s="951">
        <v>16</v>
      </c>
    </row>
    <row r="118" spans="1:25" ht="14.4" customHeight="1" x14ac:dyDescent="0.3">
      <c r="A118" s="916" t="s">
        <v>4333</v>
      </c>
      <c r="B118" s="900">
        <v>1</v>
      </c>
      <c r="C118" s="901">
        <v>0.98</v>
      </c>
      <c r="D118" s="902">
        <v>26</v>
      </c>
      <c r="E118" s="898"/>
      <c r="F118" s="884"/>
      <c r="G118" s="885"/>
      <c r="H118" s="890"/>
      <c r="I118" s="891"/>
      <c r="J118" s="896"/>
      <c r="K118" s="887">
        <v>0.32</v>
      </c>
      <c r="L118" s="886">
        <v>1</v>
      </c>
      <c r="M118" s="886">
        <v>12</v>
      </c>
      <c r="N118" s="888">
        <v>4</v>
      </c>
      <c r="O118" s="886" t="s">
        <v>4121</v>
      </c>
      <c r="P118" s="899" t="s">
        <v>4334</v>
      </c>
      <c r="Q118" s="889">
        <f t="shared" si="3"/>
        <v>-1</v>
      </c>
      <c r="R118" s="945">
        <f t="shared" si="3"/>
        <v>-0.98</v>
      </c>
      <c r="S118" s="889">
        <f t="shared" si="4"/>
        <v>0</v>
      </c>
      <c r="T118" s="945">
        <f t="shared" si="5"/>
        <v>0</v>
      </c>
      <c r="U118" s="954" t="s">
        <v>526</v>
      </c>
      <c r="V118" s="900" t="s">
        <v>526</v>
      </c>
      <c r="W118" s="900" t="s">
        <v>526</v>
      </c>
      <c r="X118" s="952" t="s">
        <v>526</v>
      </c>
      <c r="Y118" s="950"/>
    </row>
    <row r="119" spans="1:25" ht="14.4" customHeight="1" x14ac:dyDescent="0.3">
      <c r="A119" s="917" t="s">
        <v>4335</v>
      </c>
      <c r="B119" s="515"/>
      <c r="C119" s="904"/>
      <c r="D119" s="903"/>
      <c r="E119" s="905"/>
      <c r="F119" s="906"/>
      <c r="G119" s="893"/>
      <c r="H119" s="907">
        <v>1</v>
      </c>
      <c r="I119" s="908">
        <v>0.52</v>
      </c>
      <c r="J119" s="895">
        <v>13</v>
      </c>
      <c r="K119" s="909">
        <v>0.51</v>
      </c>
      <c r="L119" s="910">
        <v>2</v>
      </c>
      <c r="M119" s="910">
        <v>18</v>
      </c>
      <c r="N119" s="911">
        <v>6</v>
      </c>
      <c r="O119" s="910" t="s">
        <v>4121</v>
      </c>
      <c r="P119" s="912" t="s">
        <v>4336</v>
      </c>
      <c r="Q119" s="913">
        <f t="shared" si="3"/>
        <v>1</v>
      </c>
      <c r="R119" s="946">
        <f t="shared" si="3"/>
        <v>0.52</v>
      </c>
      <c r="S119" s="913">
        <f t="shared" si="4"/>
        <v>1</v>
      </c>
      <c r="T119" s="946">
        <f t="shared" si="5"/>
        <v>0.52</v>
      </c>
      <c r="U119" s="955">
        <v>6</v>
      </c>
      <c r="V119" s="515">
        <v>13</v>
      </c>
      <c r="W119" s="515">
        <v>7</v>
      </c>
      <c r="X119" s="953">
        <v>2.1666666666666665</v>
      </c>
      <c r="Y119" s="951">
        <v>7</v>
      </c>
    </row>
    <row r="120" spans="1:25" ht="14.4" customHeight="1" x14ac:dyDescent="0.3">
      <c r="A120" s="916" t="s">
        <v>4337</v>
      </c>
      <c r="B120" s="881">
        <v>2</v>
      </c>
      <c r="C120" s="882">
        <v>1.94</v>
      </c>
      <c r="D120" s="883">
        <v>25</v>
      </c>
      <c r="E120" s="898"/>
      <c r="F120" s="884"/>
      <c r="G120" s="885"/>
      <c r="H120" s="886"/>
      <c r="I120" s="884"/>
      <c r="J120" s="885"/>
      <c r="K120" s="887">
        <v>0.45</v>
      </c>
      <c r="L120" s="886">
        <v>2</v>
      </c>
      <c r="M120" s="886">
        <v>15</v>
      </c>
      <c r="N120" s="888">
        <v>5</v>
      </c>
      <c r="O120" s="886" t="s">
        <v>4121</v>
      </c>
      <c r="P120" s="899" t="s">
        <v>4338</v>
      </c>
      <c r="Q120" s="889">
        <f t="shared" si="3"/>
        <v>-2</v>
      </c>
      <c r="R120" s="945">
        <f t="shared" si="3"/>
        <v>-1.94</v>
      </c>
      <c r="S120" s="889">
        <f t="shared" si="4"/>
        <v>0</v>
      </c>
      <c r="T120" s="945">
        <f t="shared" si="5"/>
        <v>0</v>
      </c>
      <c r="U120" s="954" t="s">
        <v>526</v>
      </c>
      <c r="V120" s="900" t="s">
        <v>526</v>
      </c>
      <c r="W120" s="900" t="s">
        <v>526</v>
      </c>
      <c r="X120" s="952" t="s">
        <v>526</v>
      </c>
      <c r="Y120" s="950"/>
    </row>
    <row r="121" spans="1:25" ht="14.4" customHeight="1" x14ac:dyDescent="0.3">
      <c r="A121" s="917" t="s">
        <v>4339</v>
      </c>
      <c r="B121" s="914"/>
      <c r="C121" s="915"/>
      <c r="D121" s="897"/>
      <c r="E121" s="905"/>
      <c r="F121" s="906"/>
      <c r="G121" s="893"/>
      <c r="H121" s="910">
        <v>1</v>
      </c>
      <c r="I121" s="906">
        <v>0.66</v>
      </c>
      <c r="J121" s="895">
        <v>20</v>
      </c>
      <c r="K121" s="909">
        <v>0.64</v>
      </c>
      <c r="L121" s="910">
        <v>2</v>
      </c>
      <c r="M121" s="910">
        <v>21</v>
      </c>
      <c r="N121" s="911">
        <v>7</v>
      </c>
      <c r="O121" s="910" t="s">
        <v>4121</v>
      </c>
      <c r="P121" s="912" t="s">
        <v>4340</v>
      </c>
      <c r="Q121" s="913">
        <f t="shared" si="3"/>
        <v>1</v>
      </c>
      <c r="R121" s="946">
        <f t="shared" si="3"/>
        <v>0.66</v>
      </c>
      <c r="S121" s="913">
        <f t="shared" si="4"/>
        <v>1</v>
      </c>
      <c r="T121" s="946">
        <f t="shared" si="5"/>
        <v>0.66</v>
      </c>
      <c r="U121" s="955">
        <v>7</v>
      </c>
      <c r="V121" s="515">
        <v>20</v>
      </c>
      <c r="W121" s="515">
        <v>13</v>
      </c>
      <c r="X121" s="953">
        <v>2.8571428571428572</v>
      </c>
      <c r="Y121" s="951">
        <v>13</v>
      </c>
    </row>
    <row r="122" spans="1:25" ht="14.4" customHeight="1" x14ac:dyDescent="0.3">
      <c r="A122" s="916" t="s">
        <v>4341</v>
      </c>
      <c r="B122" s="900"/>
      <c r="C122" s="901"/>
      <c r="D122" s="902"/>
      <c r="E122" s="898">
        <v>1</v>
      </c>
      <c r="F122" s="884">
        <v>4.2699999999999996</v>
      </c>
      <c r="G122" s="885">
        <v>21</v>
      </c>
      <c r="H122" s="890"/>
      <c r="I122" s="891"/>
      <c r="J122" s="896"/>
      <c r="K122" s="887">
        <v>4.2699999999999996</v>
      </c>
      <c r="L122" s="886">
        <v>2</v>
      </c>
      <c r="M122" s="886">
        <v>21</v>
      </c>
      <c r="N122" s="888">
        <v>7</v>
      </c>
      <c r="O122" s="886" t="s">
        <v>4121</v>
      </c>
      <c r="P122" s="899" t="s">
        <v>4342</v>
      </c>
      <c r="Q122" s="889">
        <f t="shared" si="3"/>
        <v>0</v>
      </c>
      <c r="R122" s="945">
        <f t="shared" si="3"/>
        <v>0</v>
      </c>
      <c r="S122" s="889">
        <f t="shared" si="4"/>
        <v>-1</v>
      </c>
      <c r="T122" s="945">
        <f t="shared" si="5"/>
        <v>-4.2699999999999996</v>
      </c>
      <c r="U122" s="954" t="s">
        <v>526</v>
      </c>
      <c r="V122" s="900" t="s">
        <v>526</v>
      </c>
      <c r="W122" s="900" t="s">
        <v>526</v>
      </c>
      <c r="X122" s="952" t="s">
        <v>526</v>
      </c>
      <c r="Y122" s="950"/>
    </row>
    <row r="123" spans="1:25" ht="14.4" customHeight="1" x14ac:dyDescent="0.3">
      <c r="A123" s="917" t="s">
        <v>4343</v>
      </c>
      <c r="B123" s="515"/>
      <c r="C123" s="904"/>
      <c r="D123" s="903"/>
      <c r="E123" s="905"/>
      <c r="F123" s="906"/>
      <c r="G123" s="893"/>
      <c r="H123" s="907">
        <v>1</v>
      </c>
      <c r="I123" s="908">
        <v>4.63</v>
      </c>
      <c r="J123" s="895">
        <v>19</v>
      </c>
      <c r="K123" s="909">
        <v>4.63</v>
      </c>
      <c r="L123" s="910">
        <v>3</v>
      </c>
      <c r="M123" s="910">
        <v>24</v>
      </c>
      <c r="N123" s="911">
        <v>8</v>
      </c>
      <c r="O123" s="910" t="s">
        <v>4121</v>
      </c>
      <c r="P123" s="912" t="s">
        <v>4342</v>
      </c>
      <c r="Q123" s="913">
        <f t="shared" si="3"/>
        <v>1</v>
      </c>
      <c r="R123" s="946">
        <f t="shared" si="3"/>
        <v>4.63</v>
      </c>
      <c r="S123" s="913">
        <f t="shared" si="4"/>
        <v>1</v>
      </c>
      <c r="T123" s="946">
        <f t="shared" si="5"/>
        <v>4.63</v>
      </c>
      <c r="U123" s="955">
        <v>8</v>
      </c>
      <c r="V123" s="515">
        <v>19</v>
      </c>
      <c r="W123" s="515">
        <v>11</v>
      </c>
      <c r="X123" s="953">
        <v>2.375</v>
      </c>
      <c r="Y123" s="951">
        <v>11</v>
      </c>
    </row>
    <row r="124" spans="1:25" ht="14.4" customHeight="1" x14ac:dyDescent="0.3">
      <c r="A124" s="916" t="s">
        <v>4344</v>
      </c>
      <c r="B124" s="900"/>
      <c r="C124" s="901"/>
      <c r="D124" s="902"/>
      <c r="E124" s="890">
        <v>1</v>
      </c>
      <c r="F124" s="891">
        <v>4.29</v>
      </c>
      <c r="G124" s="896">
        <v>43</v>
      </c>
      <c r="H124" s="886"/>
      <c r="I124" s="884"/>
      <c r="J124" s="885"/>
      <c r="K124" s="887">
        <v>2.65</v>
      </c>
      <c r="L124" s="886">
        <v>3</v>
      </c>
      <c r="M124" s="886">
        <v>27</v>
      </c>
      <c r="N124" s="888">
        <v>9</v>
      </c>
      <c r="O124" s="886" t="s">
        <v>4121</v>
      </c>
      <c r="P124" s="899" t="s">
        <v>4345</v>
      </c>
      <c r="Q124" s="889">
        <f t="shared" si="3"/>
        <v>0</v>
      </c>
      <c r="R124" s="945">
        <f t="shared" si="3"/>
        <v>0</v>
      </c>
      <c r="S124" s="889">
        <f t="shared" si="4"/>
        <v>-1</v>
      </c>
      <c r="T124" s="945">
        <f t="shared" si="5"/>
        <v>-4.29</v>
      </c>
      <c r="U124" s="954" t="s">
        <v>526</v>
      </c>
      <c r="V124" s="900" t="s">
        <v>526</v>
      </c>
      <c r="W124" s="900" t="s">
        <v>526</v>
      </c>
      <c r="X124" s="952" t="s">
        <v>526</v>
      </c>
      <c r="Y124" s="950"/>
    </row>
    <row r="125" spans="1:25" ht="14.4" customHeight="1" x14ac:dyDescent="0.3">
      <c r="A125" s="917" t="s">
        <v>4346</v>
      </c>
      <c r="B125" s="515">
        <v>1</v>
      </c>
      <c r="C125" s="904">
        <v>3.61</v>
      </c>
      <c r="D125" s="903">
        <v>28</v>
      </c>
      <c r="E125" s="907">
        <v>1</v>
      </c>
      <c r="F125" s="908">
        <v>6.1</v>
      </c>
      <c r="G125" s="894">
        <v>48</v>
      </c>
      <c r="H125" s="910"/>
      <c r="I125" s="906"/>
      <c r="J125" s="893"/>
      <c r="K125" s="909">
        <v>2.74</v>
      </c>
      <c r="L125" s="910">
        <v>2</v>
      </c>
      <c r="M125" s="910">
        <v>21</v>
      </c>
      <c r="N125" s="911">
        <v>7</v>
      </c>
      <c r="O125" s="910" t="s">
        <v>4121</v>
      </c>
      <c r="P125" s="912" t="s">
        <v>4347</v>
      </c>
      <c r="Q125" s="913">
        <f t="shared" si="3"/>
        <v>-1</v>
      </c>
      <c r="R125" s="946">
        <f t="shared" si="3"/>
        <v>-3.61</v>
      </c>
      <c r="S125" s="913">
        <f t="shared" si="4"/>
        <v>-1</v>
      </c>
      <c r="T125" s="946">
        <f t="shared" si="5"/>
        <v>-6.1</v>
      </c>
      <c r="U125" s="955" t="s">
        <v>526</v>
      </c>
      <c r="V125" s="515" t="s">
        <v>526</v>
      </c>
      <c r="W125" s="515" t="s">
        <v>526</v>
      </c>
      <c r="X125" s="953" t="s">
        <v>526</v>
      </c>
      <c r="Y125" s="951"/>
    </row>
    <row r="126" spans="1:25" ht="14.4" customHeight="1" x14ac:dyDescent="0.3">
      <c r="A126" s="916" t="s">
        <v>4348</v>
      </c>
      <c r="B126" s="881">
        <v>2</v>
      </c>
      <c r="C126" s="882">
        <v>6.59</v>
      </c>
      <c r="D126" s="883">
        <v>28</v>
      </c>
      <c r="E126" s="898"/>
      <c r="F126" s="884"/>
      <c r="G126" s="885"/>
      <c r="H126" s="886">
        <v>1</v>
      </c>
      <c r="I126" s="884">
        <v>3.29</v>
      </c>
      <c r="J126" s="892">
        <v>24</v>
      </c>
      <c r="K126" s="887">
        <v>3.29</v>
      </c>
      <c r="L126" s="886">
        <v>4</v>
      </c>
      <c r="M126" s="886">
        <v>36</v>
      </c>
      <c r="N126" s="888">
        <v>12</v>
      </c>
      <c r="O126" s="886" t="s">
        <v>4121</v>
      </c>
      <c r="P126" s="899" t="s">
        <v>4349</v>
      </c>
      <c r="Q126" s="889">
        <f t="shared" si="3"/>
        <v>-1</v>
      </c>
      <c r="R126" s="945">
        <f t="shared" si="3"/>
        <v>-3.3</v>
      </c>
      <c r="S126" s="889">
        <f t="shared" si="4"/>
        <v>1</v>
      </c>
      <c r="T126" s="945">
        <f t="shared" si="5"/>
        <v>3.29</v>
      </c>
      <c r="U126" s="954">
        <v>12</v>
      </c>
      <c r="V126" s="900">
        <v>24</v>
      </c>
      <c r="W126" s="900">
        <v>12</v>
      </c>
      <c r="X126" s="952">
        <v>2</v>
      </c>
      <c r="Y126" s="950">
        <v>12</v>
      </c>
    </row>
    <row r="127" spans="1:25" ht="14.4" customHeight="1" x14ac:dyDescent="0.3">
      <c r="A127" s="917" t="s">
        <v>4350</v>
      </c>
      <c r="B127" s="914">
        <v>1</v>
      </c>
      <c r="C127" s="915">
        <v>5.28</v>
      </c>
      <c r="D127" s="897">
        <v>53</v>
      </c>
      <c r="E127" s="905"/>
      <c r="F127" s="906"/>
      <c r="G127" s="893"/>
      <c r="H127" s="910">
        <v>1</v>
      </c>
      <c r="I127" s="906">
        <v>4.09</v>
      </c>
      <c r="J127" s="895">
        <v>45</v>
      </c>
      <c r="K127" s="909">
        <v>4.09</v>
      </c>
      <c r="L127" s="910">
        <v>5</v>
      </c>
      <c r="M127" s="910">
        <v>45</v>
      </c>
      <c r="N127" s="911">
        <v>15</v>
      </c>
      <c r="O127" s="910" t="s">
        <v>4121</v>
      </c>
      <c r="P127" s="912" t="s">
        <v>4351</v>
      </c>
      <c r="Q127" s="913">
        <f t="shared" si="3"/>
        <v>0</v>
      </c>
      <c r="R127" s="946">
        <f t="shared" si="3"/>
        <v>-1.1900000000000004</v>
      </c>
      <c r="S127" s="913">
        <f t="shared" si="4"/>
        <v>1</v>
      </c>
      <c r="T127" s="946">
        <f t="shared" si="5"/>
        <v>4.09</v>
      </c>
      <c r="U127" s="955">
        <v>15</v>
      </c>
      <c r="V127" s="515">
        <v>45</v>
      </c>
      <c r="W127" s="515">
        <v>30</v>
      </c>
      <c r="X127" s="953">
        <v>3</v>
      </c>
      <c r="Y127" s="951">
        <v>30</v>
      </c>
    </row>
    <row r="128" spans="1:25" ht="14.4" customHeight="1" x14ac:dyDescent="0.3">
      <c r="A128" s="917" t="s">
        <v>4352</v>
      </c>
      <c r="B128" s="914">
        <v>2</v>
      </c>
      <c r="C128" s="915">
        <v>12.73</v>
      </c>
      <c r="D128" s="897">
        <v>36.5</v>
      </c>
      <c r="E128" s="905">
        <v>1</v>
      </c>
      <c r="F128" s="906">
        <v>6.37</v>
      </c>
      <c r="G128" s="893">
        <v>37</v>
      </c>
      <c r="H128" s="910">
        <v>1</v>
      </c>
      <c r="I128" s="906">
        <v>6.37</v>
      </c>
      <c r="J128" s="895">
        <v>43</v>
      </c>
      <c r="K128" s="909">
        <v>6.37</v>
      </c>
      <c r="L128" s="910">
        <v>7</v>
      </c>
      <c r="M128" s="910">
        <v>60</v>
      </c>
      <c r="N128" s="911">
        <v>20</v>
      </c>
      <c r="O128" s="910" t="s">
        <v>4121</v>
      </c>
      <c r="P128" s="912" t="s">
        <v>4353</v>
      </c>
      <c r="Q128" s="913">
        <f t="shared" si="3"/>
        <v>-1</v>
      </c>
      <c r="R128" s="946">
        <f t="shared" si="3"/>
        <v>-6.36</v>
      </c>
      <c r="S128" s="913">
        <f t="shared" si="4"/>
        <v>0</v>
      </c>
      <c r="T128" s="946">
        <f t="shared" si="5"/>
        <v>0</v>
      </c>
      <c r="U128" s="955">
        <v>20</v>
      </c>
      <c r="V128" s="515">
        <v>43</v>
      </c>
      <c r="W128" s="515">
        <v>23</v>
      </c>
      <c r="X128" s="953">
        <v>2.15</v>
      </c>
      <c r="Y128" s="951">
        <v>23</v>
      </c>
    </row>
    <row r="129" spans="1:25" ht="14.4" customHeight="1" x14ac:dyDescent="0.3">
      <c r="A129" s="916" t="s">
        <v>4354</v>
      </c>
      <c r="B129" s="900"/>
      <c r="C129" s="901"/>
      <c r="D129" s="902"/>
      <c r="E129" s="890">
        <v>1</v>
      </c>
      <c r="F129" s="891">
        <v>5.3</v>
      </c>
      <c r="G129" s="896">
        <v>30</v>
      </c>
      <c r="H129" s="886"/>
      <c r="I129" s="884"/>
      <c r="J129" s="885"/>
      <c r="K129" s="887">
        <v>5.3</v>
      </c>
      <c r="L129" s="886">
        <v>5</v>
      </c>
      <c r="M129" s="886">
        <v>45</v>
      </c>
      <c r="N129" s="888">
        <v>15</v>
      </c>
      <c r="O129" s="886" t="s">
        <v>4121</v>
      </c>
      <c r="P129" s="899" t="s">
        <v>4355</v>
      </c>
      <c r="Q129" s="889">
        <f t="shared" si="3"/>
        <v>0</v>
      </c>
      <c r="R129" s="945">
        <f t="shared" si="3"/>
        <v>0</v>
      </c>
      <c r="S129" s="889">
        <f t="shared" si="4"/>
        <v>-1</v>
      </c>
      <c r="T129" s="945">
        <f t="shared" si="5"/>
        <v>-5.3</v>
      </c>
      <c r="U129" s="954" t="s">
        <v>526</v>
      </c>
      <c r="V129" s="900" t="s">
        <v>526</v>
      </c>
      <c r="W129" s="900" t="s">
        <v>526</v>
      </c>
      <c r="X129" s="952" t="s">
        <v>526</v>
      </c>
      <c r="Y129" s="950"/>
    </row>
    <row r="130" spans="1:25" ht="14.4" customHeight="1" x14ac:dyDescent="0.3">
      <c r="A130" s="916" t="s">
        <v>4356</v>
      </c>
      <c r="B130" s="900">
        <v>1</v>
      </c>
      <c r="C130" s="901">
        <v>4.66</v>
      </c>
      <c r="D130" s="902">
        <v>52</v>
      </c>
      <c r="E130" s="898"/>
      <c r="F130" s="884"/>
      <c r="G130" s="885"/>
      <c r="H130" s="890">
        <v>1</v>
      </c>
      <c r="I130" s="891">
        <v>2.5499999999999998</v>
      </c>
      <c r="J130" s="892">
        <v>30</v>
      </c>
      <c r="K130" s="887">
        <v>2.5499999999999998</v>
      </c>
      <c r="L130" s="886">
        <v>4</v>
      </c>
      <c r="M130" s="886">
        <v>36</v>
      </c>
      <c r="N130" s="888">
        <v>12</v>
      </c>
      <c r="O130" s="886" t="s">
        <v>4121</v>
      </c>
      <c r="P130" s="899" t="s">
        <v>4357</v>
      </c>
      <c r="Q130" s="889">
        <f t="shared" si="3"/>
        <v>0</v>
      </c>
      <c r="R130" s="945">
        <f t="shared" si="3"/>
        <v>-2.1100000000000003</v>
      </c>
      <c r="S130" s="889">
        <f t="shared" si="4"/>
        <v>1</v>
      </c>
      <c r="T130" s="945">
        <f t="shared" si="5"/>
        <v>2.5499999999999998</v>
      </c>
      <c r="U130" s="954">
        <v>12</v>
      </c>
      <c r="V130" s="900">
        <v>30</v>
      </c>
      <c r="W130" s="900">
        <v>18</v>
      </c>
      <c r="X130" s="952">
        <v>2.5</v>
      </c>
      <c r="Y130" s="950">
        <v>18</v>
      </c>
    </row>
    <row r="131" spans="1:25" ht="14.4" customHeight="1" x14ac:dyDescent="0.3">
      <c r="A131" s="917" t="s">
        <v>4358</v>
      </c>
      <c r="B131" s="515"/>
      <c r="C131" s="904"/>
      <c r="D131" s="903"/>
      <c r="E131" s="905">
        <v>2</v>
      </c>
      <c r="F131" s="906">
        <v>8.98</v>
      </c>
      <c r="G131" s="893">
        <v>44.5</v>
      </c>
      <c r="H131" s="907">
        <v>1</v>
      </c>
      <c r="I131" s="908">
        <v>4.55</v>
      </c>
      <c r="J131" s="895">
        <v>30</v>
      </c>
      <c r="K131" s="909">
        <v>4.2</v>
      </c>
      <c r="L131" s="910">
        <v>5</v>
      </c>
      <c r="M131" s="910">
        <v>45</v>
      </c>
      <c r="N131" s="911">
        <v>15</v>
      </c>
      <c r="O131" s="910" t="s">
        <v>4121</v>
      </c>
      <c r="P131" s="912" t="s">
        <v>4359</v>
      </c>
      <c r="Q131" s="913">
        <f t="shared" si="3"/>
        <v>1</v>
      </c>
      <c r="R131" s="946">
        <f t="shared" si="3"/>
        <v>4.55</v>
      </c>
      <c r="S131" s="913">
        <f t="shared" si="4"/>
        <v>-1</v>
      </c>
      <c r="T131" s="946">
        <f t="shared" si="5"/>
        <v>-4.4300000000000006</v>
      </c>
      <c r="U131" s="955">
        <v>15</v>
      </c>
      <c r="V131" s="515">
        <v>30</v>
      </c>
      <c r="W131" s="515">
        <v>15</v>
      </c>
      <c r="X131" s="953">
        <v>2</v>
      </c>
      <c r="Y131" s="951">
        <v>15</v>
      </c>
    </row>
    <row r="132" spans="1:25" ht="14.4" customHeight="1" x14ac:dyDescent="0.3">
      <c r="A132" s="916" t="s">
        <v>4360</v>
      </c>
      <c r="B132" s="900"/>
      <c r="C132" s="901"/>
      <c r="D132" s="902"/>
      <c r="E132" s="898"/>
      <c r="F132" s="884"/>
      <c r="G132" s="885"/>
      <c r="H132" s="890">
        <v>1</v>
      </c>
      <c r="I132" s="891">
        <v>7.71</v>
      </c>
      <c r="J132" s="892">
        <v>42</v>
      </c>
      <c r="K132" s="887">
        <v>3.57</v>
      </c>
      <c r="L132" s="886">
        <v>3</v>
      </c>
      <c r="M132" s="886">
        <v>24</v>
      </c>
      <c r="N132" s="888">
        <v>8</v>
      </c>
      <c r="O132" s="886" t="s">
        <v>4121</v>
      </c>
      <c r="P132" s="899" t="s">
        <v>4361</v>
      </c>
      <c r="Q132" s="889">
        <f t="shared" si="3"/>
        <v>1</v>
      </c>
      <c r="R132" s="945">
        <f t="shared" si="3"/>
        <v>7.71</v>
      </c>
      <c r="S132" s="889">
        <f t="shared" si="4"/>
        <v>1</v>
      </c>
      <c r="T132" s="945">
        <f t="shared" si="5"/>
        <v>7.71</v>
      </c>
      <c r="U132" s="954">
        <v>8</v>
      </c>
      <c r="V132" s="900">
        <v>42</v>
      </c>
      <c r="W132" s="900">
        <v>34</v>
      </c>
      <c r="X132" s="952">
        <v>5.25</v>
      </c>
      <c r="Y132" s="950">
        <v>34</v>
      </c>
    </row>
    <row r="133" spans="1:25" ht="14.4" customHeight="1" x14ac:dyDescent="0.3">
      <c r="A133" s="916" t="s">
        <v>4362</v>
      </c>
      <c r="B133" s="900">
        <v>1</v>
      </c>
      <c r="C133" s="901">
        <v>2.3199999999999998</v>
      </c>
      <c r="D133" s="902">
        <v>29</v>
      </c>
      <c r="E133" s="890"/>
      <c r="F133" s="891"/>
      <c r="G133" s="896"/>
      <c r="H133" s="886"/>
      <c r="I133" s="884"/>
      <c r="J133" s="885"/>
      <c r="K133" s="887">
        <v>0.66</v>
      </c>
      <c r="L133" s="886">
        <v>1</v>
      </c>
      <c r="M133" s="886">
        <v>12</v>
      </c>
      <c r="N133" s="888">
        <v>4</v>
      </c>
      <c r="O133" s="886" t="s">
        <v>4121</v>
      </c>
      <c r="P133" s="899" t="s">
        <v>4363</v>
      </c>
      <c r="Q133" s="889">
        <f t="shared" si="3"/>
        <v>-1</v>
      </c>
      <c r="R133" s="945">
        <f t="shared" si="3"/>
        <v>-2.3199999999999998</v>
      </c>
      <c r="S133" s="889">
        <f t="shared" si="4"/>
        <v>0</v>
      </c>
      <c r="T133" s="945">
        <f t="shared" si="5"/>
        <v>0</v>
      </c>
      <c r="U133" s="954" t="s">
        <v>526</v>
      </c>
      <c r="V133" s="900" t="s">
        <v>526</v>
      </c>
      <c r="W133" s="900" t="s">
        <v>526</v>
      </c>
      <c r="X133" s="952" t="s">
        <v>526</v>
      </c>
      <c r="Y133" s="950"/>
    </row>
    <row r="134" spans="1:25" ht="14.4" customHeight="1" x14ac:dyDescent="0.3">
      <c r="A134" s="917" t="s">
        <v>4364</v>
      </c>
      <c r="B134" s="515"/>
      <c r="C134" s="904"/>
      <c r="D134" s="903"/>
      <c r="E134" s="907">
        <v>1</v>
      </c>
      <c r="F134" s="908">
        <v>1.6</v>
      </c>
      <c r="G134" s="894">
        <v>28</v>
      </c>
      <c r="H134" s="910"/>
      <c r="I134" s="906"/>
      <c r="J134" s="893"/>
      <c r="K134" s="909">
        <v>1.5</v>
      </c>
      <c r="L134" s="910">
        <v>3</v>
      </c>
      <c r="M134" s="910">
        <v>27</v>
      </c>
      <c r="N134" s="911">
        <v>9</v>
      </c>
      <c r="O134" s="910" t="s">
        <v>4121</v>
      </c>
      <c r="P134" s="912" t="s">
        <v>4363</v>
      </c>
      <c r="Q134" s="913">
        <f t="shared" ref="Q134:R197" si="6">H134-B134</f>
        <v>0</v>
      </c>
      <c r="R134" s="946">
        <f t="shared" si="6"/>
        <v>0</v>
      </c>
      <c r="S134" s="913">
        <f t="shared" ref="S134:S197" si="7">H134-E134</f>
        <v>-1</v>
      </c>
      <c r="T134" s="946">
        <f t="shared" ref="T134:T197" si="8">I134-F134</f>
        <v>-1.6</v>
      </c>
      <c r="U134" s="955" t="s">
        <v>526</v>
      </c>
      <c r="V134" s="515" t="s">
        <v>526</v>
      </c>
      <c r="W134" s="515" t="s">
        <v>526</v>
      </c>
      <c r="X134" s="953" t="s">
        <v>526</v>
      </c>
      <c r="Y134" s="951"/>
    </row>
    <row r="135" spans="1:25" ht="14.4" customHeight="1" x14ac:dyDescent="0.3">
      <c r="A135" s="916" t="s">
        <v>4365</v>
      </c>
      <c r="B135" s="900">
        <v>1</v>
      </c>
      <c r="C135" s="901">
        <v>3.15</v>
      </c>
      <c r="D135" s="902">
        <v>42</v>
      </c>
      <c r="E135" s="898"/>
      <c r="F135" s="884"/>
      <c r="G135" s="885"/>
      <c r="H135" s="890"/>
      <c r="I135" s="891"/>
      <c r="J135" s="896"/>
      <c r="K135" s="887">
        <v>1</v>
      </c>
      <c r="L135" s="886">
        <v>2</v>
      </c>
      <c r="M135" s="886">
        <v>18</v>
      </c>
      <c r="N135" s="888">
        <v>6</v>
      </c>
      <c r="O135" s="886" t="s">
        <v>4121</v>
      </c>
      <c r="P135" s="899" t="s">
        <v>4366</v>
      </c>
      <c r="Q135" s="889">
        <f t="shared" si="6"/>
        <v>-1</v>
      </c>
      <c r="R135" s="945">
        <f t="shared" si="6"/>
        <v>-3.15</v>
      </c>
      <c r="S135" s="889">
        <f t="shared" si="7"/>
        <v>0</v>
      </c>
      <c r="T135" s="945">
        <f t="shared" si="8"/>
        <v>0</v>
      </c>
      <c r="U135" s="954" t="s">
        <v>526</v>
      </c>
      <c r="V135" s="900" t="s">
        <v>526</v>
      </c>
      <c r="W135" s="900" t="s">
        <v>526</v>
      </c>
      <c r="X135" s="952" t="s">
        <v>526</v>
      </c>
      <c r="Y135" s="950"/>
    </row>
    <row r="136" spans="1:25" ht="14.4" customHeight="1" x14ac:dyDescent="0.3">
      <c r="A136" s="917" t="s">
        <v>4367</v>
      </c>
      <c r="B136" s="515"/>
      <c r="C136" s="904"/>
      <c r="D136" s="903"/>
      <c r="E136" s="905"/>
      <c r="F136" s="906"/>
      <c r="G136" s="893"/>
      <c r="H136" s="907">
        <v>1</v>
      </c>
      <c r="I136" s="908">
        <v>4.84</v>
      </c>
      <c r="J136" s="895">
        <v>56</v>
      </c>
      <c r="K136" s="909">
        <v>1.72</v>
      </c>
      <c r="L136" s="910">
        <v>3</v>
      </c>
      <c r="M136" s="910">
        <v>27</v>
      </c>
      <c r="N136" s="911">
        <v>9</v>
      </c>
      <c r="O136" s="910" t="s">
        <v>4121</v>
      </c>
      <c r="P136" s="912" t="s">
        <v>4368</v>
      </c>
      <c r="Q136" s="913">
        <f t="shared" si="6"/>
        <v>1</v>
      </c>
      <c r="R136" s="946">
        <f t="shared" si="6"/>
        <v>4.84</v>
      </c>
      <c r="S136" s="913">
        <f t="shared" si="7"/>
        <v>1</v>
      </c>
      <c r="T136" s="946">
        <f t="shared" si="8"/>
        <v>4.84</v>
      </c>
      <c r="U136" s="955">
        <v>9</v>
      </c>
      <c r="V136" s="515">
        <v>56</v>
      </c>
      <c r="W136" s="515">
        <v>47</v>
      </c>
      <c r="X136" s="953">
        <v>6.2222222222222223</v>
      </c>
      <c r="Y136" s="951">
        <v>47</v>
      </c>
    </row>
    <row r="137" spans="1:25" ht="14.4" customHeight="1" x14ac:dyDescent="0.3">
      <c r="A137" s="916" t="s">
        <v>4369</v>
      </c>
      <c r="B137" s="900"/>
      <c r="C137" s="901"/>
      <c r="D137" s="902"/>
      <c r="E137" s="890">
        <v>1</v>
      </c>
      <c r="F137" s="891">
        <v>0.78</v>
      </c>
      <c r="G137" s="896">
        <v>23</v>
      </c>
      <c r="H137" s="886"/>
      <c r="I137" s="884"/>
      <c r="J137" s="885"/>
      <c r="K137" s="887">
        <v>0.55000000000000004</v>
      </c>
      <c r="L137" s="886">
        <v>2</v>
      </c>
      <c r="M137" s="886">
        <v>18</v>
      </c>
      <c r="N137" s="888">
        <v>6</v>
      </c>
      <c r="O137" s="886" t="s">
        <v>4121</v>
      </c>
      <c r="P137" s="899" t="s">
        <v>4370</v>
      </c>
      <c r="Q137" s="889">
        <f t="shared" si="6"/>
        <v>0</v>
      </c>
      <c r="R137" s="945">
        <f t="shared" si="6"/>
        <v>0</v>
      </c>
      <c r="S137" s="889">
        <f t="shared" si="7"/>
        <v>-1</v>
      </c>
      <c r="T137" s="945">
        <f t="shared" si="8"/>
        <v>-0.78</v>
      </c>
      <c r="U137" s="954" t="s">
        <v>526</v>
      </c>
      <c r="V137" s="900" t="s">
        <v>526</v>
      </c>
      <c r="W137" s="900" t="s">
        <v>526</v>
      </c>
      <c r="X137" s="952" t="s">
        <v>526</v>
      </c>
      <c r="Y137" s="950"/>
    </row>
    <row r="138" spans="1:25" ht="14.4" customHeight="1" x14ac:dyDescent="0.3">
      <c r="A138" s="917" t="s">
        <v>4371</v>
      </c>
      <c r="B138" s="515"/>
      <c r="C138" s="904"/>
      <c r="D138" s="903"/>
      <c r="E138" s="907">
        <v>2</v>
      </c>
      <c r="F138" s="908">
        <v>4.8</v>
      </c>
      <c r="G138" s="894">
        <v>60.5</v>
      </c>
      <c r="H138" s="910"/>
      <c r="I138" s="906"/>
      <c r="J138" s="893"/>
      <c r="K138" s="909">
        <v>0.76</v>
      </c>
      <c r="L138" s="910">
        <v>3</v>
      </c>
      <c r="M138" s="910">
        <v>27</v>
      </c>
      <c r="N138" s="911">
        <v>9</v>
      </c>
      <c r="O138" s="910" t="s">
        <v>4121</v>
      </c>
      <c r="P138" s="912" t="s">
        <v>4372</v>
      </c>
      <c r="Q138" s="913">
        <f t="shared" si="6"/>
        <v>0</v>
      </c>
      <c r="R138" s="946">
        <f t="shared" si="6"/>
        <v>0</v>
      </c>
      <c r="S138" s="913">
        <f t="shared" si="7"/>
        <v>-2</v>
      </c>
      <c r="T138" s="946">
        <f t="shared" si="8"/>
        <v>-4.8</v>
      </c>
      <c r="U138" s="955" t="s">
        <v>526</v>
      </c>
      <c r="V138" s="515" t="s">
        <v>526</v>
      </c>
      <c r="W138" s="515" t="s">
        <v>526</v>
      </c>
      <c r="X138" s="953" t="s">
        <v>526</v>
      </c>
      <c r="Y138" s="951"/>
    </row>
    <row r="139" spans="1:25" ht="14.4" customHeight="1" x14ac:dyDescent="0.3">
      <c r="A139" s="916" t="s">
        <v>4373</v>
      </c>
      <c r="B139" s="881">
        <v>1</v>
      </c>
      <c r="C139" s="882">
        <v>1.69</v>
      </c>
      <c r="D139" s="883">
        <v>44</v>
      </c>
      <c r="E139" s="898"/>
      <c r="F139" s="884"/>
      <c r="G139" s="885"/>
      <c r="H139" s="886"/>
      <c r="I139" s="884"/>
      <c r="J139" s="885"/>
      <c r="K139" s="887">
        <v>0.59</v>
      </c>
      <c r="L139" s="886">
        <v>2</v>
      </c>
      <c r="M139" s="886">
        <v>21</v>
      </c>
      <c r="N139" s="888">
        <v>7</v>
      </c>
      <c r="O139" s="886" t="s">
        <v>4121</v>
      </c>
      <c r="P139" s="899" t="s">
        <v>4374</v>
      </c>
      <c r="Q139" s="889">
        <f t="shared" si="6"/>
        <v>-1</v>
      </c>
      <c r="R139" s="945">
        <f t="shared" si="6"/>
        <v>-1.69</v>
      </c>
      <c r="S139" s="889">
        <f t="shared" si="7"/>
        <v>0</v>
      </c>
      <c r="T139" s="945">
        <f t="shared" si="8"/>
        <v>0</v>
      </c>
      <c r="U139" s="954" t="s">
        <v>526</v>
      </c>
      <c r="V139" s="900" t="s">
        <v>526</v>
      </c>
      <c r="W139" s="900" t="s">
        <v>526</v>
      </c>
      <c r="X139" s="952" t="s">
        <v>526</v>
      </c>
      <c r="Y139" s="950"/>
    </row>
    <row r="140" spans="1:25" ht="14.4" customHeight="1" x14ac:dyDescent="0.3">
      <c r="A140" s="917" t="s">
        <v>4375</v>
      </c>
      <c r="B140" s="914">
        <v>1</v>
      </c>
      <c r="C140" s="915">
        <v>2.9</v>
      </c>
      <c r="D140" s="897">
        <v>47</v>
      </c>
      <c r="E140" s="905">
        <v>1</v>
      </c>
      <c r="F140" s="906">
        <v>1.81</v>
      </c>
      <c r="G140" s="893">
        <v>31</v>
      </c>
      <c r="H140" s="910"/>
      <c r="I140" s="906"/>
      <c r="J140" s="893"/>
      <c r="K140" s="909">
        <v>1.1200000000000001</v>
      </c>
      <c r="L140" s="910">
        <v>3</v>
      </c>
      <c r="M140" s="910">
        <v>27</v>
      </c>
      <c r="N140" s="911">
        <v>9</v>
      </c>
      <c r="O140" s="910" t="s">
        <v>4121</v>
      </c>
      <c r="P140" s="912" t="s">
        <v>4376</v>
      </c>
      <c r="Q140" s="913">
        <f t="shared" si="6"/>
        <v>-1</v>
      </c>
      <c r="R140" s="946">
        <f t="shared" si="6"/>
        <v>-2.9</v>
      </c>
      <c r="S140" s="913">
        <f t="shared" si="7"/>
        <v>-1</v>
      </c>
      <c r="T140" s="946">
        <f t="shared" si="8"/>
        <v>-1.81</v>
      </c>
      <c r="U140" s="955" t="s">
        <v>526</v>
      </c>
      <c r="V140" s="515" t="s">
        <v>526</v>
      </c>
      <c r="W140" s="515" t="s">
        <v>526</v>
      </c>
      <c r="X140" s="953" t="s">
        <v>526</v>
      </c>
      <c r="Y140" s="951"/>
    </row>
    <row r="141" spans="1:25" ht="14.4" customHeight="1" x14ac:dyDescent="0.3">
      <c r="A141" s="916" t="s">
        <v>4377</v>
      </c>
      <c r="B141" s="881">
        <v>2</v>
      </c>
      <c r="C141" s="882">
        <v>3.62</v>
      </c>
      <c r="D141" s="883">
        <v>40</v>
      </c>
      <c r="E141" s="898"/>
      <c r="F141" s="884"/>
      <c r="G141" s="885"/>
      <c r="H141" s="886"/>
      <c r="I141" s="884"/>
      <c r="J141" s="885"/>
      <c r="K141" s="887">
        <v>0.6</v>
      </c>
      <c r="L141" s="886">
        <v>2</v>
      </c>
      <c r="M141" s="886">
        <v>18</v>
      </c>
      <c r="N141" s="888">
        <v>6</v>
      </c>
      <c r="O141" s="886" t="s">
        <v>4121</v>
      </c>
      <c r="P141" s="899" t="s">
        <v>4378</v>
      </c>
      <c r="Q141" s="889">
        <f t="shared" si="6"/>
        <v>-2</v>
      </c>
      <c r="R141" s="945">
        <f t="shared" si="6"/>
        <v>-3.62</v>
      </c>
      <c r="S141" s="889">
        <f t="shared" si="7"/>
        <v>0</v>
      </c>
      <c r="T141" s="945">
        <f t="shared" si="8"/>
        <v>0</v>
      </c>
      <c r="U141" s="954" t="s">
        <v>526</v>
      </c>
      <c r="V141" s="900" t="s">
        <v>526</v>
      </c>
      <c r="W141" s="900" t="s">
        <v>526</v>
      </c>
      <c r="X141" s="952" t="s">
        <v>526</v>
      </c>
      <c r="Y141" s="950"/>
    </row>
    <row r="142" spans="1:25" ht="14.4" customHeight="1" x14ac:dyDescent="0.3">
      <c r="A142" s="916" t="s">
        <v>4379</v>
      </c>
      <c r="B142" s="900">
        <v>2</v>
      </c>
      <c r="C142" s="901">
        <v>1.8</v>
      </c>
      <c r="D142" s="902">
        <v>25.5</v>
      </c>
      <c r="E142" s="898"/>
      <c r="F142" s="884"/>
      <c r="G142" s="885"/>
      <c r="H142" s="890">
        <v>1</v>
      </c>
      <c r="I142" s="891">
        <v>0.96</v>
      </c>
      <c r="J142" s="892">
        <v>28</v>
      </c>
      <c r="K142" s="887">
        <v>0.39</v>
      </c>
      <c r="L142" s="886">
        <v>2</v>
      </c>
      <c r="M142" s="886">
        <v>15</v>
      </c>
      <c r="N142" s="888">
        <v>5</v>
      </c>
      <c r="O142" s="886" t="s">
        <v>4121</v>
      </c>
      <c r="P142" s="899" t="s">
        <v>4380</v>
      </c>
      <c r="Q142" s="889">
        <f t="shared" si="6"/>
        <v>-1</v>
      </c>
      <c r="R142" s="945">
        <f t="shared" si="6"/>
        <v>-0.84000000000000008</v>
      </c>
      <c r="S142" s="889">
        <f t="shared" si="7"/>
        <v>1</v>
      </c>
      <c r="T142" s="945">
        <f t="shared" si="8"/>
        <v>0.96</v>
      </c>
      <c r="U142" s="954">
        <v>5</v>
      </c>
      <c r="V142" s="900">
        <v>28</v>
      </c>
      <c r="W142" s="900">
        <v>23</v>
      </c>
      <c r="X142" s="952">
        <v>5.6</v>
      </c>
      <c r="Y142" s="950">
        <v>23</v>
      </c>
    </row>
    <row r="143" spans="1:25" ht="14.4" customHeight="1" x14ac:dyDescent="0.3">
      <c r="A143" s="917" t="s">
        <v>4381</v>
      </c>
      <c r="B143" s="515">
        <v>1</v>
      </c>
      <c r="C143" s="904">
        <v>0.57999999999999996</v>
      </c>
      <c r="D143" s="903">
        <v>20</v>
      </c>
      <c r="E143" s="905"/>
      <c r="F143" s="906"/>
      <c r="G143" s="893"/>
      <c r="H143" s="907">
        <v>2</v>
      </c>
      <c r="I143" s="908">
        <v>1.94</v>
      </c>
      <c r="J143" s="895">
        <v>26</v>
      </c>
      <c r="K143" s="909">
        <v>0.57999999999999996</v>
      </c>
      <c r="L143" s="910">
        <v>2</v>
      </c>
      <c r="M143" s="910">
        <v>21</v>
      </c>
      <c r="N143" s="911">
        <v>7</v>
      </c>
      <c r="O143" s="910" t="s">
        <v>4121</v>
      </c>
      <c r="P143" s="912" t="s">
        <v>4380</v>
      </c>
      <c r="Q143" s="913">
        <f t="shared" si="6"/>
        <v>1</v>
      </c>
      <c r="R143" s="946">
        <f t="shared" si="6"/>
        <v>1.3599999999999999</v>
      </c>
      <c r="S143" s="913">
        <f t="shared" si="7"/>
        <v>2</v>
      </c>
      <c r="T143" s="946">
        <f t="shared" si="8"/>
        <v>1.94</v>
      </c>
      <c r="U143" s="955">
        <v>14</v>
      </c>
      <c r="V143" s="515">
        <v>52</v>
      </c>
      <c r="W143" s="515">
        <v>38</v>
      </c>
      <c r="X143" s="953">
        <v>3.7142857142857144</v>
      </c>
      <c r="Y143" s="951">
        <v>38</v>
      </c>
    </row>
    <row r="144" spans="1:25" ht="14.4" customHeight="1" x14ac:dyDescent="0.3">
      <c r="A144" s="916" t="s">
        <v>4382</v>
      </c>
      <c r="B144" s="881">
        <v>1</v>
      </c>
      <c r="C144" s="882">
        <v>0.91</v>
      </c>
      <c r="D144" s="883">
        <v>27</v>
      </c>
      <c r="E144" s="898"/>
      <c r="F144" s="884"/>
      <c r="G144" s="885"/>
      <c r="H144" s="886"/>
      <c r="I144" s="884"/>
      <c r="J144" s="885"/>
      <c r="K144" s="887">
        <v>0.38</v>
      </c>
      <c r="L144" s="886">
        <v>2</v>
      </c>
      <c r="M144" s="886">
        <v>15</v>
      </c>
      <c r="N144" s="888">
        <v>5</v>
      </c>
      <c r="O144" s="886" t="s">
        <v>4121</v>
      </c>
      <c r="P144" s="899" t="s">
        <v>4383</v>
      </c>
      <c r="Q144" s="889">
        <f t="shared" si="6"/>
        <v>-1</v>
      </c>
      <c r="R144" s="945">
        <f t="shared" si="6"/>
        <v>-0.91</v>
      </c>
      <c r="S144" s="889">
        <f t="shared" si="7"/>
        <v>0</v>
      </c>
      <c r="T144" s="945">
        <f t="shared" si="8"/>
        <v>0</v>
      </c>
      <c r="U144" s="954" t="s">
        <v>526</v>
      </c>
      <c r="V144" s="900" t="s">
        <v>526</v>
      </c>
      <c r="W144" s="900" t="s">
        <v>526</v>
      </c>
      <c r="X144" s="952" t="s">
        <v>526</v>
      </c>
      <c r="Y144" s="950"/>
    </row>
    <row r="145" spans="1:25" ht="14.4" customHeight="1" x14ac:dyDescent="0.3">
      <c r="A145" s="917" t="s">
        <v>4384</v>
      </c>
      <c r="B145" s="914">
        <v>1</v>
      </c>
      <c r="C145" s="915">
        <v>0.55000000000000004</v>
      </c>
      <c r="D145" s="897">
        <v>17</v>
      </c>
      <c r="E145" s="905"/>
      <c r="F145" s="906"/>
      <c r="G145" s="893"/>
      <c r="H145" s="910">
        <v>1</v>
      </c>
      <c r="I145" s="906">
        <v>0.28999999999999998</v>
      </c>
      <c r="J145" s="893">
        <v>1</v>
      </c>
      <c r="K145" s="909">
        <v>0.55000000000000004</v>
      </c>
      <c r="L145" s="910">
        <v>2</v>
      </c>
      <c r="M145" s="910">
        <v>18</v>
      </c>
      <c r="N145" s="911">
        <v>6</v>
      </c>
      <c r="O145" s="910" t="s">
        <v>4121</v>
      </c>
      <c r="P145" s="912" t="s">
        <v>4385</v>
      </c>
      <c r="Q145" s="913">
        <f t="shared" si="6"/>
        <v>0</v>
      </c>
      <c r="R145" s="946">
        <f t="shared" si="6"/>
        <v>-0.26000000000000006</v>
      </c>
      <c r="S145" s="913">
        <f t="shared" si="7"/>
        <v>1</v>
      </c>
      <c r="T145" s="946">
        <f t="shared" si="8"/>
        <v>0.28999999999999998</v>
      </c>
      <c r="U145" s="955">
        <v>6</v>
      </c>
      <c r="V145" s="515">
        <v>1</v>
      </c>
      <c r="W145" s="515">
        <v>-5</v>
      </c>
      <c r="X145" s="953">
        <v>0.16666666666666666</v>
      </c>
      <c r="Y145" s="951"/>
    </row>
    <row r="146" spans="1:25" ht="14.4" customHeight="1" x14ac:dyDescent="0.3">
      <c r="A146" s="917" t="s">
        <v>4386</v>
      </c>
      <c r="B146" s="914">
        <v>1</v>
      </c>
      <c r="C146" s="915">
        <v>2.79</v>
      </c>
      <c r="D146" s="897">
        <v>46</v>
      </c>
      <c r="E146" s="905"/>
      <c r="F146" s="906"/>
      <c r="G146" s="893"/>
      <c r="H146" s="910"/>
      <c r="I146" s="906"/>
      <c r="J146" s="893"/>
      <c r="K146" s="909">
        <v>1.05</v>
      </c>
      <c r="L146" s="910">
        <v>3</v>
      </c>
      <c r="M146" s="910">
        <v>27</v>
      </c>
      <c r="N146" s="911">
        <v>9</v>
      </c>
      <c r="O146" s="910" t="s">
        <v>4121</v>
      </c>
      <c r="P146" s="912" t="s">
        <v>4387</v>
      </c>
      <c r="Q146" s="913">
        <f t="shared" si="6"/>
        <v>-1</v>
      </c>
      <c r="R146" s="946">
        <f t="shared" si="6"/>
        <v>-2.79</v>
      </c>
      <c r="S146" s="913">
        <f t="shared" si="7"/>
        <v>0</v>
      </c>
      <c r="T146" s="946">
        <f t="shared" si="8"/>
        <v>0</v>
      </c>
      <c r="U146" s="955" t="s">
        <v>526</v>
      </c>
      <c r="V146" s="515" t="s">
        <v>526</v>
      </c>
      <c r="W146" s="515" t="s">
        <v>526</v>
      </c>
      <c r="X146" s="953" t="s">
        <v>526</v>
      </c>
      <c r="Y146" s="951"/>
    </row>
    <row r="147" spans="1:25" ht="14.4" customHeight="1" x14ac:dyDescent="0.3">
      <c r="A147" s="916" t="s">
        <v>4388</v>
      </c>
      <c r="B147" s="900"/>
      <c r="C147" s="901"/>
      <c r="D147" s="902"/>
      <c r="E147" s="898">
        <v>1</v>
      </c>
      <c r="F147" s="884">
        <v>1.06</v>
      </c>
      <c r="G147" s="885">
        <v>28</v>
      </c>
      <c r="H147" s="890">
        <v>2</v>
      </c>
      <c r="I147" s="891">
        <v>1.55</v>
      </c>
      <c r="J147" s="892">
        <v>17</v>
      </c>
      <c r="K147" s="887">
        <v>0.39</v>
      </c>
      <c r="L147" s="886">
        <v>2</v>
      </c>
      <c r="M147" s="886">
        <v>15</v>
      </c>
      <c r="N147" s="888">
        <v>5</v>
      </c>
      <c r="O147" s="886" t="s">
        <v>4121</v>
      </c>
      <c r="P147" s="899" t="s">
        <v>4389</v>
      </c>
      <c r="Q147" s="889">
        <f t="shared" si="6"/>
        <v>2</v>
      </c>
      <c r="R147" s="945">
        <f t="shared" si="6"/>
        <v>1.55</v>
      </c>
      <c r="S147" s="889">
        <f t="shared" si="7"/>
        <v>1</v>
      </c>
      <c r="T147" s="945">
        <f t="shared" si="8"/>
        <v>0.49</v>
      </c>
      <c r="U147" s="954">
        <v>10</v>
      </c>
      <c r="V147" s="900">
        <v>34</v>
      </c>
      <c r="W147" s="900">
        <v>24</v>
      </c>
      <c r="X147" s="952">
        <v>3.4</v>
      </c>
      <c r="Y147" s="950">
        <v>26</v>
      </c>
    </row>
    <row r="148" spans="1:25" ht="14.4" customHeight="1" x14ac:dyDescent="0.3">
      <c r="A148" s="916" t="s">
        <v>4390</v>
      </c>
      <c r="B148" s="900">
        <v>2</v>
      </c>
      <c r="C148" s="901">
        <v>0.61</v>
      </c>
      <c r="D148" s="902">
        <v>5.5</v>
      </c>
      <c r="E148" s="898">
        <v>1</v>
      </c>
      <c r="F148" s="884">
        <v>2.52</v>
      </c>
      <c r="G148" s="885">
        <v>39</v>
      </c>
      <c r="H148" s="890"/>
      <c r="I148" s="891"/>
      <c r="J148" s="896"/>
      <c r="K148" s="887">
        <v>0.31</v>
      </c>
      <c r="L148" s="886">
        <v>1</v>
      </c>
      <c r="M148" s="886">
        <v>12</v>
      </c>
      <c r="N148" s="888">
        <v>4</v>
      </c>
      <c r="O148" s="886" t="s">
        <v>4121</v>
      </c>
      <c r="P148" s="899" t="s">
        <v>4391</v>
      </c>
      <c r="Q148" s="889">
        <f t="shared" si="6"/>
        <v>-2</v>
      </c>
      <c r="R148" s="945">
        <f t="shared" si="6"/>
        <v>-0.61</v>
      </c>
      <c r="S148" s="889">
        <f t="shared" si="7"/>
        <v>-1</v>
      </c>
      <c r="T148" s="945">
        <f t="shared" si="8"/>
        <v>-2.52</v>
      </c>
      <c r="U148" s="954" t="s">
        <v>526</v>
      </c>
      <c r="V148" s="900" t="s">
        <v>526</v>
      </c>
      <c r="W148" s="900" t="s">
        <v>526</v>
      </c>
      <c r="X148" s="952" t="s">
        <v>526</v>
      </c>
      <c r="Y148" s="950"/>
    </row>
    <row r="149" spans="1:25" ht="14.4" customHeight="1" x14ac:dyDescent="0.3">
      <c r="A149" s="917" t="s">
        <v>4392</v>
      </c>
      <c r="B149" s="515">
        <v>3</v>
      </c>
      <c r="C149" s="904">
        <v>3.68</v>
      </c>
      <c r="D149" s="903">
        <v>29</v>
      </c>
      <c r="E149" s="905">
        <v>1</v>
      </c>
      <c r="F149" s="906">
        <v>1.2</v>
      </c>
      <c r="G149" s="893">
        <v>29</v>
      </c>
      <c r="H149" s="907">
        <v>5</v>
      </c>
      <c r="I149" s="908">
        <v>4.53</v>
      </c>
      <c r="J149" s="895">
        <v>22.8</v>
      </c>
      <c r="K149" s="909">
        <v>0.46</v>
      </c>
      <c r="L149" s="910">
        <v>2</v>
      </c>
      <c r="M149" s="910">
        <v>15</v>
      </c>
      <c r="N149" s="911">
        <v>5</v>
      </c>
      <c r="O149" s="910" t="s">
        <v>4121</v>
      </c>
      <c r="P149" s="912" t="s">
        <v>4393</v>
      </c>
      <c r="Q149" s="913">
        <f t="shared" si="6"/>
        <v>2</v>
      </c>
      <c r="R149" s="946">
        <f t="shared" si="6"/>
        <v>0.85000000000000009</v>
      </c>
      <c r="S149" s="913">
        <f t="shared" si="7"/>
        <v>4</v>
      </c>
      <c r="T149" s="946">
        <f t="shared" si="8"/>
        <v>3.33</v>
      </c>
      <c r="U149" s="955">
        <v>25</v>
      </c>
      <c r="V149" s="515">
        <v>114</v>
      </c>
      <c r="W149" s="515">
        <v>89</v>
      </c>
      <c r="X149" s="953">
        <v>4.5599999999999996</v>
      </c>
      <c r="Y149" s="951">
        <v>89</v>
      </c>
    </row>
    <row r="150" spans="1:25" ht="14.4" customHeight="1" x14ac:dyDescent="0.3">
      <c r="A150" s="917" t="s">
        <v>4394</v>
      </c>
      <c r="B150" s="515"/>
      <c r="C150" s="904"/>
      <c r="D150" s="903"/>
      <c r="E150" s="905">
        <v>3</v>
      </c>
      <c r="F150" s="906">
        <v>2.62</v>
      </c>
      <c r="G150" s="893">
        <v>20</v>
      </c>
      <c r="H150" s="907">
        <v>2</v>
      </c>
      <c r="I150" s="908">
        <v>2.46</v>
      </c>
      <c r="J150" s="895">
        <v>29.5</v>
      </c>
      <c r="K150" s="909">
        <v>0.86</v>
      </c>
      <c r="L150" s="910">
        <v>3</v>
      </c>
      <c r="M150" s="910">
        <v>27</v>
      </c>
      <c r="N150" s="911">
        <v>9</v>
      </c>
      <c r="O150" s="910" t="s">
        <v>4121</v>
      </c>
      <c r="P150" s="912" t="s">
        <v>4395</v>
      </c>
      <c r="Q150" s="913">
        <f t="shared" si="6"/>
        <v>2</v>
      </c>
      <c r="R150" s="946">
        <f t="shared" si="6"/>
        <v>2.46</v>
      </c>
      <c r="S150" s="913">
        <f t="shared" si="7"/>
        <v>-1</v>
      </c>
      <c r="T150" s="946">
        <f t="shared" si="8"/>
        <v>-0.16000000000000014</v>
      </c>
      <c r="U150" s="955">
        <v>18</v>
      </c>
      <c r="V150" s="515">
        <v>59</v>
      </c>
      <c r="W150" s="515">
        <v>41</v>
      </c>
      <c r="X150" s="953">
        <v>3.2777777777777777</v>
      </c>
      <c r="Y150" s="951">
        <v>41</v>
      </c>
    </row>
    <row r="151" spans="1:25" ht="14.4" customHeight="1" x14ac:dyDescent="0.3">
      <c r="A151" s="916" t="s">
        <v>4396</v>
      </c>
      <c r="B151" s="881"/>
      <c r="C151" s="882"/>
      <c r="D151" s="883"/>
      <c r="E151" s="898"/>
      <c r="F151" s="884"/>
      <c r="G151" s="885"/>
      <c r="H151" s="886">
        <v>1</v>
      </c>
      <c r="I151" s="884">
        <v>2.08</v>
      </c>
      <c r="J151" s="892">
        <v>21</v>
      </c>
      <c r="K151" s="887">
        <v>2.08</v>
      </c>
      <c r="L151" s="886">
        <v>4</v>
      </c>
      <c r="M151" s="886">
        <v>39</v>
      </c>
      <c r="N151" s="888">
        <v>13</v>
      </c>
      <c r="O151" s="886" t="s">
        <v>4121</v>
      </c>
      <c r="P151" s="899" t="s">
        <v>4397</v>
      </c>
      <c r="Q151" s="889">
        <f t="shared" si="6"/>
        <v>1</v>
      </c>
      <c r="R151" s="945">
        <f t="shared" si="6"/>
        <v>2.08</v>
      </c>
      <c r="S151" s="889">
        <f t="shared" si="7"/>
        <v>1</v>
      </c>
      <c r="T151" s="945">
        <f t="shared" si="8"/>
        <v>2.08</v>
      </c>
      <c r="U151" s="954">
        <v>13</v>
      </c>
      <c r="V151" s="900">
        <v>21</v>
      </c>
      <c r="W151" s="900">
        <v>8</v>
      </c>
      <c r="X151" s="952">
        <v>1.6153846153846154</v>
      </c>
      <c r="Y151" s="950">
        <v>8</v>
      </c>
    </row>
    <row r="152" spans="1:25" ht="14.4" customHeight="1" x14ac:dyDescent="0.3">
      <c r="A152" s="917" t="s">
        <v>4398</v>
      </c>
      <c r="B152" s="914">
        <v>2</v>
      </c>
      <c r="C152" s="915">
        <v>7.54</v>
      </c>
      <c r="D152" s="897">
        <v>38</v>
      </c>
      <c r="E152" s="905"/>
      <c r="F152" s="906"/>
      <c r="G152" s="893"/>
      <c r="H152" s="910"/>
      <c r="I152" s="906"/>
      <c r="J152" s="893"/>
      <c r="K152" s="909">
        <v>3.77</v>
      </c>
      <c r="L152" s="910">
        <v>6</v>
      </c>
      <c r="M152" s="910">
        <v>54</v>
      </c>
      <c r="N152" s="911">
        <v>18</v>
      </c>
      <c r="O152" s="910" t="s">
        <v>4121</v>
      </c>
      <c r="P152" s="912" t="s">
        <v>4397</v>
      </c>
      <c r="Q152" s="913">
        <f t="shared" si="6"/>
        <v>-2</v>
      </c>
      <c r="R152" s="946">
        <f t="shared" si="6"/>
        <v>-7.54</v>
      </c>
      <c r="S152" s="913">
        <f t="shared" si="7"/>
        <v>0</v>
      </c>
      <c r="T152" s="946">
        <f t="shared" si="8"/>
        <v>0</v>
      </c>
      <c r="U152" s="955" t="s">
        <v>526</v>
      </c>
      <c r="V152" s="515" t="s">
        <v>526</v>
      </c>
      <c r="W152" s="515" t="s">
        <v>526</v>
      </c>
      <c r="X152" s="953" t="s">
        <v>526</v>
      </c>
      <c r="Y152" s="951"/>
    </row>
    <row r="153" spans="1:25" ht="14.4" customHeight="1" x14ac:dyDescent="0.3">
      <c r="A153" s="916" t="s">
        <v>4399</v>
      </c>
      <c r="B153" s="900"/>
      <c r="C153" s="901"/>
      <c r="D153" s="902"/>
      <c r="E153" s="890">
        <v>1</v>
      </c>
      <c r="F153" s="891">
        <v>2.13</v>
      </c>
      <c r="G153" s="896">
        <v>47</v>
      </c>
      <c r="H153" s="886"/>
      <c r="I153" s="884"/>
      <c r="J153" s="885"/>
      <c r="K153" s="887">
        <v>0.61</v>
      </c>
      <c r="L153" s="886">
        <v>3</v>
      </c>
      <c r="M153" s="886">
        <v>24</v>
      </c>
      <c r="N153" s="888">
        <v>8</v>
      </c>
      <c r="O153" s="886" t="s">
        <v>4121</v>
      </c>
      <c r="P153" s="899" t="s">
        <v>4400</v>
      </c>
      <c r="Q153" s="889">
        <f t="shared" si="6"/>
        <v>0</v>
      </c>
      <c r="R153" s="945">
        <f t="shared" si="6"/>
        <v>0</v>
      </c>
      <c r="S153" s="889">
        <f t="shared" si="7"/>
        <v>-1</v>
      </c>
      <c r="T153" s="945">
        <f t="shared" si="8"/>
        <v>-2.13</v>
      </c>
      <c r="U153" s="954" t="s">
        <v>526</v>
      </c>
      <c r="V153" s="900" t="s">
        <v>526</v>
      </c>
      <c r="W153" s="900" t="s">
        <v>526</v>
      </c>
      <c r="X153" s="952" t="s">
        <v>526</v>
      </c>
      <c r="Y153" s="950"/>
    </row>
    <row r="154" spans="1:25" ht="14.4" customHeight="1" x14ac:dyDescent="0.3">
      <c r="A154" s="916" t="s">
        <v>4401</v>
      </c>
      <c r="B154" s="900">
        <v>1</v>
      </c>
      <c r="C154" s="901">
        <v>1.22</v>
      </c>
      <c r="D154" s="902">
        <v>30</v>
      </c>
      <c r="E154" s="898"/>
      <c r="F154" s="884"/>
      <c r="G154" s="885"/>
      <c r="H154" s="890">
        <v>2</v>
      </c>
      <c r="I154" s="891">
        <v>2.4</v>
      </c>
      <c r="J154" s="892">
        <v>31</v>
      </c>
      <c r="K154" s="887">
        <v>0.61</v>
      </c>
      <c r="L154" s="886">
        <v>2</v>
      </c>
      <c r="M154" s="886">
        <v>21</v>
      </c>
      <c r="N154" s="888">
        <v>7</v>
      </c>
      <c r="O154" s="886" t="s">
        <v>4121</v>
      </c>
      <c r="P154" s="899" t="s">
        <v>4402</v>
      </c>
      <c r="Q154" s="889">
        <f t="shared" si="6"/>
        <v>1</v>
      </c>
      <c r="R154" s="945">
        <f t="shared" si="6"/>
        <v>1.18</v>
      </c>
      <c r="S154" s="889">
        <f t="shared" si="7"/>
        <v>2</v>
      </c>
      <c r="T154" s="945">
        <f t="shared" si="8"/>
        <v>2.4</v>
      </c>
      <c r="U154" s="954">
        <v>14</v>
      </c>
      <c r="V154" s="900">
        <v>62</v>
      </c>
      <c r="W154" s="900">
        <v>48</v>
      </c>
      <c r="X154" s="952">
        <v>4.4285714285714288</v>
      </c>
      <c r="Y154" s="950">
        <v>48</v>
      </c>
    </row>
    <row r="155" spans="1:25" ht="14.4" customHeight="1" x14ac:dyDescent="0.3">
      <c r="A155" s="916" t="s">
        <v>4403</v>
      </c>
      <c r="B155" s="881">
        <v>2</v>
      </c>
      <c r="C155" s="882">
        <v>6.12</v>
      </c>
      <c r="D155" s="883">
        <v>47.5</v>
      </c>
      <c r="E155" s="898"/>
      <c r="F155" s="884"/>
      <c r="G155" s="885"/>
      <c r="H155" s="886"/>
      <c r="I155" s="884"/>
      <c r="J155" s="885"/>
      <c r="K155" s="887">
        <v>0.89</v>
      </c>
      <c r="L155" s="886">
        <v>3</v>
      </c>
      <c r="M155" s="886">
        <v>27</v>
      </c>
      <c r="N155" s="888">
        <v>9</v>
      </c>
      <c r="O155" s="886" t="s">
        <v>4121</v>
      </c>
      <c r="P155" s="899" t="s">
        <v>4404</v>
      </c>
      <c r="Q155" s="889">
        <f t="shared" si="6"/>
        <v>-2</v>
      </c>
      <c r="R155" s="945">
        <f t="shared" si="6"/>
        <v>-6.12</v>
      </c>
      <c r="S155" s="889">
        <f t="shared" si="7"/>
        <v>0</v>
      </c>
      <c r="T155" s="945">
        <f t="shared" si="8"/>
        <v>0</v>
      </c>
      <c r="U155" s="954" t="s">
        <v>526</v>
      </c>
      <c r="V155" s="900" t="s">
        <v>526</v>
      </c>
      <c r="W155" s="900" t="s">
        <v>526</v>
      </c>
      <c r="X155" s="952" t="s">
        <v>526</v>
      </c>
      <c r="Y155" s="950"/>
    </row>
    <row r="156" spans="1:25" ht="14.4" customHeight="1" x14ac:dyDescent="0.3">
      <c r="A156" s="917" t="s">
        <v>4405</v>
      </c>
      <c r="B156" s="914">
        <v>1</v>
      </c>
      <c r="C156" s="915">
        <v>2.25</v>
      </c>
      <c r="D156" s="897">
        <v>36</v>
      </c>
      <c r="E156" s="905">
        <v>1</v>
      </c>
      <c r="F156" s="906">
        <v>2.4</v>
      </c>
      <c r="G156" s="893">
        <v>24</v>
      </c>
      <c r="H156" s="910">
        <v>1</v>
      </c>
      <c r="I156" s="906">
        <v>2.36</v>
      </c>
      <c r="J156" s="895">
        <v>36</v>
      </c>
      <c r="K156" s="909">
        <v>2.25</v>
      </c>
      <c r="L156" s="910">
        <v>5</v>
      </c>
      <c r="M156" s="910">
        <v>42</v>
      </c>
      <c r="N156" s="911">
        <v>14</v>
      </c>
      <c r="O156" s="910" t="s">
        <v>4121</v>
      </c>
      <c r="P156" s="912" t="s">
        <v>4406</v>
      </c>
      <c r="Q156" s="913">
        <f t="shared" si="6"/>
        <v>0</v>
      </c>
      <c r="R156" s="946">
        <f t="shared" si="6"/>
        <v>0.10999999999999988</v>
      </c>
      <c r="S156" s="913">
        <f t="shared" si="7"/>
        <v>0</v>
      </c>
      <c r="T156" s="946">
        <f t="shared" si="8"/>
        <v>-4.0000000000000036E-2</v>
      </c>
      <c r="U156" s="955">
        <v>14</v>
      </c>
      <c r="V156" s="515">
        <v>36</v>
      </c>
      <c r="W156" s="515">
        <v>22</v>
      </c>
      <c r="X156" s="953">
        <v>2.5714285714285716</v>
      </c>
      <c r="Y156" s="951">
        <v>22</v>
      </c>
    </row>
    <row r="157" spans="1:25" ht="14.4" customHeight="1" x14ac:dyDescent="0.3">
      <c r="A157" s="916" t="s">
        <v>4407</v>
      </c>
      <c r="B157" s="900"/>
      <c r="C157" s="901"/>
      <c r="D157" s="902"/>
      <c r="E157" s="898"/>
      <c r="F157" s="884"/>
      <c r="G157" s="885"/>
      <c r="H157" s="890">
        <v>1</v>
      </c>
      <c r="I157" s="891">
        <v>1.86</v>
      </c>
      <c r="J157" s="892">
        <v>33</v>
      </c>
      <c r="K157" s="887">
        <v>0.44</v>
      </c>
      <c r="L157" s="886">
        <v>2</v>
      </c>
      <c r="M157" s="886">
        <v>18</v>
      </c>
      <c r="N157" s="888">
        <v>6</v>
      </c>
      <c r="O157" s="886" t="s">
        <v>4121</v>
      </c>
      <c r="P157" s="899" t="s">
        <v>4408</v>
      </c>
      <c r="Q157" s="889">
        <f t="shared" si="6"/>
        <v>1</v>
      </c>
      <c r="R157" s="945">
        <f t="shared" si="6"/>
        <v>1.86</v>
      </c>
      <c r="S157" s="889">
        <f t="shared" si="7"/>
        <v>1</v>
      </c>
      <c r="T157" s="945">
        <f t="shared" si="8"/>
        <v>1.86</v>
      </c>
      <c r="U157" s="954">
        <v>6</v>
      </c>
      <c r="V157" s="900">
        <v>33</v>
      </c>
      <c r="W157" s="900">
        <v>27</v>
      </c>
      <c r="X157" s="952">
        <v>5.5</v>
      </c>
      <c r="Y157" s="950">
        <v>27</v>
      </c>
    </row>
    <row r="158" spans="1:25" ht="14.4" customHeight="1" x14ac:dyDescent="0.3">
      <c r="A158" s="917" t="s">
        <v>4409</v>
      </c>
      <c r="B158" s="515"/>
      <c r="C158" s="904"/>
      <c r="D158" s="903"/>
      <c r="E158" s="905">
        <v>1</v>
      </c>
      <c r="F158" s="906">
        <v>0.69</v>
      </c>
      <c r="G158" s="893">
        <v>25</v>
      </c>
      <c r="H158" s="907">
        <v>1</v>
      </c>
      <c r="I158" s="908">
        <v>2.2400000000000002</v>
      </c>
      <c r="J158" s="895">
        <v>41</v>
      </c>
      <c r="K158" s="909">
        <v>0.65</v>
      </c>
      <c r="L158" s="910">
        <v>3</v>
      </c>
      <c r="M158" s="910">
        <v>24</v>
      </c>
      <c r="N158" s="911">
        <v>8</v>
      </c>
      <c r="O158" s="910" t="s">
        <v>4121</v>
      </c>
      <c r="P158" s="912" t="s">
        <v>4408</v>
      </c>
      <c r="Q158" s="913">
        <f t="shared" si="6"/>
        <v>1</v>
      </c>
      <c r="R158" s="946">
        <f t="shared" si="6"/>
        <v>2.2400000000000002</v>
      </c>
      <c r="S158" s="913">
        <f t="shared" si="7"/>
        <v>0</v>
      </c>
      <c r="T158" s="946">
        <f t="shared" si="8"/>
        <v>1.5500000000000003</v>
      </c>
      <c r="U158" s="955">
        <v>8</v>
      </c>
      <c r="V158" s="515">
        <v>41</v>
      </c>
      <c r="W158" s="515">
        <v>33</v>
      </c>
      <c r="X158" s="953">
        <v>5.125</v>
      </c>
      <c r="Y158" s="951">
        <v>33</v>
      </c>
    </row>
    <row r="159" spans="1:25" ht="14.4" customHeight="1" x14ac:dyDescent="0.3">
      <c r="A159" s="917" t="s">
        <v>4410</v>
      </c>
      <c r="B159" s="515"/>
      <c r="C159" s="904"/>
      <c r="D159" s="903"/>
      <c r="E159" s="905"/>
      <c r="F159" s="906"/>
      <c r="G159" s="893"/>
      <c r="H159" s="907">
        <v>1</v>
      </c>
      <c r="I159" s="908">
        <v>1.17</v>
      </c>
      <c r="J159" s="895">
        <v>24</v>
      </c>
      <c r="K159" s="909">
        <v>1.06</v>
      </c>
      <c r="L159" s="910">
        <v>4</v>
      </c>
      <c r="M159" s="910">
        <v>33</v>
      </c>
      <c r="N159" s="911">
        <v>11</v>
      </c>
      <c r="O159" s="910" t="s">
        <v>4121</v>
      </c>
      <c r="P159" s="912" t="s">
        <v>4408</v>
      </c>
      <c r="Q159" s="913">
        <f t="shared" si="6"/>
        <v>1</v>
      </c>
      <c r="R159" s="946">
        <f t="shared" si="6"/>
        <v>1.17</v>
      </c>
      <c r="S159" s="913">
        <f t="shared" si="7"/>
        <v>1</v>
      </c>
      <c r="T159" s="946">
        <f t="shared" si="8"/>
        <v>1.17</v>
      </c>
      <c r="U159" s="955">
        <v>11</v>
      </c>
      <c r="V159" s="515">
        <v>24</v>
      </c>
      <c r="W159" s="515">
        <v>13</v>
      </c>
      <c r="X159" s="953">
        <v>2.1818181818181817</v>
      </c>
      <c r="Y159" s="951">
        <v>13</v>
      </c>
    </row>
    <row r="160" spans="1:25" ht="14.4" customHeight="1" x14ac:dyDescent="0.3">
      <c r="A160" s="916" t="s">
        <v>4411</v>
      </c>
      <c r="B160" s="881">
        <v>1</v>
      </c>
      <c r="C160" s="882">
        <v>0.86</v>
      </c>
      <c r="D160" s="883">
        <v>21</v>
      </c>
      <c r="E160" s="898">
        <v>1</v>
      </c>
      <c r="F160" s="884">
        <v>0.88</v>
      </c>
      <c r="G160" s="885">
        <v>21</v>
      </c>
      <c r="H160" s="886">
        <v>2</v>
      </c>
      <c r="I160" s="884">
        <v>2.64</v>
      </c>
      <c r="J160" s="892">
        <v>30</v>
      </c>
      <c r="K160" s="887">
        <v>0.47</v>
      </c>
      <c r="L160" s="886">
        <v>2</v>
      </c>
      <c r="M160" s="886">
        <v>15</v>
      </c>
      <c r="N160" s="888">
        <v>5</v>
      </c>
      <c r="O160" s="886" t="s">
        <v>4121</v>
      </c>
      <c r="P160" s="899" t="s">
        <v>4412</v>
      </c>
      <c r="Q160" s="889">
        <f t="shared" si="6"/>
        <v>1</v>
      </c>
      <c r="R160" s="945">
        <f t="shared" si="6"/>
        <v>1.7800000000000002</v>
      </c>
      <c r="S160" s="889">
        <f t="shared" si="7"/>
        <v>1</v>
      </c>
      <c r="T160" s="945">
        <f t="shared" si="8"/>
        <v>1.7600000000000002</v>
      </c>
      <c r="U160" s="954">
        <v>10</v>
      </c>
      <c r="V160" s="900">
        <v>60</v>
      </c>
      <c r="W160" s="900">
        <v>50</v>
      </c>
      <c r="X160" s="952">
        <v>6</v>
      </c>
      <c r="Y160" s="950">
        <v>50</v>
      </c>
    </row>
    <row r="161" spans="1:25" ht="14.4" customHeight="1" x14ac:dyDescent="0.3">
      <c r="A161" s="917" t="s">
        <v>4413</v>
      </c>
      <c r="B161" s="914">
        <v>6</v>
      </c>
      <c r="C161" s="915">
        <v>9.36</v>
      </c>
      <c r="D161" s="897">
        <v>36.700000000000003</v>
      </c>
      <c r="E161" s="905">
        <v>2</v>
      </c>
      <c r="F161" s="906">
        <v>1.93</v>
      </c>
      <c r="G161" s="893">
        <v>23.5</v>
      </c>
      <c r="H161" s="910">
        <v>1</v>
      </c>
      <c r="I161" s="906">
        <v>0.67</v>
      </c>
      <c r="J161" s="895">
        <v>24</v>
      </c>
      <c r="K161" s="909">
        <v>0.66</v>
      </c>
      <c r="L161" s="910">
        <v>3</v>
      </c>
      <c r="M161" s="910">
        <v>24</v>
      </c>
      <c r="N161" s="911">
        <v>8</v>
      </c>
      <c r="O161" s="910" t="s">
        <v>4121</v>
      </c>
      <c r="P161" s="912" t="s">
        <v>4414</v>
      </c>
      <c r="Q161" s="913">
        <f t="shared" si="6"/>
        <v>-5</v>
      </c>
      <c r="R161" s="946">
        <f t="shared" si="6"/>
        <v>-8.69</v>
      </c>
      <c r="S161" s="913">
        <f t="shared" si="7"/>
        <v>-1</v>
      </c>
      <c r="T161" s="946">
        <f t="shared" si="8"/>
        <v>-1.2599999999999998</v>
      </c>
      <c r="U161" s="955">
        <v>8</v>
      </c>
      <c r="V161" s="515">
        <v>24</v>
      </c>
      <c r="W161" s="515">
        <v>16</v>
      </c>
      <c r="X161" s="953">
        <v>3</v>
      </c>
      <c r="Y161" s="951">
        <v>16</v>
      </c>
    </row>
    <row r="162" spans="1:25" ht="14.4" customHeight="1" x14ac:dyDescent="0.3">
      <c r="A162" s="917" t="s">
        <v>4415</v>
      </c>
      <c r="B162" s="914">
        <v>1</v>
      </c>
      <c r="C162" s="915">
        <v>1.98</v>
      </c>
      <c r="D162" s="897">
        <v>46</v>
      </c>
      <c r="E162" s="905">
        <v>4</v>
      </c>
      <c r="F162" s="906">
        <v>8.06</v>
      </c>
      <c r="G162" s="893">
        <v>41.5</v>
      </c>
      <c r="H162" s="910"/>
      <c r="I162" s="906"/>
      <c r="J162" s="893"/>
      <c r="K162" s="909">
        <v>1.07</v>
      </c>
      <c r="L162" s="910">
        <v>3</v>
      </c>
      <c r="M162" s="910">
        <v>30</v>
      </c>
      <c r="N162" s="911">
        <v>10</v>
      </c>
      <c r="O162" s="910" t="s">
        <v>4121</v>
      </c>
      <c r="P162" s="912" t="s">
        <v>4416</v>
      </c>
      <c r="Q162" s="913">
        <f t="shared" si="6"/>
        <v>-1</v>
      </c>
      <c r="R162" s="946">
        <f t="shared" si="6"/>
        <v>-1.98</v>
      </c>
      <c r="S162" s="913">
        <f t="shared" si="7"/>
        <v>-4</v>
      </c>
      <c r="T162" s="946">
        <f t="shared" si="8"/>
        <v>-8.06</v>
      </c>
      <c r="U162" s="955" t="s">
        <v>526</v>
      </c>
      <c r="V162" s="515" t="s">
        <v>526</v>
      </c>
      <c r="W162" s="515" t="s">
        <v>526</v>
      </c>
      <c r="X162" s="953" t="s">
        <v>526</v>
      </c>
      <c r="Y162" s="951"/>
    </row>
    <row r="163" spans="1:25" ht="14.4" customHeight="1" x14ac:dyDescent="0.3">
      <c r="A163" s="916" t="s">
        <v>4417</v>
      </c>
      <c r="B163" s="900">
        <v>1</v>
      </c>
      <c r="C163" s="901">
        <v>6.53</v>
      </c>
      <c r="D163" s="902">
        <v>35</v>
      </c>
      <c r="E163" s="890">
        <v>2</v>
      </c>
      <c r="F163" s="891">
        <v>10.16</v>
      </c>
      <c r="G163" s="896">
        <v>29</v>
      </c>
      <c r="H163" s="886"/>
      <c r="I163" s="884"/>
      <c r="J163" s="885"/>
      <c r="K163" s="887">
        <v>4.99</v>
      </c>
      <c r="L163" s="886">
        <v>3</v>
      </c>
      <c r="M163" s="886">
        <v>27</v>
      </c>
      <c r="N163" s="888">
        <v>9</v>
      </c>
      <c r="O163" s="886" t="s">
        <v>4121</v>
      </c>
      <c r="P163" s="899" t="s">
        <v>4418</v>
      </c>
      <c r="Q163" s="889">
        <f t="shared" si="6"/>
        <v>-1</v>
      </c>
      <c r="R163" s="945">
        <f t="shared" si="6"/>
        <v>-6.53</v>
      </c>
      <c r="S163" s="889">
        <f t="shared" si="7"/>
        <v>-2</v>
      </c>
      <c r="T163" s="945">
        <f t="shared" si="8"/>
        <v>-10.16</v>
      </c>
      <c r="U163" s="954" t="s">
        <v>526</v>
      </c>
      <c r="V163" s="900" t="s">
        <v>526</v>
      </c>
      <c r="W163" s="900" t="s">
        <v>526</v>
      </c>
      <c r="X163" s="952" t="s">
        <v>526</v>
      </c>
      <c r="Y163" s="950"/>
    </row>
    <row r="164" spans="1:25" ht="14.4" customHeight="1" x14ac:dyDescent="0.3">
      <c r="A164" s="917" t="s">
        <v>4419</v>
      </c>
      <c r="B164" s="515">
        <v>2</v>
      </c>
      <c r="C164" s="904">
        <v>12.55</v>
      </c>
      <c r="D164" s="903">
        <v>27</v>
      </c>
      <c r="E164" s="907">
        <v>2</v>
      </c>
      <c r="F164" s="908">
        <v>21.15</v>
      </c>
      <c r="G164" s="894">
        <v>51</v>
      </c>
      <c r="H164" s="910"/>
      <c r="I164" s="906"/>
      <c r="J164" s="893"/>
      <c r="K164" s="909">
        <v>5.18</v>
      </c>
      <c r="L164" s="910">
        <v>3</v>
      </c>
      <c r="M164" s="910">
        <v>27</v>
      </c>
      <c r="N164" s="911">
        <v>9</v>
      </c>
      <c r="O164" s="910" t="s">
        <v>4121</v>
      </c>
      <c r="P164" s="912" t="s">
        <v>4420</v>
      </c>
      <c r="Q164" s="913">
        <f t="shared" si="6"/>
        <v>-2</v>
      </c>
      <c r="R164" s="946">
        <f t="shared" si="6"/>
        <v>-12.55</v>
      </c>
      <c r="S164" s="913">
        <f t="shared" si="7"/>
        <v>-2</v>
      </c>
      <c r="T164" s="946">
        <f t="shared" si="8"/>
        <v>-21.15</v>
      </c>
      <c r="U164" s="955" t="s">
        <v>526</v>
      </c>
      <c r="V164" s="515" t="s">
        <v>526</v>
      </c>
      <c r="W164" s="515" t="s">
        <v>526</v>
      </c>
      <c r="X164" s="953" t="s">
        <v>526</v>
      </c>
      <c r="Y164" s="951"/>
    </row>
    <row r="165" spans="1:25" ht="14.4" customHeight="1" x14ac:dyDescent="0.3">
      <c r="A165" s="917" t="s">
        <v>4421</v>
      </c>
      <c r="B165" s="515">
        <v>1</v>
      </c>
      <c r="C165" s="904">
        <v>7.41</v>
      </c>
      <c r="D165" s="903">
        <v>33</v>
      </c>
      <c r="E165" s="907"/>
      <c r="F165" s="908"/>
      <c r="G165" s="894"/>
      <c r="H165" s="910">
        <v>1</v>
      </c>
      <c r="I165" s="906">
        <v>7.41</v>
      </c>
      <c r="J165" s="895">
        <v>29</v>
      </c>
      <c r="K165" s="909">
        <v>7.41</v>
      </c>
      <c r="L165" s="910">
        <v>5</v>
      </c>
      <c r="M165" s="910">
        <v>45</v>
      </c>
      <c r="N165" s="911">
        <v>15</v>
      </c>
      <c r="O165" s="910" t="s">
        <v>4121</v>
      </c>
      <c r="P165" s="912" t="s">
        <v>4422</v>
      </c>
      <c r="Q165" s="913">
        <f t="shared" si="6"/>
        <v>0</v>
      </c>
      <c r="R165" s="946">
        <f t="shared" si="6"/>
        <v>0</v>
      </c>
      <c r="S165" s="913">
        <f t="shared" si="7"/>
        <v>1</v>
      </c>
      <c r="T165" s="946">
        <f t="shared" si="8"/>
        <v>7.41</v>
      </c>
      <c r="U165" s="955">
        <v>15</v>
      </c>
      <c r="V165" s="515">
        <v>29</v>
      </c>
      <c r="W165" s="515">
        <v>14</v>
      </c>
      <c r="X165" s="953">
        <v>1.9333333333333333</v>
      </c>
      <c r="Y165" s="951">
        <v>14</v>
      </c>
    </row>
    <row r="166" spans="1:25" ht="14.4" customHeight="1" x14ac:dyDescent="0.3">
      <c r="A166" s="916" t="s">
        <v>4423</v>
      </c>
      <c r="B166" s="900">
        <v>11</v>
      </c>
      <c r="C166" s="901">
        <v>36.49</v>
      </c>
      <c r="D166" s="902">
        <v>34</v>
      </c>
      <c r="E166" s="898">
        <v>4</v>
      </c>
      <c r="F166" s="884">
        <v>12.28</v>
      </c>
      <c r="G166" s="885">
        <v>22.8</v>
      </c>
      <c r="H166" s="890">
        <v>11</v>
      </c>
      <c r="I166" s="891">
        <v>34.03</v>
      </c>
      <c r="J166" s="892">
        <v>27.5</v>
      </c>
      <c r="K166" s="887">
        <v>3.02</v>
      </c>
      <c r="L166" s="886">
        <v>4</v>
      </c>
      <c r="M166" s="886">
        <v>33</v>
      </c>
      <c r="N166" s="888">
        <v>11</v>
      </c>
      <c r="O166" s="886" t="s">
        <v>4121</v>
      </c>
      <c r="P166" s="899" t="s">
        <v>4424</v>
      </c>
      <c r="Q166" s="889">
        <f t="shared" si="6"/>
        <v>0</v>
      </c>
      <c r="R166" s="945">
        <f t="shared" si="6"/>
        <v>-2.4600000000000009</v>
      </c>
      <c r="S166" s="889">
        <f t="shared" si="7"/>
        <v>7</v>
      </c>
      <c r="T166" s="945">
        <f t="shared" si="8"/>
        <v>21.75</v>
      </c>
      <c r="U166" s="954">
        <v>121</v>
      </c>
      <c r="V166" s="900">
        <v>302.5</v>
      </c>
      <c r="W166" s="900">
        <v>181.5</v>
      </c>
      <c r="X166" s="952">
        <v>2.5</v>
      </c>
      <c r="Y166" s="950">
        <v>181</v>
      </c>
    </row>
    <row r="167" spans="1:25" ht="14.4" customHeight="1" x14ac:dyDescent="0.3">
      <c r="A167" s="917" t="s">
        <v>4425</v>
      </c>
      <c r="B167" s="515">
        <v>8</v>
      </c>
      <c r="C167" s="904">
        <v>27.09</v>
      </c>
      <c r="D167" s="903">
        <v>37.1</v>
      </c>
      <c r="E167" s="905">
        <v>7</v>
      </c>
      <c r="F167" s="906">
        <v>22.21</v>
      </c>
      <c r="G167" s="893">
        <v>25</v>
      </c>
      <c r="H167" s="907">
        <v>11</v>
      </c>
      <c r="I167" s="908">
        <v>34.86</v>
      </c>
      <c r="J167" s="895">
        <v>29.9</v>
      </c>
      <c r="K167" s="909">
        <v>3.11</v>
      </c>
      <c r="L167" s="910">
        <v>4</v>
      </c>
      <c r="M167" s="910">
        <v>39</v>
      </c>
      <c r="N167" s="911">
        <v>13</v>
      </c>
      <c r="O167" s="910" t="s">
        <v>4121</v>
      </c>
      <c r="P167" s="912" t="s">
        <v>4424</v>
      </c>
      <c r="Q167" s="913">
        <f t="shared" si="6"/>
        <v>3</v>
      </c>
      <c r="R167" s="946">
        <f t="shared" si="6"/>
        <v>7.77</v>
      </c>
      <c r="S167" s="913">
        <f t="shared" si="7"/>
        <v>4</v>
      </c>
      <c r="T167" s="946">
        <f t="shared" si="8"/>
        <v>12.649999999999999</v>
      </c>
      <c r="U167" s="955">
        <v>143</v>
      </c>
      <c r="V167" s="515">
        <v>328.9</v>
      </c>
      <c r="W167" s="515">
        <v>185.89999999999998</v>
      </c>
      <c r="X167" s="953">
        <v>2.2999999999999998</v>
      </c>
      <c r="Y167" s="951">
        <v>186</v>
      </c>
    </row>
    <row r="168" spans="1:25" ht="14.4" customHeight="1" x14ac:dyDescent="0.3">
      <c r="A168" s="917" t="s">
        <v>4426</v>
      </c>
      <c r="B168" s="515">
        <v>2</v>
      </c>
      <c r="C168" s="904">
        <v>7.43</v>
      </c>
      <c r="D168" s="903">
        <v>34</v>
      </c>
      <c r="E168" s="905"/>
      <c r="F168" s="906"/>
      <c r="G168" s="893"/>
      <c r="H168" s="907"/>
      <c r="I168" s="908"/>
      <c r="J168" s="894"/>
      <c r="K168" s="909">
        <v>3.71</v>
      </c>
      <c r="L168" s="910">
        <v>5</v>
      </c>
      <c r="M168" s="910">
        <v>45</v>
      </c>
      <c r="N168" s="911">
        <v>15</v>
      </c>
      <c r="O168" s="910" t="s">
        <v>4121</v>
      </c>
      <c r="P168" s="912" t="s">
        <v>4424</v>
      </c>
      <c r="Q168" s="913">
        <f t="shared" si="6"/>
        <v>-2</v>
      </c>
      <c r="R168" s="946">
        <f t="shared" si="6"/>
        <v>-7.43</v>
      </c>
      <c r="S168" s="913">
        <f t="shared" si="7"/>
        <v>0</v>
      </c>
      <c r="T168" s="946">
        <f t="shared" si="8"/>
        <v>0</v>
      </c>
      <c r="U168" s="955" t="s">
        <v>526</v>
      </c>
      <c r="V168" s="515" t="s">
        <v>526</v>
      </c>
      <c r="W168" s="515" t="s">
        <v>526</v>
      </c>
      <c r="X168" s="953" t="s">
        <v>526</v>
      </c>
      <c r="Y168" s="951"/>
    </row>
    <row r="169" spans="1:25" ht="14.4" customHeight="1" x14ac:dyDescent="0.3">
      <c r="A169" s="916" t="s">
        <v>4427</v>
      </c>
      <c r="B169" s="881">
        <v>1</v>
      </c>
      <c r="C169" s="882">
        <v>4.1900000000000004</v>
      </c>
      <c r="D169" s="883">
        <v>28</v>
      </c>
      <c r="E169" s="898"/>
      <c r="F169" s="884"/>
      <c r="G169" s="885"/>
      <c r="H169" s="886"/>
      <c r="I169" s="884"/>
      <c r="J169" s="885"/>
      <c r="K169" s="887">
        <v>4.1900000000000004</v>
      </c>
      <c r="L169" s="886">
        <v>9</v>
      </c>
      <c r="M169" s="886">
        <v>78</v>
      </c>
      <c r="N169" s="888">
        <v>26</v>
      </c>
      <c r="O169" s="886" t="s">
        <v>4121</v>
      </c>
      <c r="P169" s="899" t="s">
        <v>4428</v>
      </c>
      <c r="Q169" s="889">
        <f t="shared" si="6"/>
        <v>-1</v>
      </c>
      <c r="R169" s="945">
        <f t="shared" si="6"/>
        <v>-4.1900000000000004</v>
      </c>
      <c r="S169" s="889">
        <f t="shared" si="7"/>
        <v>0</v>
      </c>
      <c r="T169" s="945">
        <f t="shared" si="8"/>
        <v>0</v>
      </c>
      <c r="U169" s="954" t="s">
        <v>526</v>
      </c>
      <c r="V169" s="900" t="s">
        <v>526</v>
      </c>
      <c r="W169" s="900" t="s">
        <v>526</v>
      </c>
      <c r="X169" s="952" t="s">
        <v>526</v>
      </c>
      <c r="Y169" s="950"/>
    </row>
    <row r="170" spans="1:25" ht="14.4" customHeight="1" x14ac:dyDescent="0.3">
      <c r="A170" s="916" t="s">
        <v>4429</v>
      </c>
      <c r="B170" s="881">
        <v>16</v>
      </c>
      <c r="C170" s="882">
        <v>47.44</v>
      </c>
      <c r="D170" s="883">
        <v>33.9</v>
      </c>
      <c r="E170" s="898">
        <v>14</v>
      </c>
      <c r="F170" s="884">
        <v>33.299999999999997</v>
      </c>
      <c r="G170" s="885">
        <v>23.8</v>
      </c>
      <c r="H170" s="886">
        <v>9</v>
      </c>
      <c r="I170" s="884">
        <v>21.41</v>
      </c>
      <c r="J170" s="892">
        <v>22.6</v>
      </c>
      <c r="K170" s="887">
        <v>2.38</v>
      </c>
      <c r="L170" s="886">
        <v>4</v>
      </c>
      <c r="M170" s="886">
        <v>33</v>
      </c>
      <c r="N170" s="888">
        <v>11</v>
      </c>
      <c r="O170" s="886" t="s">
        <v>4121</v>
      </c>
      <c r="P170" s="899" t="s">
        <v>4430</v>
      </c>
      <c r="Q170" s="889">
        <f t="shared" si="6"/>
        <v>-7</v>
      </c>
      <c r="R170" s="945">
        <f t="shared" si="6"/>
        <v>-26.029999999999998</v>
      </c>
      <c r="S170" s="889">
        <f t="shared" si="7"/>
        <v>-5</v>
      </c>
      <c r="T170" s="945">
        <f t="shared" si="8"/>
        <v>-11.889999999999997</v>
      </c>
      <c r="U170" s="954">
        <v>99</v>
      </c>
      <c r="V170" s="900">
        <v>203.4</v>
      </c>
      <c r="W170" s="900">
        <v>104.4</v>
      </c>
      <c r="X170" s="952">
        <v>2.0545454545454547</v>
      </c>
      <c r="Y170" s="950">
        <v>104</v>
      </c>
    </row>
    <row r="171" spans="1:25" ht="14.4" customHeight="1" x14ac:dyDescent="0.3">
      <c r="A171" s="917" t="s">
        <v>4431</v>
      </c>
      <c r="B171" s="914">
        <v>18</v>
      </c>
      <c r="C171" s="915">
        <v>53.06</v>
      </c>
      <c r="D171" s="897">
        <v>29.1</v>
      </c>
      <c r="E171" s="905">
        <v>20</v>
      </c>
      <c r="F171" s="906">
        <v>58.61</v>
      </c>
      <c r="G171" s="893">
        <v>28.9</v>
      </c>
      <c r="H171" s="910">
        <v>18</v>
      </c>
      <c r="I171" s="906">
        <v>49.93</v>
      </c>
      <c r="J171" s="895">
        <v>25.2</v>
      </c>
      <c r="K171" s="909">
        <v>2.76</v>
      </c>
      <c r="L171" s="910">
        <v>4</v>
      </c>
      <c r="M171" s="910">
        <v>39</v>
      </c>
      <c r="N171" s="911">
        <v>13</v>
      </c>
      <c r="O171" s="910" t="s">
        <v>4121</v>
      </c>
      <c r="P171" s="912" t="s">
        <v>4430</v>
      </c>
      <c r="Q171" s="913">
        <f t="shared" si="6"/>
        <v>0</v>
      </c>
      <c r="R171" s="946">
        <f t="shared" si="6"/>
        <v>-3.1300000000000026</v>
      </c>
      <c r="S171" s="913">
        <f t="shared" si="7"/>
        <v>-2</v>
      </c>
      <c r="T171" s="946">
        <f t="shared" si="8"/>
        <v>-8.68</v>
      </c>
      <c r="U171" s="955">
        <v>234</v>
      </c>
      <c r="V171" s="515">
        <v>453.59999999999997</v>
      </c>
      <c r="W171" s="515">
        <v>219.59999999999997</v>
      </c>
      <c r="X171" s="953">
        <v>1.9384615384615382</v>
      </c>
      <c r="Y171" s="951">
        <v>220</v>
      </c>
    </row>
    <row r="172" spans="1:25" ht="14.4" customHeight="1" x14ac:dyDescent="0.3">
      <c r="A172" s="917" t="s">
        <v>4432</v>
      </c>
      <c r="B172" s="914">
        <v>4</v>
      </c>
      <c r="C172" s="915">
        <v>14.82</v>
      </c>
      <c r="D172" s="897">
        <v>30.8</v>
      </c>
      <c r="E172" s="905">
        <v>2</v>
      </c>
      <c r="F172" s="906">
        <v>7.41</v>
      </c>
      <c r="G172" s="893">
        <v>41</v>
      </c>
      <c r="H172" s="910">
        <v>2</v>
      </c>
      <c r="I172" s="906">
        <v>7.41</v>
      </c>
      <c r="J172" s="895">
        <v>37.5</v>
      </c>
      <c r="K172" s="909">
        <v>3.7</v>
      </c>
      <c r="L172" s="910">
        <v>6</v>
      </c>
      <c r="M172" s="910">
        <v>51</v>
      </c>
      <c r="N172" s="911">
        <v>17</v>
      </c>
      <c r="O172" s="910" t="s">
        <v>4121</v>
      </c>
      <c r="P172" s="912" t="s">
        <v>4430</v>
      </c>
      <c r="Q172" s="913">
        <f t="shared" si="6"/>
        <v>-2</v>
      </c>
      <c r="R172" s="946">
        <f t="shared" si="6"/>
        <v>-7.41</v>
      </c>
      <c r="S172" s="913">
        <f t="shared" si="7"/>
        <v>0</v>
      </c>
      <c r="T172" s="946">
        <f t="shared" si="8"/>
        <v>0</v>
      </c>
      <c r="U172" s="955">
        <v>34</v>
      </c>
      <c r="V172" s="515">
        <v>75</v>
      </c>
      <c r="W172" s="515">
        <v>41</v>
      </c>
      <c r="X172" s="953">
        <v>2.2058823529411766</v>
      </c>
      <c r="Y172" s="951">
        <v>41</v>
      </c>
    </row>
    <row r="173" spans="1:25" ht="14.4" customHeight="1" x14ac:dyDescent="0.3">
      <c r="A173" s="916" t="s">
        <v>4433</v>
      </c>
      <c r="B173" s="881">
        <v>1</v>
      </c>
      <c r="C173" s="882">
        <v>1.68</v>
      </c>
      <c r="D173" s="883">
        <v>19</v>
      </c>
      <c r="E173" s="898"/>
      <c r="F173" s="884"/>
      <c r="G173" s="885"/>
      <c r="H173" s="886"/>
      <c r="I173" s="884"/>
      <c r="J173" s="885"/>
      <c r="K173" s="887">
        <v>1.68</v>
      </c>
      <c r="L173" s="886">
        <v>3</v>
      </c>
      <c r="M173" s="886">
        <v>24</v>
      </c>
      <c r="N173" s="888">
        <v>8</v>
      </c>
      <c r="O173" s="886" t="s">
        <v>4121</v>
      </c>
      <c r="P173" s="899" t="s">
        <v>4434</v>
      </c>
      <c r="Q173" s="889">
        <f t="shared" si="6"/>
        <v>-1</v>
      </c>
      <c r="R173" s="945">
        <f t="shared" si="6"/>
        <v>-1.68</v>
      </c>
      <c r="S173" s="889">
        <f t="shared" si="7"/>
        <v>0</v>
      </c>
      <c r="T173" s="945">
        <f t="shared" si="8"/>
        <v>0</v>
      </c>
      <c r="U173" s="954" t="s">
        <v>526</v>
      </c>
      <c r="V173" s="900" t="s">
        <v>526</v>
      </c>
      <c r="W173" s="900" t="s">
        <v>526</v>
      </c>
      <c r="X173" s="952" t="s">
        <v>526</v>
      </c>
      <c r="Y173" s="950"/>
    </row>
    <row r="174" spans="1:25" ht="14.4" customHeight="1" x14ac:dyDescent="0.3">
      <c r="A174" s="916" t="s">
        <v>4435</v>
      </c>
      <c r="B174" s="900">
        <v>5</v>
      </c>
      <c r="C174" s="901">
        <v>11.44</v>
      </c>
      <c r="D174" s="902">
        <v>28.4</v>
      </c>
      <c r="E174" s="898">
        <v>3</v>
      </c>
      <c r="F174" s="884">
        <v>5.73</v>
      </c>
      <c r="G174" s="885">
        <v>23.7</v>
      </c>
      <c r="H174" s="890">
        <v>7</v>
      </c>
      <c r="I174" s="891">
        <v>12.14</v>
      </c>
      <c r="J174" s="892">
        <v>23</v>
      </c>
      <c r="K174" s="887">
        <v>1.22</v>
      </c>
      <c r="L174" s="886">
        <v>2</v>
      </c>
      <c r="M174" s="886">
        <v>18</v>
      </c>
      <c r="N174" s="888">
        <v>6</v>
      </c>
      <c r="O174" s="886" t="s">
        <v>4121</v>
      </c>
      <c r="P174" s="899" t="s">
        <v>4436</v>
      </c>
      <c r="Q174" s="889">
        <f t="shared" si="6"/>
        <v>2</v>
      </c>
      <c r="R174" s="945">
        <f t="shared" si="6"/>
        <v>0.70000000000000107</v>
      </c>
      <c r="S174" s="889">
        <f t="shared" si="7"/>
        <v>4</v>
      </c>
      <c r="T174" s="945">
        <f t="shared" si="8"/>
        <v>6.41</v>
      </c>
      <c r="U174" s="954">
        <v>42</v>
      </c>
      <c r="V174" s="900">
        <v>161</v>
      </c>
      <c r="W174" s="900">
        <v>119</v>
      </c>
      <c r="X174" s="952">
        <v>3.8333333333333335</v>
      </c>
      <c r="Y174" s="950">
        <v>119</v>
      </c>
    </row>
    <row r="175" spans="1:25" ht="14.4" customHeight="1" x14ac:dyDescent="0.3">
      <c r="A175" s="917" t="s">
        <v>4437</v>
      </c>
      <c r="B175" s="515">
        <v>1</v>
      </c>
      <c r="C175" s="904">
        <v>1.88</v>
      </c>
      <c r="D175" s="903">
        <v>27</v>
      </c>
      <c r="E175" s="905">
        <v>2</v>
      </c>
      <c r="F175" s="906">
        <v>4.0599999999999996</v>
      </c>
      <c r="G175" s="893">
        <v>28.5</v>
      </c>
      <c r="H175" s="907"/>
      <c r="I175" s="908"/>
      <c r="J175" s="894"/>
      <c r="K175" s="909">
        <v>1.58</v>
      </c>
      <c r="L175" s="910">
        <v>3</v>
      </c>
      <c r="M175" s="910">
        <v>24</v>
      </c>
      <c r="N175" s="911">
        <v>8</v>
      </c>
      <c r="O175" s="910" t="s">
        <v>4121</v>
      </c>
      <c r="P175" s="912" t="s">
        <v>4436</v>
      </c>
      <c r="Q175" s="913">
        <f t="shared" si="6"/>
        <v>-1</v>
      </c>
      <c r="R175" s="946">
        <f t="shared" si="6"/>
        <v>-1.88</v>
      </c>
      <c r="S175" s="913">
        <f t="shared" si="7"/>
        <v>-2</v>
      </c>
      <c r="T175" s="946">
        <f t="shared" si="8"/>
        <v>-4.0599999999999996</v>
      </c>
      <c r="U175" s="955" t="s">
        <v>526</v>
      </c>
      <c r="V175" s="515" t="s">
        <v>526</v>
      </c>
      <c r="W175" s="515" t="s">
        <v>526</v>
      </c>
      <c r="X175" s="953" t="s">
        <v>526</v>
      </c>
      <c r="Y175" s="951"/>
    </row>
    <row r="176" spans="1:25" ht="14.4" customHeight="1" x14ac:dyDescent="0.3">
      <c r="A176" s="917" t="s">
        <v>4438</v>
      </c>
      <c r="B176" s="515"/>
      <c r="C176" s="904"/>
      <c r="D176" s="903"/>
      <c r="E176" s="905">
        <v>1</v>
      </c>
      <c r="F176" s="906">
        <v>2.37</v>
      </c>
      <c r="G176" s="893">
        <v>29</v>
      </c>
      <c r="H176" s="907">
        <v>2</v>
      </c>
      <c r="I176" s="908">
        <v>4.74</v>
      </c>
      <c r="J176" s="895">
        <v>30</v>
      </c>
      <c r="K176" s="909">
        <v>2.37</v>
      </c>
      <c r="L176" s="910">
        <v>4</v>
      </c>
      <c r="M176" s="910">
        <v>39</v>
      </c>
      <c r="N176" s="911">
        <v>13</v>
      </c>
      <c r="O176" s="910" t="s">
        <v>4121</v>
      </c>
      <c r="P176" s="912" t="s">
        <v>4436</v>
      </c>
      <c r="Q176" s="913">
        <f t="shared" si="6"/>
        <v>2</v>
      </c>
      <c r="R176" s="946">
        <f t="shared" si="6"/>
        <v>4.74</v>
      </c>
      <c r="S176" s="913">
        <f t="shared" si="7"/>
        <v>1</v>
      </c>
      <c r="T176" s="946">
        <f t="shared" si="8"/>
        <v>2.37</v>
      </c>
      <c r="U176" s="955">
        <v>26</v>
      </c>
      <c r="V176" s="515">
        <v>60</v>
      </c>
      <c r="W176" s="515">
        <v>34</v>
      </c>
      <c r="X176" s="953">
        <v>2.3076923076923075</v>
      </c>
      <c r="Y176" s="951">
        <v>34</v>
      </c>
    </row>
    <row r="177" spans="1:25" ht="14.4" customHeight="1" x14ac:dyDescent="0.3">
      <c r="A177" s="916" t="s">
        <v>4439</v>
      </c>
      <c r="B177" s="900"/>
      <c r="C177" s="901"/>
      <c r="D177" s="902"/>
      <c r="E177" s="898"/>
      <c r="F177" s="884"/>
      <c r="G177" s="885"/>
      <c r="H177" s="890">
        <v>1</v>
      </c>
      <c r="I177" s="891">
        <v>3.69</v>
      </c>
      <c r="J177" s="892">
        <v>40</v>
      </c>
      <c r="K177" s="887">
        <v>0.74</v>
      </c>
      <c r="L177" s="886">
        <v>1</v>
      </c>
      <c r="M177" s="886">
        <v>12</v>
      </c>
      <c r="N177" s="888">
        <v>4</v>
      </c>
      <c r="O177" s="886" t="s">
        <v>4121</v>
      </c>
      <c r="P177" s="899" t="s">
        <v>4440</v>
      </c>
      <c r="Q177" s="889">
        <f t="shared" si="6"/>
        <v>1</v>
      </c>
      <c r="R177" s="945">
        <f t="shared" si="6"/>
        <v>3.69</v>
      </c>
      <c r="S177" s="889">
        <f t="shared" si="7"/>
        <v>1</v>
      </c>
      <c r="T177" s="945">
        <f t="shared" si="8"/>
        <v>3.69</v>
      </c>
      <c r="U177" s="954">
        <v>4</v>
      </c>
      <c r="V177" s="900">
        <v>40</v>
      </c>
      <c r="W177" s="900">
        <v>36</v>
      </c>
      <c r="X177" s="952">
        <v>10</v>
      </c>
      <c r="Y177" s="950">
        <v>36</v>
      </c>
    </row>
    <row r="178" spans="1:25" ht="14.4" customHeight="1" x14ac:dyDescent="0.3">
      <c r="A178" s="917" t="s">
        <v>4441</v>
      </c>
      <c r="B178" s="515"/>
      <c r="C178" s="904"/>
      <c r="D178" s="903"/>
      <c r="E178" s="905"/>
      <c r="F178" s="906"/>
      <c r="G178" s="893"/>
      <c r="H178" s="907">
        <v>1</v>
      </c>
      <c r="I178" s="908">
        <v>5.2</v>
      </c>
      <c r="J178" s="895">
        <v>61</v>
      </c>
      <c r="K178" s="909">
        <v>2.64</v>
      </c>
      <c r="L178" s="910">
        <v>5</v>
      </c>
      <c r="M178" s="910">
        <v>42</v>
      </c>
      <c r="N178" s="911">
        <v>14</v>
      </c>
      <c r="O178" s="910" t="s">
        <v>4121</v>
      </c>
      <c r="P178" s="912" t="s">
        <v>4442</v>
      </c>
      <c r="Q178" s="913">
        <f t="shared" si="6"/>
        <v>1</v>
      </c>
      <c r="R178" s="946">
        <f t="shared" si="6"/>
        <v>5.2</v>
      </c>
      <c r="S178" s="913">
        <f t="shared" si="7"/>
        <v>1</v>
      </c>
      <c r="T178" s="946">
        <f t="shared" si="8"/>
        <v>5.2</v>
      </c>
      <c r="U178" s="955">
        <v>14</v>
      </c>
      <c r="V178" s="515">
        <v>61</v>
      </c>
      <c r="W178" s="515">
        <v>47</v>
      </c>
      <c r="X178" s="953">
        <v>4.3571428571428568</v>
      </c>
      <c r="Y178" s="951">
        <v>47</v>
      </c>
    </row>
    <row r="179" spans="1:25" ht="14.4" customHeight="1" x14ac:dyDescent="0.3">
      <c r="A179" s="916" t="s">
        <v>4443</v>
      </c>
      <c r="B179" s="900"/>
      <c r="C179" s="901"/>
      <c r="D179" s="902"/>
      <c r="E179" s="898">
        <v>1</v>
      </c>
      <c r="F179" s="884">
        <v>1.75</v>
      </c>
      <c r="G179" s="885">
        <v>18</v>
      </c>
      <c r="H179" s="890">
        <v>2</v>
      </c>
      <c r="I179" s="891">
        <v>4.46</v>
      </c>
      <c r="J179" s="892">
        <v>28.5</v>
      </c>
      <c r="K179" s="887">
        <v>1.37</v>
      </c>
      <c r="L179" s="886">
        <v>2</v>
      </c>
      <c r="M179" s="886">
        <v>21</v>
      </c>
      <c r="N179" s="888">
        <v>7</v>
      </c>
      <c r="O179" s="886" t="s">
        <v>4121</v>
      </c>
      <c r="P179" s="899" t="s">
        <v>4444</v>
      </c>
      <c r="Q179" s="889">
        <f t="shared" si="6"/>
        <v>2</v>
      </c>
      <c r="R179" s="945">
        <f t="shared" si="6"/>
        <v>4.46</v>
      </c>
      <c r="S179" s="889">
        <f t="shared" si="7"/>
        <v>1</v>
      </c>
      <c r="T179" s="945">
        <f t="shared" si="8"/>
        <v>2.71</v>
      </c>
      <c r="U179" s="954">
        <v>14</v>
      </c>
      <c r="V179" s="900">
        <v>57</v>
      </c>
      <c r="W179" s="900">
        <v>43</v>
      </c>
      <c r="X179" s="952">
        <v>4.0714285714285712</v>
      </c>
      <c r="Y179" s="950">
        <v>43</v>
      </c>
    </row>
    <row r="180" spans="1:25" ht="14.4" customHeight="1" x14ac:dyDescent="0.3">
      <c r="A180" s="917" t="s">
        <v>4445</v>
      </c>
      <c r="B180" s="515"/>
      <c r="C180" s="904"/>
      <c r="D180" s="903"/>
      <c r="E180" s="905"/>
      <c r="F180" s="906"/>
      <c r="G180" s="893"/>
      <c r="H180" s="907">
        <v>1</v>
      </c>
      <c r="I180" s="908">
        <v>1.76</v>
      </c>
      <c r="J180" s="895">
        <v>26</v>
      </c>
      <c r="K180" s="909">
        <v>1.76</v>
      </c>
      <c r="L180" s="910">
        <v>3</v>
      </c>
      <c r="M180" s="910">
        <v>27</v>
      </c>
      <c r="N180" s="911">
        <v>9</v>
      </c>
      <c r="O180" s="910" t="s">
        <v>4121</v>
      </c>
      <c r="P180" s="912" t="s">
        <v>4446</v>
      </c>
      <c r="Q180" s="913">
        <f t="shared" si="6"/>
        <v>1</v>
      </c>
      <c r="R180" s="946">
        <f t="shared" si="6"/>
        <v>1.76</v>
      </c>
      <c r="S180" s="913">
        <f t="shared" si="7"/>
        <v>1</v>
      </c>
      <c r="T180" s="946">
        <f t="shared" si="8"/>
        <v>1.76</v>
      </c>
      <c r="U180" s="955">
        <v>9</v>
      </c>
      <c r="V180" s="515">
        <v>26</v>
      </c>
      <c r="W180" s="515">
        <v>17</v>
      </c>
      <c r="X180" s="953">
        <v>2.8888888888888888</v>
      </c>
      <c r="Y180" s="951">
        <v>17</v>
      </c>
    </row>
    <row r="181" spans="1:25" ht="14.4" customHeight="1" x14ac:dyDescent="0.3">
      <c r="A181" s="916" t="s">
        <v>4447</v>
      </c>
      <c r="B181" s="900"/>
      <c r="C181" s="901"/>
      <c r="D181" s="902"/>
      <c r="E181" s="898"/>
      <c r="F181" s="884"/>
      <c r="G181" s="885"/>
      <c r="H181" s="890">
        <v>1</v>
      </c>
      <c r="I181" s="891">
        <v>1.33</v>
      </c>
      <c r="J181" s="892">
        <v>28</v>
      </c>
      <c r="K181" s="887">
        <v>1.25</v>
      </c>
      <c r="L181" s="886">
        <v>3</v>
      </c>
      <c r="M181" s="886">
        <v>27</v>
      </c>
      <c r="N181" s="888">
        <v>9</v>
      </c>
      <c r="O181" s="886" t="s">
        <v>4121</v>
      </c>
      <c r="P181" s="899" t="s">
        <v>4448</v>
      </c>
      <c r="Q181" s="889">
        <f t="shared" si="6"/>
        <v>1</v>
      </c>
      <c r="R181" s="945">
        <f t="shared" si="6"/>
        <v>1.33</v>
      </c>
      <c r="S181" s="889">
        <f t="shared" si="7"/>
        <v>1</v>
      </c>
      <c r="T181" s="945">
        <f t="shared" si="8"/>
        <v>1.33</v>
      </c>
      <c r="U181" s="954">
        <v>9</v>
      </c>
      <c r="V181" s="900">
        <v>28</v>
      </c>
      <c r="W181" s="900">
        <v>19</v>
      </c>
      <c r="X181" s="952">
        <v>3.1111111111111112</v>
      </c>
      <c r="Y181" s="950">
        <v>19</v>
      </c>
    </row>
    <row r="182" spans="1:25" ht="14.4" customHeight="1" x14ac:dyDescent="0.3">
      <c r="A182" s="916" t="s">
        <v>4449</v>
      </c>
      <c r="B182" s="900"/>
      <c r="C182" s="901"/>
      <c r="D182" s="902"/>
      <c r="E182" s="898"/>
      <c r="F182" s="884"/>
      <c r="G182" s="885"/>
      <c r="H182" s="890">
        <v>1</v>
      </c>
      <c r="I182" s="891">
        <v>3.86</v>
      </c>
      <c r="J182" s="892">
        <v>37</v>
      </c>
      <c r="K182" s="887">
        <v>3.48</v>
      </c>
      <c r="L182" s="886">
        <v>4</v>
      </c>
      <c r="M182" s="886">
        <v>33</v>
      </c>
      <c r="N182" s="888">
        <v>11</v>
      </c>
      <c r="O182" s="886" t="s">
        <v>4121</v>
      </c>
      <c r="P182" s="899" t="s">
        <v>4450</v>
      </c>
      <c r="Q182" s="889">
        <f t="shared" si="6"/>
        <v>1</v>
      </c>
      <c r="R182" s="945">
        <f t="shared" si="6"/>
        <v>3.86</v>
      </c>
      <c r="S182" s="889">
        <f t="shared" si="7"/>
        <v>1</v>
      </c>
      <c r="T182" s="945">
        <f t="shared" si="8"/>
        <v>3.86</v>
      </c>
      <c r="U182" s="954">
        <v>11</v>
      </c>
      <c r="V182" s="900">
        <v>37</v>
      </c>
      <c r="W182" s="900">
        <v>26</v>
      </c>
      <c r="X182" s="952">
        <v>3.3636363636363638</v>
      </c>
      <c r="Y182" s="950">
        <v>26</v>
      </c>
    </row>
    <row r="183" spans="1:25" ht="14.4" customHeight="1" x14ac:dyDescent="0.3">
      <c r="A183" s="916" t="s">
        <v>4451</v>
      </c>
      <c r="B183" s="900">
        <v>2</v>
      </c>
      <c r="C183" s="901">
        <v>1.4</v>
      </c>
      <c r="D183" s="902">
        <v>26</v>
      </c>
      <c r="E183" s="890">
        <v>1</v>
      </c>
      <c r="F183" s="891">
        <v>1.2</v>
      </c>
      <c r="G183" s="896">
        <v>38</v>
      </c>
      <c r="H183" s="886">
        <v>2</v>
      </c>
      <c r="I183" s="884">
        <v>2.15</v>
      </c>
      <c r="J183" s="892">
        <v>35</v>
      </c>
      <c r="K183" s="887">
        <v>0.49</v>
      </c>
      <c r="L183" s="886">
        <v>2</v>
      </c>
      <c r="M183" s="886">
        <v>21</v>
      </c>
      <c r="N183" s="888">
        <v>7</v>
      </c>
      <c r="O183" s="886" t="s">
        <v>4121</v>
      </c>
      <c r="P183" s="899" t="s">
        <v>4452</v>
      </c>
      <c r="Q183" s="889">
        <f t="shared" si="6"/>
        <v>0</v>
      </c>
      <c r="R183" s="945">
        <f t="shared" si="6"/>
        <v>0.75</v>
      </c>
      <c r="S183" s="889">
        <f t="shared" si="7"/>
        <v>1</v>
      </c>
      <c r="T183" s="945">
        <f t="shared" si="8"/>
        <v>0.95</v>
      </c>
      <c r="U183" s="954">
        <v>14</v>
      </c>
      <c r="V183" s="900">
        <v>70</v>
      </c>
      <c r="W183" s="900">
        <v>56</v>
      </c>
      <c r="X183" s="952">
        <v>5</v>
      </c>
      <c r="Y183" s="950">
        <v>56</v>
      </c>
    </row>
    <row r="184" spans="1:25" ht="14.4" customHeight="1" x14ac:dyDescent="0.3">
      <c r="A184" s="917" t="s">
        <v>4453</v>
      </c>
      <c r="B184" s="515">
        <v>2</v>
      </c>
      <c r="C184" s="904">
        <v>1.74</v>
      </c>
      <c r="D184" s="903">
        <v>30</v>
      </c>
      <c r="E184" s="907">
        <v>6</v>
      </c>
      <c r="F184" s="908">
        <v>4.96</v>
      </c>
      <c r="G184" s="894">
        <v>28.7</v>
      </c>
      <c r="H184" s="910">
        <v>1</v>
      </c>
      <c r="I184" s="906">
        <v>0.61</v>
      </c>
      <c r="J184" s="895">
        <v>20</v>
      </c>
      <c r="K184" s="909">
        <v>0.61</v>
      </c>
      <c r="L184" s="910">
        <v>3</v>
      </c>
      <c r="M184" s="910">
        <v>24</v>
      </c>
      <c r="N184" s="911">
        <v>8</v>
      </c>
      <c r="O184" s="910" t="s">
        <v>4121</v>
      </c>
      <c r="P184" s="912" t="s">
        <v>4454</v>
      </c>
      <c r="Q184" s="913">
        <f t="shared" si="6"/>
        <v>-1</v>
      </c>
      <c r="R184" s="946">
        <f t="shared" si="6"/>
        <v>-1.1299999999999999</v>
      </c>
      <c r="S184" s="913">
        <f t="shared" si="7"/>
        <v>-5</v>
      </c>
      <c r="T184" s="946">
        <f t="shared" si="8"/>
        <v>-4.3499999999999996</v>
      </c>
      <c r="U184" s="955">
        <v>8</v>
      </c>
      <c r="V184" s="515">
        <v>20</v>
      </c>
      <c r="W184" s="515">
        <v>12</v>
      </c>
      <c r="X184" s="953">
        <v>2.5</v>
      </c>
      <c r="Y184" s="951">
        <v>12</v>
      </c>
    </row>
    <row r="185" spans="1:25" ht="14.4" customHeight="1" x14ac:dyDescent="0.3">
      <c r="A185" s="917" t="s">
        <v>4455</v>
      </c>
      <c r="B185" s="515">
        <v>1</v>
      </c>
      <c r="C185" s="904">
        <v>1.8</v>
      </c>
      <c r="D185" s="903">
        <v>43</v>
      </c>
      <c r="E185" s="907">
        <v>1</v>
      </c>
      <c r="F185" s="908">
        <v>1.19</v>
      </c>
      <c r="G185" s="894">
        <v>30</v>
      </c>
      <c r="H185" s="910"/>
      <c r="I185" s="906"/>
      <c r="J185" s="893"/>
      <c r="K185" s="909">
        <v>1.19</v>
      </c>
      <c r="L185" s="910">
        <v>4</v>
      </c>
      <c r="M185" s="910">
        <v>33</v>
      </c>
      <c r="N185" s="911">
        <v>11</v>
      </c>
      <c r="O185" s="910" t="s">
        <v>4121</v>
      </c>
      <c r="P185" s="912" t="s">
        <v>4456</v>
      </c>
      <c r="Q185" s="913">
        <f t="shared" si="6"/>
        <v>-1</v>
      </c>
      <c r="R185" s="946">
        <f t="shared" si="6"/>
        <v>-1.8</v>
      </c>
      <c r="S185" s="913">
        <f t="shared" si="7"/>
        <v>-1</v>
      </c>
      <c r="T185" s="946">
        <f t="shared" si="8"/>
        <v>-1.19</v>
      </c>
      <c r="U185" s="955" t="s">
        <v>526</v>
      </c>
      <c r="V185" s="515" t="s">
        <v>526</v>
      </c>
      <c r="W185" s="515" t="s">
        <v>526</v>
      </c>
      <c r="X185" s="953" t="s">
        <v>526</v>
      </c>
      <c r="Y185" s="951"/>
    </row>
    <row r="186" spans="1:25" ht="14.4" customHeight="1" x14ac:dyDescent="0.3">
      <c r="A186" s="916" t="s">
        <v>4457</v>
      </c>
      <c r="B186" s="900">
        <v>1</v>
      </c>
      <c r="C186" s="901">
        <v>0.47</v>
      </c>
      <c r="D186" s="902">
        <v>17</v>
      </c>
      <c r="E186" s="890">
        <v>3</v>
      </c>
      <c r="F186" s="891">
        <v>1.58</v>
      </c>
      <c r="G186" s="896">
        <v>20</v>
      </c>
      <c r="H186" s="886"/>
      <c r="I186" s="884"/>
      <c r="J186" s="885"/>
      <c r="K186" s="887">
        <v>0.47</v>
      </c>
      <c r="L186" s="886">
        <v>2</v>
      </c>
      <c r="M186" s="886">
        <v>21</v>
      </c>
      <c r="N186" s="888">
        <v>7</v>
      </c>
      <c r="O186" s="886" t="s">
        <v>4121</v>
      </c>
      <c r="P186" s="899" t="s">
        <v>4458</v>
      </c>
      <c r="Q186" s="889">
        <f t="shared" si="6"/>
        <v>-1</v>
      </c>
      <c r="R186" s="945">
        <f t="shared" si="6"/>
        <v>-0.47</v>
      </c>
      <c r="S186" s="889">
        <f t="shared" si="7"/>
        <v>-3</v>
      </c>
      <c r="T186" s="945">
        <f t="shared" si="8"/>
        <v>-1.58</v>
      </c>
      <c r="U186" s="954" t="s">
        <v>526</v>
      </c>
      <c r="V186" s="900" t="s">
        <v>526</v>
      </c>
      <c r="W186" s="900" t="s">
        <v>526</v>
      </c>
      <c r="X186" s="952" t="s">
        <v>526</v>
      </c>
      <c r="Y186" s="950"/>
    </row>
    <row r="187" spans="1:25" ht="14.4" customHeight="1" x14ac:dyDescent="0.3">
      <c r="A187" s="917" t="s">
        <v>4459</v>
      </c>
      <c r="B187" s="515">
        <v>2</v>
      </c>
      <c r="C187" s="904">
        <v>1.42</v>
      </c>
      <c r="D187" s="903">
        <v>21</v>
      </c>
      <c r="E187" s="907">
        <v>1</v>
      </c>
      <c r="F187" s="908">
        <v>0.86</v>
      </c>
      <c r="G187" s="894">
        <v>28</v>
      </c>
      <c r="H187" s="910">
        <v>3</v>
      </c>
      <c r="I187" s="906">
        <v>3.15</v>
      </c>
      <c r="J187" s="895">
        <v>30.3</v>
      </c>
      <c r="K187" s="909">
        <v>0.63</v>
      </c>
      <c r="L187" s="910">
        <v>3</v>
      </c>
      <c r="M187" s="910">
        <v>27</v>
      </c>
      <c r="N187" s="911">
        <v>9</v>
      </c>
      <c r="O187" s="910" t="s">
        <v>4121</v>
      </c>
      <c r="P187" s="912" t="s">
        <v>4460</v>
      </c>
      <c r="Q187" s="913">
        <f t="shared" si="6"/>
        <v>1</v>
      </c>
      <c r="R187" s="946">
        <f t="shared" si="6"/>
        <v>1.73</v>
      </c>
      <c r="S187" s="913">
        <f t="shared" si="7"/>
        <v>2</v>
      </c>
      <c r="T187" s="946">
        <f t="shared" si="8"/>
        <v>2.29</v>
      </c>
      <c r="U187" s="955">
        <v>27</v>
      </c>
      <c r="V187" s="515">
        <v>90.9</v>
      </c>
      <c r="W187" s="515">
        <v>63.900000000000006</v>
      </c>
      <c r="X187" s="953">
        <v>3.3666666666666667</v>
      </c>
      <c r="Y187" s="951">
        <v>64</v>
      </c>
    </row>
    <row r="188" spans="1:25" ht="14.4" customHeight="1" x14ac:dyDescent="0.3">
      <c r="A188" s="917" t="s">
        <v>4461</v>
      </c>
      <c r="B188" s="515">
        <v>1</v>
      </c>
      <c r="C188" s="904">
        <v>0.97</v>
      </c>
      <c r="D188" s="903">
        <v>33</v>
      </c>
      <c r="E188" s="907">
        <v>2</v>
      </c>
      <c r="F188" s="908">
        <v>2.52</v>
      </c>
      <c r="G188" s="894">
        <v>24.5</v>
      </c>
      <c r="H188" s="910">
        <v>1</v>
      </c>
      <c r="I188" s="906">
        <v>0.97</v>
      </c>
      <c r="J188" s="895">
        <v>32</v>
      </c>
      <c r="K188" s="909">
        <v>0.97</v>
      </c>
      <c r="L188" s="910">
        <v>4</v>
      </c>
      <c r="M188" s="910">
        <v>33</v>
      </c>
      <c r="N188" s="911">
        <v>11</v>
      </c>
      <c r="O188" s="910" t="s">
        <v>4121</v>
      </c>
      <c r="P188" s="912" t="s">
        <v>4462</v>
      </c>
      <c r="Q188" s="913">
        <f t="shared" si="6"/>
        <v>0</v>
      </c>
      <c r="R188" s="946">
        <f t="shared" si="6"/>
        <v>0</v>
      </c>
      <c r="S188" s="913">
        <f t="shared" si="7"/>
        <v>-1</v>
      </c>
      <c r="T188" s="946">
        <f t="shared" si="8"/>
        <v>-1.55</v>
      </c>
      <c r="U188" s="955">
        <v>11</v>
      </c>
      <c r="V188" s="515">
        <v>32</v>
      </c>
      <c r="W188" s="515">
        <v>21</v>
      </c>
      <c r="X188" s="953">
        <v>2.9090909090909092</v>
      </c>
      <c r="Y188" s="951">
        <v>21</v>
      </c>
    </row>
    <row r="189" spans="1:25" ht="14.4" customHeight="1" x14ac:dyDescent="0.3">
      <c r="A189" s="916" t="s">
        <v>4463</v>
      </c>
      <c r="B189" s="881">
        <v>3</v>
      </c>
      <c r="C189" s="882">
        <v>3.7</v>
      </c>
      <c r="D189" s="883">
        <v>23.3</v>
      </c>
      <c r="E189" s="898">
        <v>2</v>
      </c>
      <c r="F189" s="884">
        <v>2.36</v>
      </c>
      <c r="G189" s="885">
        <v>22.5</v>
      </c>
      <c r="H189" s="886">
        <v>3</v>
      </c>
      <c r="I189" s="884">
        <v>3.7</v>
      </c>
      <c r="J189" s="892">
        <v>23.3</v>
      </c>
      <c r="K189" s="887">
        <v>0.32</v>
      </c>
      <c r="L189" s="886">
        <v>1</v>
      </c>
      <c r="M189" s="886">
        <v>9</v>
      </c>
      <c r="N189" s="888">
        <v>3</v>
      </c>
      <c r="O189" s="886" t="s">
        <v>4121</v>
      </c>
      <c r="P189" s="899" t="s">
        <v>4464</v>
      </c>
      <c r="Q189" s="889">
        <f t="shared" si="6"/>
        <v>0</v>
      </c>
      <c r="R189" s="945">
        <f t="shared" si="6"/>
        <v>0</v>
      </c>
      <c r="S189" s="889">
        <f t="shared" si="7"/>
        <v>1</v>
      </c>
      <c r="T189" s="945">
        <f t="shared" si="8"/>
        <v>1.3400000000000003</v>
      </c>
      <c r="U189" s="954">
        <v>9</v>
      </c>
      <c r="V189" s="900">
        <v>69.900000000000006</v>
      </c>
      <c r="W189" s="900">
        <v>60.900000000000006</v>
      </c>
      <c r="X189" s="952">
        <v>7.7666666666666675</v>
      </c>
      <c r="Y189" s="950">
        <v>61</v>
      </c>
    </row>
    <row r="190" spans="1:25" ht="14.4" customHeight="1" x14ac:dyDescent="0.3">
      <c r="A190" s="917" t="s">
        <v>4465</v>
      </c>
      <c r="B190" s="914">
        <v>4</v>
      </c>
      <c r="C190" s="915">
        <v>3.45</v>
      </c>
      <c r="D190" s="897">
        <v>23.8</v>
      </c>
      <c r="E190" s="905">
        <v>2</v>
      </c>
      <c r="F190" s="906">
        <v>1.1000000000000001</v>
      </c>
      <c r="G190" s="893">
        <v>16.5</v>
      </c>
      <c r="H190" s="910">
        <v>2</v>
      </c>
      <c r="I190" s="906">
        <v>1.25</v>
      </c>
      <c r="J190" s="895">
        <v>18.5</v>
      </c>
      <c r="K190" s="909">
        <v>0.42</v>
      </c>
      <c r="L190" s="910">
        <v>2</v>
      </c>
      <c r="M190" s="910">
        <v>15</v>
      </c>
      <c r="N190" s="911">
        <v>5</v>
      </c>
      <c r="O190" s="910" t="s">
        <v>4121</v>
      </c>
      <c r="P190" s="912" t="s">
        <v>4466</v>
      </c>
      <c r="Q190" s="913">
        <f t="shared" si="6"/>
        <v>-2</v>
      </c>
      <c r="R190" s="946">
        <f t="shared" si="6"/>
        <v>-2.2000000000000002</v>
      </c>
      <c r="S190" s="913">
        <f t="shared" si="7"/>
        <v>0</v>
      </c>
      <c r="T190" s="946">
        <f t="shared" si="8"/>
        <v>0.14999999999999991</v>
      </c>
      <c r="U190" s="955">
        <v>10</v>
      </c>
      <c r="V190" s="515">
        <v>37</v>
      </c>
      <c r="W190" s="515">
        <v>27</v>
      </c>
      <c r="X190" s="953">
        <v>3.7</v>
      </c>
      <c r="Y190" s="951">
        <v>27</v>
      </c>
    </row>
    <row r="191" spans="1:25" ht="14.4" customHeight="1" x14ac:dyDescent="0.3">
      <c r="A191" s="917" t="s">
        <v>4467</v>
      </c>
      <c r="B191" s="914"/>
      <c r="C191" s="915"/>
      <c r="D191" s="897"/>
      <c r="E191" s="905">
        <v>1</v>
      </c>
      <c r="F191" s="906">
        <v>1.69</v>
      </c>
      <c r="G191" s="893">
        <v>42</v>
      </c>
      <c r="H191" s="910">
        <v>1</v>
      </c>
      <c r="I191" s="906">
        <v>0.72</v>
      </c>
      <c r="J191" s="895">
        <v>22</v>
      </c>
      <c r="K191" s="909">
        <v>0.72</v>
      </c>
      <c r="L191" s="910">
        <v>3</v>
      </c>
      <c r="M191" s="910">
        <v>24</v>
      </c>
      <c r="N191" s="911">
        <v>8</v>
      </c>
      <c r="O191" s="910" t="s">
        <v>4121</v>
      </c>
      <c r="P191" s="912" t="s">
        <v>4468</v>
      </c>
      <c r="Q191" s="913">
        <f t="shared" si="6"/>
        <v>1</v>
      </c>
      <c r="R191" s="946">
        <f t="shared" si="6"/>
        <v>0.72</v>
      </c>
      <c r="S191" s="913">
        <f t="shared" si="7"/>
        <v>0</v>
      </c>
      <c r="T191" s="946">
        <f t="shared" si="8"/>
        <v>-0.97</v>
      </c>
      <c r="U191" s="955">
        <v>8</v>
      </c>
      <c r="V191" s="515">
        <v>22</v>
      </c>
      <c r="W191" s="515">
        <v>14</v>
      </c>
      <c r="X191" s="953">
        <v>2.75</v>
      </c>
      <c r="Y191" s="951">
        <v>14</v>
      </c>
    </row>
    <row r="192" spans="1:25" ht="14.4" customHeight="1" x14ac:dyDescent="0.3">
      <c r="A192" s="916" t="s">
        <v>4469</v>
      </c>
      <c r="B192" s="900"/>
      <c r="C192" s="901"/>
      <c r="D192" s="902"/>
      <c r="E192" s="898"/>
      <c r="F192" s="884"/>
      <c r="G192" s="885"/>
      <c r="H192" s="890">
        <v>1</v>
      </c>
      <c r="I192" s="891">
        <v>0.56999999999999995</v>
      </c>
      <c r="J192" s="892">
        <v>14</v>
      </c>
      <c r="K192" s="887">
        <v>0.56999999999999995</v>
      </c>
      <c r="L192" s="886">
        <v>2</v>
      </c>
      <c r="M192" s="886">
        <v>21</v>
      </c>
      <c r="N192" s="888">
        <v>7</v>
      </c>
      <c r="O192" s="886" t="s">
        <v>4121</v>
      </c>
      <c r="P192" s="899" t="s">
        <v>4470</v>
      </c>
      <c r="Q192" s="889">
        <f t="shared" si="6"/>
        <v>1</v>
      </c>
      <c r="R192" s="945">
        <f t="shared" si="6"/>
        <v>0.56999999999999995</v>
      </c>
      <c r="S192" s="889">
        <f t="shared" si="7"/>
        <v>1</v>
      </c>
      <c r="T192" s="945">
        <f t="shared" si="8"/>
        <v>0.56999999999999995</v>
      </c>
      <c r="U192" s="954">
        <v>7</v>
      </c>
      <c r="V192" s="900">
        <v>14</v>
      </c>
      <c r="W192" s="900">
        <v>7</v>
      </c>
      <c r="X192" s="952">
        <v>2</v>
      </c>
      <c r="Y192" s="950">
        <v>7</v>
      </c>
    </row>
    <row r="193" spans="1:25" ht="14.4" customHeight="1" x14ac:dyDescent="0.3">
      <c r="A193" s="916" t="s">
        <v>4471</v>
      </c>
      <c r="B193" s="881">
        <v>1</v>
      </c>
      <c r="C193" s="882">
        <v>0.91</v>
      </c>
      <c r="D193" s="883">
        <v>27</v>
      </c>
      <c r="E193" s="898"/>
      <c r="F193" s="884"/>
      <c r="G193" s="885"/>
      <c r="H193" s="886"/>
      <c r="I193" s="884"/>
      <c r="J193" s="885"/>
      <c r="K193" s="887">
        <v>0.89</v>
      </c>
      <c r="L193" s="886">
        <v>4</v>
      </c>
      <c r="M193" s="886">
        <v>33</v>
      </c>
      <c r="N193" s="888">
        <v>11</v>
      </c>
      <c r="O193" s="886" t="s">
        <v>4121</v>
      </c>
      <c r="P193" s="899" t="s">
        <v>4472</v>
      </c>
      <c r="Q193" s="889">
        <f t="shared" si="6"/>
        <v>-1</v>
      </c>
      <c r="R193" s="945">
        <f t="shared" si="6"/>
        <v>-0.91</v>
      </c>
      <c r="S193" s="889">
        <f t="shared" si="7"/>
        <v>0</v>
      </c>
      <c r="T193" s="945">
        <f t="shared" si="8"/>
        <v>0</v>
      </c>
      <c r="U193" s="954" t="s">
        <v>526</v>
      </c>
      <c r="V193" s="900" t="s">
        <v>526</v>
      </c>
      <c r="W193" s="900" t="s">
        <v>526</v>
      </c>
      <c r="X193" s="952" t="s">
        <v>526</v>
      </c>
      <c r="Y193" s="950"/>
    </row>
    <row r="194" spans="1:25" ht="14.4" customHeight="1" x14ac:dyDescent="0.3">
      <c r="A194" s="916" t="s">
        <v>4473</v>
      </c>
      <c r="B194" s="881">
        <v>1</v>
      </c>
      <c r="C194" s="882">
        <v>1.86</v>
      </c>
      <c r="D194" s="883">
        <v>19</v>
      </c>
      <c r="E194" s="898"/>
      <c r="F194" s="884"/>
      <c r="G194" s="885"/>
      <c r="H194" s="886"/>
      <c r="I194" s="884"/>
      <c r="J194" s="885"/>
      <c r="K194" s="887">
        <v>1.86</v>
      </c>
      <c r="L194" s="886">
        <v>6</v>
      </c>
      <c r="M194" s="886">
        <v>51</v>
      </c>
      <c r="N194" s="888">
        <v>17</v>
      </c>
      <c r="O194" s="886" t="s">
        <v>4121</v>
      </c>
      <c r="P194" s="899" t="s">
        <v>4474</v>
      </c>
      <c r="Q194" s="889">
        <f t="shared" si="6"/>
        <v>-1</v>
      </c>
      <c r="R194" s="945">
        <f t="shared" si="6"/>
        <v>-1.86</v>
      </c>
      <c r="S194" s="889">
        <f t="shared" si="7"/>
        <v>0</v>
      </c>
      <c r="T194" s="945">
        <f t="shared" si="8"/>
        <v>0</v>
      </c>
      <c r="U194" s="954" t="s">
        <v>526</v>
      </c>
      <c r="V194" s="900" t="s">
        <v>526</v>
      </c>
      <c r="W194" s="900" t="s">
        <v>526</v>
      </c>
      <c r="X194" s="952" t="s">
        <v>526</v>
      </c>
      <c r="Y194" s="950"/>
    </row>
    <row r="195" spans="1:25" ht="14.4" customHeight="1" x14ac:dyDescent="0.3">
      <c r="A195" s="916" t="s">
        <v>4475</v>
      </c>
      <c r="B195" s="900"/>
      <c r="C195" s="901"/>
      <c r="D195" s="902"/>
      <c r="E195" s="898"/>
      <c r="F195" s="884"/>
      <c r="G195" s="885"/>
      <c r="H195" s="890">
        <v>1</v>
      </c>
      <c r="I195" s="891">
        <v>3.6</v>
      </c>
      <c r="J195" s="892">
        <v>46</v>
      </c>
      <c r="K195" s="887">
        <v>0.78</v>
      </c>
      <c r="L195" s="886">
        <v>3</v>
      </c>
      <c r="M195" s="886">
        <v>27</v>
      </c>
      <c r="N195" s="888">
        <v>9</v>
      </c>
      <c r="O195" s="886" t="s">
        <v>4121</v>
      </c>
      <c r="P195" s="899" t="s">
        <v>4476</v>
      </c>
      <c r="Q195" s="889">
        <f t="shared" si="6"/>
        <v>1</v>
      </c>
      <c r="R195" s="945">
        <f t="shared" si="6"/>
        <v>3.6</v>
      </c>
      <c r="S195" s="889">
        <f t="shared" si="7"/>
        <v>1</v>
      </c>
      <c r="T195" s="945">
        <f t="shared" si="8"/>
        <v>3.6</v>
      </c>
      <c r="U195" s="954">
        <v>9</v>
      </c>
      <c r="V195" s="900">
        <v>46</v>
      </c>
      <c r="W195" s="900">
        <v>37</v>
      </c>
      <c r="X195" s="952">
        <v>5.1111111111111107</v>
      </c>
      <c r="Y195" s="950">
        <v>37</v>
      </c>
    </row>
    <row r="196" spans="1:25" ht="14.4" customHeight="1" x14ac:dyDescent="0.3">
      <c r="A196" s="916" t="s">
        <v>4477</v>
      </c>
      <c r="B196" s="900">
        <v>6</v>
      </c>
      <c r="C196" s="901">
        <v>5.62</v>
      </c>
      <c r="D196" s="902">
        <v>28</v>
      </c>
      <c r="E196" s="898">
        <v>4</v>
      </c>
      <c r="F196" s="884">
        <v>3.11</v>
      </c>
      <c r="G196" s="885">
        <v>25.8</v>
      </c>
      <c r="H196" s="890">
        <v>8</v>
      </c>
      <c r="I196" s="891">
        <v>5.42</v>
      </c>
      <c r="J196" s="892">
        <v>21.9</v>
      </c>
      <c r="K196" s="887">
        <v>0.43</v>
      </c>
      <c r="L196" s="886">
        <v>2</v>
      </c>
      <c r="M196" s="886">
        <v>18</v>
      </c>
      <c r="N196" s="888">
        <v>6</v>
      </c>
      <c r="O196" s="886" t="s">
        <v>4121</v>
      </c>
      <c r="P196" s="899" t="s">
        <v>4478</v>
      </c>
      <c r="Q196" s="889">
        <f t="shared" si="6"/>
        <v>2</v>
      </c>
      <c r="R196" s="945">
        <f t="shared" si="6"/>
        <v>-0.20000000000000018</v>
      </c>
      <c r="S196" s="889">
        <f t="shared" si="7"/>
        <v>4</v>
      </c>
      <c r="T196" s="945">
        <f t="shared" si="8"/>
        <v>2.31</v>
      </c>
      <c r="U196" s="954">
        <v>48</v>
      </c>
      <c r="V196" s="900">
        <v>175.2</v>
      </c>
      <c r="W196" s="900">
        <v>127.19999999999999</v>
      </c>
      <c r="X196" s="952">
        <v>3.65</v>
      </c>
      <c r="Y196" s="950">
        <v>127</v>
      </c>
    </row>
    <row r="197" spans="1:25" ht="14.4" customHeight="1" x14ac:dyDescent="0.3">
      <c r="A197" s="917" t="s">
        <v>4479</v>
      </c>
      <c r="B197" s="515">
        <v>6</v>
      </c>
      <c r="C197" s="904">
        <v>4.7300000000000004</v>
      </c>
      <c r="D197" s="903">
        <v>23.5</v>
      </c>
      <c r="E197" s="905">
        <v>8</v>
      </c>
      <c r="F197" s="906">
        <v>6.71</v>
      </c>
      <c r="G197" s="893">
        <v>25.9</v>
      </c>
      <c r="H197" s="907">
        <v>7</v>
      </c>
      <c r="I197" s="908">
        <v>4.88</v>
      </c>
      <c r="J197" s="895">
        <v>24.7</v>
      </c>
      <c r="K197" s="909">
        <v>0.5</v>
      </c>
      <c r="L197" s="910">
        <v>2</v>
      </c>
      <c r="M197" s="910">
        <v>21</v>
      </c>
      <c r="N197" s="911">
        <v>7</v>
      </c>
      <c r="O197" s="910" t="s">
        <v>4121</v>
      </c>
      <c r="P197" s="912" t="s">
        <v>4480</v>
      </c>
      <c r="Q197" s="913">
        <f t="shared" si="6"/>
        <v>1</v>
      </c>
      <c r="R197" s="946">
        <f t="shared" si="6"/>
        <v>0.14999999999999947</v>
      </c>
      <c r="S197" s="913">
        <f t="shared" si="7"/>
        <v>-1</v>
      </c>
      <c r="T197" s="946">
        <f t="shared" si="8"/>
        <v>-1.83</v>
      </c>
      <c r="U197" s="955">
        <v>49</v>
      </c>
      <c r="V197" s="515">
        <v>172.9</v>
      </c>
      <c r="W197" s="515">
        <v>123.9</v>
      </c>
      <c r="X197" s="953">
        <v>3.5285714285714285</v>
      </c>
      <c r="Y197" s="951">
        <v>124</v>
      </c>
    </row>
    <row r="198" spans="1:25" ht="14.4" customHeight="1" x14ac:dyDescent="0.3">
      <c r="A198" s="917" t="s">
        <v>4481</v>
      </c>
      <c r="B198" s="515"/>
      <c r="C198" s="904"/>
      <c r="D198" s="903"/>
      <c r="E198" s="905">
        <v>3</v>
      </c>
      <c r="F198" s="906">
        <v>3.07</v>
      </c>
      <c r="G198" s="893">
        <v>32.700000000000003</v>
      </c>
      <c r="H198" s="907"/>
      <c r="I198" s="908"/>
      <c r="J198" s="894"/>
      <c r="K198" s="909">
        <v>0.75</v>
      </c>
      <c r="L198" s="910">
        <v>3</v>
      </c>
      <c r="M198" s="910">
        <v>27</v>
      </c>
      <c r="N198" s="911">
        <v>9</v>
      </c>
      <c r="O198" s="910" t="s">
        <v>4121</v>
      </c>
      <c r="P198" s="912" t="s">
        <v>4482</v>
      </c>
      <c r="Q198" s="913">
        <f t="shared" ref="Q198:R200" si="9">H198-B198</f>
        <v>0</v>
      </c>
      <c r="R198" s="946">
        <f t="shared" si="9"/>
        <v>0</v>
      </c>
      <c r="S198" s="913">
        <f t="shared" ref="S198:S261" si="10">H198-E198</f>
        <v>-3</v>
      </c>
      <c r="T198" s="946">
        <f t="shared" ref="T198:T261" si="11">I198-F198</f>
        <v>-3.07</v>
      </c>
      <c r="U198" s="955" t="s">
        <v>526</v>
      </c>
      <c r="V198" s="515" t="s">
        <v>526</v>
      </c>
      <c r="W198" s="515" t="s">
        <v>526</v>
      </c>
      <c r="X198" s="953" t="s">
        <v>526</v>
      </c>
      <c r="Y198" s="951"/>
    </row>
    <row r="199" spans="1:25" ht="14.4" customHeight="1" x14ac:dyDescent="0.3">
      <c r="A199" s="916" t="s">
        <v>4483</v>
      </c>
      <c r="B199" s="900">
        <v>1</v>
      </c>
      <c r="C199" s="901">
        <v>1.07</v>
      </c>
      <c r="D199" s="902">
        <v>34</v>
      </c>
      <c r="E199" s="890">
        <v>2</v>
      </c>
      <c r="F199" s="891">
        <v>0.84</v>
      </c>
      <c r="G199" s="896">
        <v>17</v>
      </c>
      <c r="H199" s="886"/>
      <c r="I199" s="884"/>
      <c r="J199" s="885"/>
      <c r="K199" s="887">
        <v>0.42</v>
      </c>
      <c r="L199" s="886">
        <v>2</v>
      </c>
      <c r="M199" s="886">
        <v>18</v>
      </c>
      <c r="N199" s="888">
        <v>6</v>
      </c>
      <c r="O199" s="886" t="s">
        <v>4121</v>
      </c>
      <c r="P199" s="899" t="s">
        <v>4484</v>
      </c>
      <c r="Q199" s="889">
        <f t="shared" si="9"/>
        <v>-1</v>
      </c>
      <c r="R199" s="945">
        <f t="shared" si="9"/>
        <v>-1.07</v>
      </c>
      <c r="S199" s="889">
        <f t="shared" si="10"/>
        <v>-2</v>
      </c>
      <c r="T199" s="945">
        <f t="shared" si="11"/>
        <v>-0.84</v>
      </c>
      <c r="U199" s="954" t="s">
        <v>526</v>
      </c>
      <c r="V199" s="900" t="s">
        <v>526</v>
      </c>
      <c r="W199" s="900" t="s">
        <v>526</v>
      </c>
      <c r="X199" s="952" t="s">
        <v>526</v>
      </c>
      <c r="Y199" s="950"/>
    </row>
    <row r="200" spans="1:25" ht="14.4" customHeight="1" x14ac:dyDescent="0.3">
      <c r="A200" s="917" t="s">
        <v>4485</v>
      </c>
      <c r="B200" s="515">
        <v>2</v>
      </c>
      <c r="C200" s="904">
        <v>1.34</v>
      </c>
      <c r="D200" s="903">
        <v>26</v>
      </c>
      <c r="E200" s="907">
        <v>2</v>
      </c>
      <c r="F200" s="908">
        <v>1.19</v>
      </c>
      <c r="G200" s="894">
        <v>19</v>
      </c>
      <c r="H200" s="910">
        <v>1</v>
      </c>
      <c r="I200" s="906">
        <v>0.52</v>
      </c>
      <c r="J200" s="895">
        <v>17</v>
      </c>
      <c r="K200" s="909">
        <v>0.52</v>
      </c>
      <c r="L200" s="910">
        <v>3</v>
      </c>
      <c r="M200" s="910">
        <v>24</v>
      </c>
      <c r="N200" s="911">
        <v>8</v>
      </c>
      <c r="O200" s="910" t="s">
        <v>4121</v>
      </c>
      <c r="P200" s="912" t="s">
        <v>4486</v>
      </c>
      <c r="Q200" s="913">
        <f t="shared" si="9"/>
        <v>-1</v>
      </c>
      <c r="R200" s="946">
        <f t="shared" si="9"/>
        <v>-0.82000000000000006</v>
      </c>
      <c r="S200" s="913">
        <f t="shared" si="10"/>
        <v>-1</v>
      </c>
      <c r="T200" s="946">
        <f t="shared" si="11"/>
        <v>-0.66999999999999993</v>
      </c>
      <c r="U200" s="955">
        <v>8</v>
      </c>
      <c r="V200" s="515">
        <v>17</v>
      </c>
      <c r="W200" s="515">
        <v>9</v>
      </c>
      <c r="X200" s="953">
        <v>2.125</v>
      </c>
      <c r="Y200" s="951">
        <v>9</v>
      </c>
    </row>
    <row r="201" spans="1:25" ht="14.4" customHeight="1" x14ac:dyDescent="0.3">
      <c r="A201" s="917" t="s">
        <v>4487</v>
      </c>
      <c r="B201" s="515">
        <v>1</v>
      </c>
      <c r="C201" s="904">
        <v>1.39</v>
      </c>
      <c r="D201" s="903">
        <v>43</v>
      </c>
      <c r="E201" s="907">
        <v>1</v>
      </c>
      <c r="F201" s="908">
        <v>3.61</v>
      </c>
      <c r="G201" s="894">
        <v>45</v>
      </c>
      <c r="H201" s="910"/>
      <c r="I201" s="906"/>
      <c r="J201" s="893"/>
      <c r="K201" s="909">
        <v>0.68</v>
      </c>
      <c r="L201" s="910">
        <v>3</v>
      </c>
      <c r="M201" s="910">
        <v>27</v>
      </c>
      <c r="N201" s="911">
        <v>9</v>
      </c>
      <c r="O201" s="910" t="s">
        <v>4121</v>
      </c>
      <c r="P201" s="912" t="s">
        <v>4488</v>
      </c>
      <c r="Q201" s="913"/>
      <c r="R201" s="947"/>
      <c r="S201" s="913">
        <f t="shared" si="10"/>
        <v>-1</v>
      </c>
      <c r="T201" s="947">
        <f t="shared" si="11"/>
        <v>-3.61</v>
      </c>
      <c r="U201" s="955"/>
      <c r="V201" s="515"/>
      <c r="W201" s="515"/>
      <c r="X201" s="953"/>
      <c r="Y201" s="951"/>
    </row>
    <row r="202" spans="1:25" ht="14.4" customHeight="1" x14ac:dyDescent="0.3">
      <c r="A202" s="916" t="s">
        <v>4489</v>
      </c>
      <c r="B202" s="900"/>
      <c r="C202" s="901"/>
      <c r="D202" s="902"/>
      <c r="E202" s="890">
        <v>1</v>
      </c>
      <c r="F202" s="891">
        <v>1.22</v>
      </c>
      <c r="G202" s="896">
        <v>38</v>
      </c>
      <c r="H202" s="886">
        <v>1</v>
      </c>
      <c r="I202" s="884">
        <v>0.84</v>
      </c>
      <c r="J202" s="892">
        <v>29</v>
      </c>
      <c r="K202" s="887">
        <v>0.51</v>
      </c>
      <c r="L202" s="886">
        <v>2</v>
      </c>
      <c r="M202" s="886">
        <v>21</v>
      </c>
      <c r="N202" s="888">
        <v>7</v>
      </c>
      <c r="O202" s="886" t="s">
        <v>4121</v>
      </c>
      <c r="P202" s="899" t="s">
        <v>4490</v>
      </c>
      <c r="Q202" s="889"/>
      <c r="R202" s="948"/>
      <c r="S202" s="889">
        <f t="shared" si="10"/>
        <v>0</v>
      </c>
      <c r="T202" s="948">
        <f t="shared" si="11"/>
        <v>-0.38</v>
      </c>
      <c r="U202" s="954"/>
      <c r="V202" s="900"/>
      <c r="W202" s="900"/>
      <c r="X202" s="952"/>
      <c r="Y202" s="950">
        <v>22</v>
      </c>
    </row>
    <row r="203" spans="1:25" ht="14.4" customHeight="1" x14ac:dyDescent="0.3">
      <c r="A203" s="917" t="s">
        <v>4491</v>
      </c>
      <c r="B203" s="515"/>
      <c r="C203" s="904"/>
      <c r="D203" s="903"/>
      <c r="E203" s="907">
        <v>1</v>
      </c>
      <c r="F203" s="908">
        <v>0.84</v>
      </c>
      <c r="G203" s="894">
        <v>31</v>
      </c>
      <c r="H203" s="910"/>
      <c r="I203" s="906"/>
      <c r="J203" s="893"/>
      <c r="K203" s="909">
        <v>0.67</v>
      </c>
      <c r="L203" s="910">
        <v>3</v>
      </c>
      <c r="M203" s="910">
        <v>27</v>
      </c>
      <c r="N203" s="911">
        <v>9</v>
      </c>
      <c r="O203" s="910" t="s">
        <v>4121</v>
      </c>
      <c r="P203" s="912" t="s">
        <v>4490</v>
      </c>
      <c r="Q203" s="913"/>
      <c r="R203" s="947"/>
      <c r="S203" s="913">
        <f t="shared" si="10"/>
        <v>-1</v>
      </c>
      <c r="T203" s="947">
        <f t="shared" si="11"/>
        <v>-0.84</v>
      </c>
      <c r="U203" s="955"/>
      <c r="V203" s="515"/>
      <c r="W203" s="515"/>
      <c r="X203" s="953"/>
      <c r="Y203" s="951"/>
    </row>
    <row r="204" spans="1:25" ht="14.4" customHeight="1" x14ac:dyDescent="0.3">
      <c r="A204" s="916" t="s">
        <v>4492</v>
      </c>
      <c r="B204" s="900"/>
      <c r="C204" s="901"/>
      <c r="D204" s="902"/>
      <c r="E204" s="890">
        <v>1</v>
      </c>
      <c r="F204" s="891">
        <v>0.3</v>
      </c>
      <c r="G204" s="896">
        <v>12</v>
      </c>
      <c r="H204" s="886"/>
      <c r="I204" s="884"/>
      <c r="J204" s="885"/>
      <c r="K204" s="887">
        <v>0.3</v>
      </c>
      <c r="L204" s="886">
        <v>1</v>
      </c>
      <c r="M204" s="886">
        <v>12</v>
      </c>
      <c r="N204" s="888">
        <v>4</v>
      </c>
      <c r="O204" s="886" t="s">
        <v>4121</v>
      </c>
      <c r="P204" s="899" t="s">
        <v>4493</v>
      </c>
      <c r="Q204" s="889"/>
      <c r="R204" s="948"/>
      <c r="S204" s="889">
        <f t="shared" si="10"/>
        <v>-1</v>
      </c>
      <c r="T204" s="948">
        <f t="shared" si="11"/>
        <v>-0.3</v>
      </c>
      <c r="U204" s="954"/>
      <c r="V204" s="900"/>
      <c r="W204" s="900"/>
      <c r="X204" s="952"/>
      <c r="Y204" s="950"/>
    </row>
    <row r="205" spans="1:25" ht="14.4" customHeight="1" x14ac:dyDescent="0.3">
      <c r="A205" s="916" t="s">
        <v>4494</v>
      </c>
      <c r="B205" s="900"/>
      <c r="C205" s="901"/>
      <c r="D205" s="902"/>
      <c r="E205" s="898"/>
      <c r="F205" s="884"/>
      <c r="G205" s="885"/>
      <c r="H205" s="890">
        <v>1</v>
      </c>
      <c r="I205" s="891">
        <v>3.29</v>
      </c>
      <c r="J205" s="892">
        <v>46</v>
      </c>
      <c r="K205" s="887">
        <v>1.24</v>
      </c>
      <c r="L205" s="886">
        <v>4</v>
      </c>
      <c r="M205" s="886">
        <v>33</v>
      </c>
      <c r="N205" s="888">
        <v>11</v>
      </c>
      <c r="O205" s="886" t="s">
        <v>4121</v>
      </c>
      <c r="P205" s="899" t="s">
        <v>4495</v>
      </c>
      <c r="Q205" s="889"/>
      <c r="R205" s="948"/>
      <c r="S205" s="889">
        <f t="shared" si="10"/>
        <v>1</v>
      </c>
      <c r="T205" s="948">
        <f t="shared" si="11"/>
        <v>3.29</v>
      </c>
      <c r="U205" s="954"/>
      <c r="V205" s="900"/>
      <c r="W205" s="900"/>
      <c r="X205" s="952"/>
      <c r="Y205" s="950">
        <v>35</v>
      </c>
    </row>
    <row r="206" spans="1:25" ht="14.4" customHeight="1" x14ac:dyDescent="0.3">
      <c r="A206" s="916" t="s">
        <v>4496</v>
      </c>
      <c r="B206" s="900"/>
      <c r="C206" s="901"/>
      <c r="D206" s="902"/>
      <c r="E206" s="898"/>
      <c r="F206" s="884"/>
      <c r="G206" s="885"/>
      <c r="H206" s="890">
        <v>1</v>
      </c>
      <c r="I206" s="891">
        <v>1.2</v>
      </c>
      <c r="J206" s="892">
        <v>33</v>
      </c>
      <c r="K206" s="887">
        <v>0.72</v>
      </c>
      <c r="L206" s="886">
        <v>3</v>
      </c>
      <c r="M206" s="886">
        <v>24</v>
      </c>
      <c r="N206" s="888">
        <v>8</v>
      </c>
      <c r="O206" s="886" t="s">
        <v>4121</v>
      </c>
      <c r="P206" s="899" t="s">
        <v>4497</v>
      </c>
      <c r="Q206" s="889"/>
      <c r="R206" s="948"/>
      <c r="S206" s="889">
        <f t="shared" si="10"/>
        <v>1</v>
      </c>
      <c r="T206" s="948">
        <f t="shared" si="11"/>
        <v>1.2</v>
      </c>
      <c r="U206" s="954"/>
      <c r="V206" s="900"/>
      <c r="W206" s="900"/>
      <c r="X206" s="952"/>
      <c r="Y206" s="950">
        <v>25</v>
      </c>
    </row>
    <row r="207" spans="1:25" ht="14.4" customHeight="1" x14ac:dyDescent="0.3">
      <c r="A207" s="916" t="s">
        <v>4498</v>
      </c>
      <c r="B207" s="900">
        <v>1</v>
      </c>
      <c r="C207" s="901">
        <v>1.26</v>
      </c>
      <c r="D207" s="902">
        <v>26</v>
      </c>
      <c r="E207" s="898"/>
      <c r="F207" s="884"/>
      <c r="G207" s="885"/>
      <c r="H207" s="890">
        <v>1</v>
      </c>
      <c r="I207" s="891">
        <v>1.0900000000000001</v>
      </c>
      <c r="J207" s="892">
        <v>30</v>
      </c>
      <c r="K207" s="887">
        <v>0.6</v>
      </c>
      <c r="L207" s="886">
        <v>3</v>
      </c>
      <c r="M207" s="886">
        <v>30</v>
      </c>
      <c r="N207" s="888">
        <v>10</v>
      </c>
      <c r="O207" s="886" t="s">
        <v>4121</v>
      </c>
      <c r="P207" s="899" t="s">
        <v>4499</v>
      </c>
      <c r="Q207" s="889"/>
      <c r="R207" s="948"/>
      <c r="S207" s="889">
        <f t="shared" si="10"/>
        <v>1</v>
      </c>
      <c r="T207" s="948">
        <f t="shared" si="11"/>
        <v>1.0900000000000001</v>
      </c>
      <c r="U207" s="954"/>
      <c r="V207" s="900"/>
      <c r="W207" s="900"/>
      <c r="X207" s="952"/>
      <c r="Y207" s="950">
        <v>20</v>
      </c>
    </row>
    <row r="208" spans="1:25" ht="14.4" customHeight="1" x14ac:dyDescent="0.3">
      <c r="A208" s="917" t="s">
        <v>4500</v>
      </c>
      <c r="B208" s="515"/>
      <c r="C208" s="904"/>
      <c r="D208" s="903"/>
      <c r="E208" s="905">
        <v>1</v>
      </c>
      <c r="F208" s="906">
        <v>1.07</v>
      </c>
      <c r="G208" s="893">
        <v>23</v>
      </c>
      <c r="H208" s="907"/>
      <c r="I208" s="908"/>
      <c r="J208" s="894"/>
      <c r="K208" s="909">
        <v>0.86</v>
      </c>
      <c r="L208" s="910">
        <v>4</v>
      </c>
      <c r="M208" s="910">
        <v>36</v>
      </c>
      <c r="N208" s="911">
        <v>12</v>
      </c>
      <c r="O208" s="910" t="s">
        <v>4121</v>
      </c>
      <c r="P208" s="912" t="s">
        <v>4501</v>
      </c>
      <c r="Q208" s="913"/>
      <c r="R208" s="947"/>
      <c r="S208" s="913">
        <f t="shared" si="10"/>
        <v>-1</v>
      </c>
      <c r="T208" s="947">
        <f t="shared" si="11"/>
        <v>-1.07</v>
      </c>
      <c r="U208" s="955"/>
      <c r="V208" s="515"/>
      <c r="W208" s="515"/>
      <c r="X208" s="953"/>
      <c r="Y208" s="951"/>
    </row>
    <row r="209" spans="1:25" ht="14.4" customHeight="1" x14ac:dyDescent="0.3">
      <c r="A209" s="916" t="s">
        <v>4502</v>
      </c>
      <c r="B209" s="900"/>
      <c r="C209" s="901"/>
      <c r="D209" s="902"/>
      <c r="E209" s="898"/>
      <c r="F209" s="884"/>
      <c r="G209" s="885"/>
      <c r="H209" s="890">
        <v>1</v>
      </c>
      <c r="I209" s="891">
        <v>0.88</v>
      </c>
      <c r="J209" s="892">
        <v>31</v>
      </c>
      <c r="K209" s="887">
        <v>0.49</v>
      </c>
      <c r="L209" s="886">
        <v>2</v>
      </c>
      <c r="M209" s="886">
        <v>21</v>
      </c>
      <c r="N209" s="888">
        <v>7</v>
      </c>
      <c r="O209" s="886" t="s">
        <v>4121</v>
      </c>
      <c r="P209" s="899" t="s">
        <v>4503</v>
      </c>
      <c r="Q209" s="889"/>
      <c r="R209" s="948"/>
      <c r="S209" s="889">
        <f t="shared" si="10"/>
        <v>1</v>
      </c>
      <c r="T209" s="948">
        <f t="shared" si="11"/>
        <v>0.88</v>
      </c>
      <c r="U209" s="954"/>
      <c r="V209" s="900"/>
      <c r="W209" s="900"/>
      <c r="X209" s="952"/>
      <c r="Y209" s="950">
        <v>24</v>
      </c>
    </row>
    <row r="210" spans="1:25" ht="14.4" customHeight="1" x14ac:dyDescent="0.3">
      <c r="A210" s="917" t="s">
        <v>4504</v>
      </c>
      <c r="B210" s="515">
        <v>1</v>
      </c>
      <c r="C210" s="904">
        <v>0.65</v>
      </c>
      <c r="D210" s="903">
        <v>13</v>
      </c>
      <c r="E210" s="905"/>
      <c r="F210" s="906"/>
      <c r="G210" s="893"/>
      <c r="H210" s="907">
        <v>1</v>
      </c>
      <c r="I210" s="908">
        <v>0.65</v>
      </c>
      <c r="J210" s="895">
        <v>24</v>
      </c>
      <c r="K210" s="909">
        <v>0.65</v>
      </c>
      <c r="L210" s="910">
        <v>3</v>
      </c>
      <c r="M210" s="910">
        <v>30</v>
      </c>
      <c r="N210" s="911">
        <v>10</v>
      </c>
      <c r="O210" s="910" t="s">
        <v>4121</v>
      </c>
      <c r="P210" s="912" t="s">
        <v>4505</v>
      </c>
      <c r="Q210" s="913"/>
      <c r="R210" s="947"/>
      <c r="S210" s="913">
        <f t="shared" si="10"/>
        <v>1</v>
      </c>
      <c r="T210" s="947">
        <f t="shared" si="11"/>
        <v>0.65</v>
      </c>
      <c r="U210" s="955"/>
      <c r="V210" s="515"/>
      <c r="W210" s="515"/>
      <c r="X210" s="953"/>
      <c r="Y210" s="951">
        <v>14</v>
      </c>
    </row>
    <row r="211" spans="1:25" ht="14.4" customHeight="1" x14ac:dyDescent="0.3">
      <c r="A211" s="916" t="s">
        <v>4506</v>
      </c>
      <c r="B211" s="900">
        <v>2</v>
      </c>
      <c r="C211" s="901">
        <v>2.1</v>
      </c>
      <c r="D211" s="902">
        <v>25.5</v>
      </c>
      <c r="E211" s="890">
        <v>1</v>
      </c>
      <c r="F211" s="891">
        <v>0.88</v>
      </c>
      <c r="G211" s="896">
        <v>22</v>
      </c>
      <c r="H211" s="886"/>
      <c r="I211" s="884"/>
      <c r="J211" s="885"/>
      <c r="K211" s="887">
        <v>0.25</v>
      </c>
      <c r="L211" s="886">
        <v>1</v>
      </c>
      <c r="M211" s="886">
        <v>9</v>
      </c>
      <c r="N211" s="888">
        <v>3</v>
      </c>
      <c r="O211" s="886" t="s">
        <v>4121</v>
      </c>
      <c r="P211" s="899" t="s">
        <v>4507</v>
      </c>
      <c r="Q211" s="889"/>
      <c r="R211" s="948"/>
      <c r="S211" s="889">
        <f t="shared" si="10"/>
        <v>-1</v>
      </c>
      <c r="T211" s="948">
        <f t="shared" si="11"/>
        <v>-0.88</v>
      </c>
      <c r="U211" s="954"/>
      <c r="V211" s="900"/>
      <c r="W211" s="900"/>
      <c r="X211" s="952"/>
      <c r="Y211" s="950"/>
    </row>
    <row r="212" spans="1:25" ht="14.4" customHeight="1" x14ac:dyDescent="0.3">
      <c r="A212" s="917" t="s">
        <v>4508</v>
      </c>
      <c r="B212" s="515">
        <v>1</v>
      </c>
      <c r="C212" s="904">
        <v>0.73</v>
      </c>
      <c r="D212" s="903">
        <v>21</v>
      </c>
      <c r="E212" s="907">
        <v>5</v>
      </c>
      <c r="F212" s="908">
        <v>4.6100000000000003</v>
      </c>
      <c r="G212" s="894">
        <v>25.2</v>
      </c>
      <c r="H212" s="910">
        <v>2</v>
      </c>
      <c r="I212" s="906">
        <v>2.06</v>
      </c>
      <c r="J212" s="895">
        <v>27.5</v>
      </c>
      <c r="K212" s="909">
        <v>0.31</v>
      </c>
      <c r="L212" s="910">
        <v>1</v>
      </c>
      <c r="M212" s="910">
        <v>12</v>
      </c>
      <c r="N212" s="911">
        <v>4</v>
      </c>
      <c r="O212" s="910" t="s">
        <v>4121</v>
      </c>
      <c r="P212" s="912" t="s">
        <v>4509</v>
      </c>
      <c r="Q212" s="913"/>
      <c r="R212" s="947"/>
      <c r="S212" s="913">
        <f t="shared" si="10"/>
        <v>-3</v>
      </c>
      <c r="T212" s="947">
        <f t="shared" si="11"/>
        <v>-2.5500000000000003</v>
      </c>
      <c r="U212" s="955"/>
      <c r="V212" s="515"/>
      <c r="W212" s="515"/>
      <c r="X212" s="953"/>
      <c r="Y212" s="951">
        <v>47</v>
      </c>
    </row>
    <row r="213" spans="1:25" ht="14.4" customHeight="1" x14ac:dyDescent="0.3">
      <c r="A213" s="917" t="s">
        <v>4510</v>
      </c>
      <c r="B213" s="515"/>
      <c r="C213" s="904"/>
      <c r="D213" s="903"/>
      <c r="E213" s="907"/>
      <c r="F213" s="908"/>
      <c r="G213" s="894"/>
      <c r="H213" s="910">
        <v>3</v>
      </c>
      <c r="I213" s="906">
        <v>3.77</v>
      </c>
      <c r="J213" s="895">
        <v>29</v>
      </c>
      <c r="K213" s="909">
        <v>0.62</v>
      </c>
      <c r="L213" s="910">
        <v>2</v>
      </c>
      <c r="M213" s="910">
        <v>21</v>
      </c>
      <c r="N213" s="911">
        <v>7</v>
      </c>
      <c r="O213" s="910" t="s">
        <v>4121</v>
      </c>
      <c r="P213" s="912" t="s">
        <v>4511</v>
      </c>
      <c r="Q213" s="913"/>
      <c r="R213" s="947"/>
      <c r="S213" s="913">
        <f t="shared" si="10"/>
        <v>3</v>
      </c>
      <c r="T213" s="947">
        <f t="shared" si="11"/>
        <v>3.77</v>
      </c>
      <c r="U213" s="955"/>
      <c r="V213" s="515"/>
      <c r="W213" s="515"/>
      <c r="X213" s="953"/>
      <c r="Y213" s="951">
        <v>66</v>
      </c>
    </row>
    <row r="214" spans="1:25" ht="14.4" customHeight="1" x14ac:dyDescent="0.3">
      <c r="A214" s="916" t="s">
        <v>4512</v>
      </c>
      <c r="B214" s="881">
        <v>1</v>
      </c>
      <c r="C214" s="882">
        <v>1.34</v>
      </c>
      <c r="D214" s="883">
        <v>45</v>
      </c>
      <c r="E214" s="898"/>
      <c r="F214" s="884"/>
      <c r="G214" s="885"/>
      <c r="H214" s="886"/>
      <c r="I214" s="884"/>
      <c r="J214" s="885"/>
      <c r="K214" s="887">
        <v>0.48</v>
      </c>
      <c r="L214" s="886">
        <v>3</v>
      </c>
      <c r="M214" s="886">
        <v>24</v>
      </c>
      <c r="N214" s="888">
        <v>8</v>
      </c>
      <c r="O214" s="886" t="s">
        <v>4121</v>
      </c>
      <c r="P214" s="899" t="s">
        <v>4513</v>
      </c>
      <c r="Q214" s="889"/>
      <c r="R214" s="948"/>
      <c r="S214" s="889">
        <f t="shared" si="10"/>
        <v>0</v>
      </c>
      <c r="T214" s="948">
        <f t="shared" si="11"/>
        <v>0</v>
      </c>
      <c r="U214" s="954"/>
      <c r="V214" s="900"/>
      <c r="W214" s="900"/>
      <c r="X214" s="952"/>
      <c r="Y214" s="950"/>
    </row>
    <row r="215" spans="1:25" ht="14.4" customHeight="1" x14ac:dyDescent="0.3">
      <c r="A215" s="916" t="s">
        <v>4514</v>
      </c>
      <c r="B215" s="900"/>
      <c r="C215" s="901"/>
      <c r="D215" s="902"/>
      <c r="E215" s="898"/>
      <c r="F215" s="884"/>
      <c r="G215" s="885"/>
      <c r="H215" s="890">
        <v>1</v>
      </c>
      <c r="I215" s="891">
        <v>7.05</v>
      </c>
      <c r="J215" s="892">
        <v>69</v>
      </c>
      <c r="K215" s="887">
        <v>3.72</v>
      </c>
      <c r="L215" s="886">
        <v>6</v>
      </c>
      <c r="M215" s="886">
        <v>54</v>
      </c>
      <c r="N215" s="888">
        <v>18</v>
      </c>
      <c r="O215" s="886" t="s">
        <v>4121</v>
      </c>
      <c r="P215" s="899" t="s">
        <v>4515</v>
      </c>
      <c r="Q215" s="889"/>
      <c r="R215" s="948"/>
      <c r="S215" s="889">
        <f t="shared" si="10"/>
        <v>1</v>
      </c>
      <c r="T215" s="948">
        <f t="shared" si="11"/>
        <v>7.05</v>
      </c>
      <c r="U215" s="954"/>
      <c r="V215" s="900"/>
      <c r="W215" s="900"/>
      <c r="X215" s="952"/>
      <c r="Y215" s="950">
        <v>51</v>
      </c>
    </row>
    <row r="216" spans="1:25" ht="14.4" customHeight="1" x14ac:dyDescent="0.3">
      <c r="A216" s="916" t="s">
        <v>4516</v>
      </c>
      <c r="B216" s="881">
        <v>3</v>
      </c>
      <c r="C216" s="882">
        <v>3.38</v>
      </c>
      <c r="D216" s="883">
        <v>28</v>
      </c>
      <c r="E216" s="898"/>
      <c r="F216" s="884"/>
      <c r="G216" s="885"/>
      <c r="H216" s="886">
        <v>1</v>
      </c>
      <c r="I216" s="884">
        <v>0.93</v>
      </c>
      <c r="J216" s="892">
        <v>27</v>
      </c>
      <c r="K216" s="887">
        <v>0.38</v>
      </c>
      <c r="L216" s="886">
        <v>2</v>
      </c>
      <c r="M216" s="886">
        <v>15</v>
      </c>
      <c r="N216" s="888">
        <v>5</v>
      </c>
      <c r="O216" s="886" t="s">
        <v>4121</v>
      </c>
      <c r="P216" s="899" t="s">
        <v>4517</v>
      </c>
      <c r="Q216" s="889"/>
      <c r="R216" s="948"/>
      <c r="S216" s="889">
        <f t="shared" si="10"/>
        <v>1</v>
      </c>
      <c r="T216" s="948">
        <f t="shared" si="11"/>
        <v>0.93</v>
      </c>
      <c r="U216" s="954"/>
      <c r="V216" s="900"/>
      <c r="W216" s="900"/>
      <c r="X216" s="952"/>
      <c r="Y216" s="950">
        <v>22</v>
      </c>
    </row>
    <row r="217" spans="1:25" ht="14.4" customHeight="1" x14ac:dyDescent="0.3">
      <c r="A217" s="917" t="s">
        <v>4518</v>
      </c>
      <c r="B217" s="914">
        <v>3</v>
      </c>
      <c r="C217" s="915">
        <v>2.4</v>
      </c>
      <c r="D217" s="897">
        <v>23.3</v>
      </c>
      <c r="E217" s="905">
        <v>1</v>
      </c>
      <c r="F217" s="906">
        <v>1.27</v>
      </c>
      <c r="G217" s="893">
        <v>43</v>
      </c>
      <c r="H217" s="910">
        <v>2</v>
      </c>
      <c r="I217" s="906">
        <v>1.4</v>
      </c>
      <c r="J217" s="895">
        <v>28.5</v>
      </c>
      <c r="K217" s="909">
        <v>0.53</v>
      </c>
      <c r="L217" s="910">
        <v>3</v>
      </c>
      <c r="M217" s="910">
        <v>24</v>
      </c>
      <c r="N217" s="911">
        <v>8</v>
      </c>
      <c r="O217" s="910" t="s">
        <v>4121</v>
      </c>
      <c r="P217" s="912" t="s">
        <v>4519</v>
      </c>
      <c r="Q217" s="913"/>
      <c r="R217" s="947"/>
      <c r="S217" s="913">
        <f t="shared" si="10"/>
        <v>1</v>
      </c>
      <c r="T217" s="947">
        <f t="shared" si="11"/>
        <v>0.12999999999999989</v>
      </c>
      <c r="U217" s="955"/>
      <c r="V217" s="515"/>
      <c r="W217" s="515"/>
      <c r="X217" s="953"/>
      <c r="Y217" s="951">
        <v>41</v>
      </c>
    </row>
    <row r="218" spans="1:25" ht="14.4" customHeight="1" x14ac:dyDescent="0.3">
      <c r="A218" s="917" t="s">
        <v>4520</v>
      </c>
      <c r="B218" s="914"/>
      <c r="C218" s="915"/>
      <c r="D218" s="897"/>
      <c r="E218" s="905">
        <v>2</v>
      </c>
      <c r="F218" s="906">
        <v>1.81</v>
      </c>
      <c r="G218" s="893">
        <v>27</v>
      </c>
      <c r="H218" s="910">
        <v>1</v>
      </c>
      <c r="I218" s="906">
        <v>0.96</v>
      </c>
      <c r="J218" s="895">
        <v>31</v>
      </c>
      <c r="K218" s="909">
        <v>0.91</v>
      </c>
      <c r="L218" s="910">
        <v>3</v>
      </c>
      <c r="M218" s="910">
        <v>30</v>
      </c>
      <c r="N218" s="911">
        <v>10</v>
      </c>
      <c r="O218" s="910" t="s">
        <v>4121</v>
      </c>
      <c r="P218" s="912" t="s">
        <v>4521</v>
      </c>
      <c r="Q218" s="913"/>
      <c r="R218" s="947"/>
      <c r="S218" s="913">
        <f t="shared" si="10"/>
        <v>-1</v>
      </c>
      <c r="T218" s="947">
        <f t="shared" si="11"/>
        <v>-0.85000000000000009</v>
      </c>
      <c r="U218" s="955"/>
      <c r="V218" s="515"/>
      <c r="W218" s="515"/>
      <c r="X218" s="953"/>
      <c r="Y218" s="951">
        <v>21</v>
      </c>
    </row>
    <row r="219" spans="1:25" ht="14.4" customHeight="1" x14ac:dyDescent="0.3">
      <c r="A219" s="916" t="s">
        <v>4522</v>
      </c>
      <c r="B219" s="900">
        <v>1</v>
      </c>
      <c r="C219" s="901">
        <v>0.75</v>
      </c>
      <c r="D219" s="902">
        <v>23</v>
      </c>
      <c r="E219" s="898">
        <v>2</v>
      </c>
      <c r="F219" s="884">
        <v>1.82</v>
      </c>
      <c r="G219" s="885">
        <v>26.5</v>
      </c>
      <c r="H219" s="890">
        <v>3</v>
      </c>
      <c r="I219" s="891">
        <v>1.41</v>
      </c>
      <c r="J219" s="892">
        <v>13</v>
      </c>
      <c r="K219" s="887">
        <v>0.38</v>
      </c>
      <c r="L219" s="886">
        <v>2</v>
      </c>
      <c r="M219" s="886">
        <v>15</v>
      </c>
      <c r="N219" s="888">
        <v>5</v>
      </c>
      <c r="O219" s="886" t="s">
        <v>4121</v>
      </c>
      <c r="P219" s="899" t="s">
        <v>4523</v>
      </c>
      <c r="Q219" s="889"/>
      <c r="R219" s="948"/>
      <c r="S219" s="889">
        <f t="shared" si="10"/>
        <v>1</v>
      </c>
      <c r="T219" s="948">
        <f t="shared" si="11"/>
        <v>-0.41000000000000014</v>
      </c>
      <c r="U219" s="954"/>
      <c r="V219" s="900"/>
      <c r="W219" s="900"/>
      <c r="X219" s="952"/>
      <c r="Y219" s="950">
        <v>26</v>
      </c>
    </row>
    <row r="220" spans="1:25" ht="14.4" customHeight="1" x14ac:dyDescent="0.3">
      <c r="A220" s="917" t="s">
        <v>4524</v>
      </c>
      <c r="B220" s="515">
        <v>5</v>
      </c>
      <c r="C220" s="904">
        <v>6.92</v>
      </c>
      <c r="D220" s="903">
        <v>33.6</v>
      </c>
      <c r="E220" s="905">
        <v>5</v>
      </c>
      <c r="F220" s="906">
        <v>5.96</v>
      </c>
      <c r="G220" s="893">
        <v>29.6</v>
      </c>
      <c r="H220" s="907">
        <v>5</v>
      </c>
      <c r="I220" s="908">
        <v>4.8600000000000003</v>
      </c>
      <c r="J220" s="895">
        <v>24.2</v>
      </c>
      <c r="K220" s="909">
        <v>0.42</v>
      </c>
      <c r="L220" s="910">
        <v>2</v>
      </c>
      <c r="M220" s="910">
        <v>15</v>
      </c>
      <c r="N220" s="911">
        <v>5</v>
      </c>
      <c r="O220" s="910" t="s">
        <v>4121</v>
      </c>
      <c r="P220" s="912" t="s">
        <v>4525</v>
      </c>
      <c r="Q220" s="913"/>
      <c r="R220" s="947"/>
      <c r="S220" s="913">
        <f t="shared" si="10"/>
        <v>0</v>
      </c>
      <c r="T220" s="947">
        <f t="shared" si="11"/>
        <v>-1.0999999999999996</v>
      </c>
      <c r="U220" s="955"/>
      <c r="V220" s="515"/>
      <c r="W220" s="515"/>
      <c r="X220" s="953"/>
      <c r="Y220" s="951">
        <v>96</v>
      </c>
    </row>
    <row r="221" spans="1:25" ht="14.4" customHeight="1" x14ac:dyDescent="0.3">
      <c r="A221" s="917" t="s">
        <v>4526</v>
      </c>
      <c r="B221" s="515"/>
      <c r="C221" s="904"/>
      <c r="D221" s="903"/>
      <c r="E221" s="905">
        <v>2</v>
      </c>
      <c r="F221" s="906">
        <v>1.71</v>
      </c>
      <c r="G221" s="893">
        <v>21.5</v>
      </c>
      <c r="H221" s="907">
        <v>2</v>
      </c>
      <c r="I221" s="908">
        <v>2.58</v>
      </c>
      <c r="J221" s="895">
        <v>30.5</v>
      </c>
      <c r="K221" s="909">
        <v>0.64</v>
      </c>
      <c r="L221" s="910">
        <v>2</v>
      </c>
      <c r="M221" s="910">
        <v>21</v>
      </c>
      <c r="N221" s="911">
        <v>7</v>
      </c>
      <c r="O221" s="910" t="s">
        <v>4121</v>
      </c>
      <c r="P221" s="912" t="s">
        <v>4527</v>
      </c>
      <c r="Q221" s="913"/>
      <c r="R221" s="947"/>
      <c r="S221" s="913">
        <f t="shared" si="10"/>
        <v>0</v>
      </c>
      <c r="T221" s="947">
        <f t="shared" si="11"/>
        <v>0.87000000000000011</v>
      </c>
      <c r="U221" s="955"/>
      <c r="V221" s="515"/>
      <c r="W221" s="515"/>
      <c r="X221" s="953"/>
      <c r="Y221" s="951">
        <v>47</v>
      </c>
    </row>
    <row r="222" spans="1:25" ht="14.4" customHeight="1" x14ac:dyDescent="0.3">
      <c r="A222" s="916" t="s">
        <v>4528</v>
      </c>
      <c r="B222" s="900"/>
      <c r="C222" s="901"/>
      <c r="D222" s="902"/>
      <c r="E222" s="890">
        <v>1</v>
      </c>
      <c r="F222" s="891">
        <v>1.22</v>
      </c>
      <c r="G222" s="896">
        <v>25</v>
      </c>
      <c r="H222" s="886"/>
      <c r="I222" s="884"/>
      <c r="J222" s="885"/>
      <c r="K222" s="887">
        <v>0.56000000000000005</v>
      </c>
      <c r="L222" s="886">
        <v>2</v>
      </c>
      <c r="M222" s="886">
        <v>15</v>
      </c>
      <c r="N222" s="888">
        <v>5</v>
      </c>
      <c r="O222" s="886" t="s">
        <v>4121</v>
      </c>
      <c r="P222" s="899" t="s">
        <v>4529</v>
      </c>
      <c r="Q222" s="889"/>
      <c r="R222" s="948"/>
      <c r="S222" s="889">
        <f t="shared" si="10"/>
        <v>-1</v>
      </c>
      <c r="T222" s="948">
        <f t="shared" si="11"/>
        <v>-1.22</v>
      </c>
      <c r="U222" s="954"/>
      <c r="V222" s="900"/>
      <c r="W222" s="900"/>
      <c r="X222" s="952"/>
      <c r="Y222" s="950"/>
    </row>
    <row r="223" spans="1:25" ht="14.4" customHeight="1" x14ac:dyDescent="0.3">
      <c r="A223" s="916" t="s">
        <v>4530</v>
      </c>
      <c r="B223" s="881">
        <v>1</v>
      </c>
      <c r="C223" s="882">
        <v>0.48</v>
      </c>
      <c r="D223" s="883">
        <v>10</v>
      </c>
      <c r="E223" s="898"/>
      <c r="F223" s="884"/>
      <c r="G223" s="885"/>
      <c r="H223" s="886"/>
      <c r="I223" s="884"/>
      <c r="J223" s="885"/>
      <c r="K223" s="887">
        <v>0.48</v>
      </c>
      <c r="L223" s="886">
        <v>2</v>
      </c>
      <c r="M223" s="886">
        <v>21</v>
      </c>
      <c r="N223" s="888">
        <v>7</v>
      </c>
      <c r="O223" s="886" t="s">
        <v>4121</v>
      </c>
      <c r="P223" s="899" t="s">
        <v>4531</v>
      </c>
      <c r="Q223" s="889"/>
      <c r="R223" s="948"/>
      <c r="S223" s="889">
        <f t="shared" si="10"/>
        <v>0</v>
      </c>
      <c r="T223" s="948">
        <f t="shared" si="11"/>
        <v>0</v>
      </c>
      <c r="U223" s="954"/>
      <c r="V223" s="900"/>
      <c r="W223" s="900"/>
      <c r="X223" s="952"/>
      <c r="Y223" s="950"/>
    </row>
    <row r="224" spans="1:25" ht="14.4" customHeight="1" x14ac:dyDescent="0.3">
      <c r="A224" s="916" t="s">
        <v>4532</v>
      </c>
      <c r="B224" s="881">
        <v>1</v>
      </c>
      <c r="C224" s="882">
        <v>3.55</v>
      </c>
      <c r="D224" s="883">
        <v>35</v>
      </c>
      <c r="E224" s="898"/>
      <c r="F224" s="884"/>
      <c r="G224" s="885"/>
      <c r="H224" s="886"/>
      <c r="I224" s="884"/>
      <c r="J224" s="885"/>
      <c r="K224" s="887">
        <v>2.4</v>
      </c>
      <c r="L224" s="886">
        <v>3</v>
      </c>
      <c r="M224" s="886">
        <v>27</v>
      </c>
      <c r="N224" s="888">
        <v>9</v>
      </c>
      <c r="O224" s="886" t="s">
        <v>4121</v>
      </c>
      <c r="P224" s="899" t="s">
        <v>4533</v>
      </c>
      <c r="Q224" s="889"/>
      <c r="R224" s="948"/>
      <c r="S224" s="889">
        <f t="shared" si="10"/>
        <v>0</v>
      </c>
      <c r="T224" s="948">
        <f t="shared" si="11"/>
        <v>0</v>
      </c>
      <c r="U224" s="954"/>
      <c r="V224" s="900"/>
      <c r="W224" s="900"/>
      <c r="X224" s="952"/>
      <c r="Y224" s="950"/>
    </row>
    <row r="225" spans="1:25" ht="14.4" customHeight="1" x14ac:dyDescent="0.3">
      <c r="A225" s="917" t="s">
        <v>4534</v>
      </c>
      <c r="B225" s="914">
        <v>1</v>
      </c>
      <c r="C225" s="915">
        <v>4.92</v>
      </c>
      <c r="D225" s="897">
        <v>44</v>
      </c>
      <c r="E225" s="905"/>
      <c r="F225" s="906"/>
      <c r="G225" s="893"/>
      <c r="H225" s="910"/>
      <c r="I225" s="906"/>
      <c r="J225" s="893"/>
      <c r="K225" s="909">
        <v>2.96</v>
      </c>
      <c r="L225" s="910">
        <v>4</v>
      </c>
      <c r="M225" s="910">
        <v>33</v>
      </c>
      <c r="N225" s="911">
        <v>11</v>
      </c>
      <c r="O225" s="910" t="s">
        <v>4121</v>
      </c>
      <c r="P225" s="912" t="s">
        <v>4535</v>
      </c>
      <c r="Q225" s="913"/>
      <c r="R225" s="947"/>
      <c r="S225" s="913">
        <f t="shared" si="10"/>
        <v>0</v>
      </c>
      <c r="T225" s="947">
        <f t="shared" si="11"/>
        <v>0</v>
      </c>
      <c r="U225" s="955"/>
      <c r="V225" s="515"/>
      <c r="W225" s="515"/>
      <c r="X225" s="953"/>
      <c r="Y225" s="951"/>
    </row>
    <row r="226" spans="1:25" ht="14.4" customHeight="1" x14ac:dyDescent="0.3">
      <c r="A226" s="916" t="s">
        <v>4536</v>
      </c>
      <c r="B226" s="900"/>
      <c r="C226" s="901"/>
      <c r="D226" s="902"/>
      <c r="E226" s="890"/>
      <c r="F226" s="891"/>
      <c r="G226" s="896"/>
      <c r="H226" s="886">
        <v>1</v>
      </c>
      <c r="I226" s="884">
        <v>1.91</v>
      </c>
      <c r="J226" s="892">
        <v>21</v>
      </c>
      <c r="K226" s="887">
        <v>1.91</v>
      </c>
      <c r="L226" s="886">
        <v>3</v>
      </c>
      <c r="M226" s="886">
        <v>30</v>
      </c>
      <c r="N226" s="888">
        <v>10</v>
      </c>
      <c r="O226" s="886" t="s">
        <v>4121</v>
      </c>
      <c r="P226" s="899" t="s">
        <v>4537</v>
      </c>
      <c r="Q226" s="889"/>
      <c r="R226" s="948"/>
      <c r="S226" s="889">
        <f t="shared" si="10"/>
        <v>1</v>
      </c>
      <c r="T226" s="948">
        <f t="shared" si="11"/>
        <v>1.91</v>
      </c>
      <c r="U226" s="954"/>
      <c r="V226" s="900"/>
      <c r="W226" s="900"/>
      <c r="X226" s="952"/>
      <c r="Y226" s="950">
        <v>11</v>
      </c>
    </row>
    <row r="227" spans="1:25" ht="14.4" customHeight="1" x14ac:dyDescent="0.3">
      <c r="A227" s="917" t="s">
        <v>4538</v>
      </c>
      <c r="B227" s="515">
        <v>1</v>
      </c>
      <c r="C227" s="904">
        <v>3.33</v>
      </c>
      <c r="D227" s="903">
        <v>40</v>
      </c>
      <c r="E227" s="907">
        <v>4</v>
      </c>
      <c r="F227" s="908">
        <v>17.27</v>
      </c>
      <c r="G227" s="894">
        <v>42</v>
      </c>
      <c r="H227" s="910"/>
      <c r="I227" s="906"/>
      <c r="J227" s="893"/>
      <c r="K227" s="909">
        <v>3.32</v>
      </c>
      <c r="L227" s="910">
        <v>5</v>
      </c>
      <c r="M227" s="910">
        <v>45</v>
      </c>
      <c r="N227" s="911">
        <v>15</v>
      </c>
      <c r="O227" s="910" t="s">
        <v>4121</v>
      </c>
      <c r="P227" s="912" t="s">
        <v>4539</v>
      </c>
      <c r="Q227" s="913"/>
      <c r="R227" s="947"/>
      <c r="S227" s="913">
        <f t="shared" si="10"/>
        <v>-4</v>
      </c>
      <c r="T227" s="947">
        <f t="shared" si="11"/>
        <v>-17.27</v>
      </c>
      <c r="U227" s="955"/>
      <c r="V227" s="515"/>
      <c r="W227" s="515"/>
      <c r="X227" s="953"/>
      <c r="Y227" s="951"/>
    </row>
    <row r="228" spans="1:25" ht="14.4" customHeight="1" x14ac:dyDescent="0.3">
      <c r="A228" s="916" t="s">
        <v>4540</v>
      </c>
      <c r="B228" s="900"/>
      <c r="C228" s="901"/>
      <c r="D228" s="902"/>
      <c r="E228" s="898">
        <v>1</v>
      </c>
      <c r="F228" s="884">
        <v>2.4900000000000002</v>
      </c>
      <c r="G228" s="885">
        <v>31</v>
      </c>
      <c r="H228" s="890">
        <v>1</v>
      </c>
      <c r="I228" s="891">
        <v>2.39</v>
      </c>
      <c r="J228" s="892">
        <v>30</v>
      </c>
      <c r="K228" s="887">
        <v>1.2</v>
      </c>
      <c r="L228" s="886">
        <v>2</v>
      </c>
      <c r="M228" s="886">
        <v>18</v>
      </c>
      <c r="N228" s="888">
        <v>6</v>
      </c>
      <c r="O228" s="886" t="s">
        <v>4121</v>
      </c>
      <c r="P228" s="899" t="s">
        <v>4541</v>
      </c>
      <c r="Q228" s="889"/>
      <c r="R228" s="948"/>
      <c r="S228" s="889">
        <f t="shared" si="10"/>
        <v>0</v>
      </c>
      <c r="T228" s="948">
        <f t="shared" si="11"/>
        <v>-0.10000000000000009</v>
      </c>
      <c r="U228" s="954"/>
      <c r="V228" s="900"/>
      <c r="W228" s="900"/>
      <c r="X228" s="952"/>
      <c r="Y228" s="950">
        <v>24</v>
      </c>
    </row>
    <row r="229" spans="1:25" ht="14.4" customHeight="1" x14ac:dyDescent="0.3">
      <c r="A229" s="916" t="s">
        <v>4542</v>
      </c>
      <c r="B229" s="881">
        <v>1</v>
      </c>
      <c r="C229" s="882">
        <v>1.32</v>
      </c>
      <c r="D229" s="883">
        <v>24</v>
      </c>
      <c r="E229" s="898"/>
      <c r="F229" s="884"/>
      <c r="G229" s="885"/>
      <c r="H229" s="886"/>
      <c r="I229" s="884"/>
      <c r="J229" s="885"/>
      <c r="K229" s="887">
        <v>0.65</v>
      </c>
      <c r="L229" s="886">
        <v>2</v>
      </c>
      <c r="M229" s="886">
        <v>15</v>
      </c>
      <c r="N229" s="888">
        <v>5</v>
      </c>
      <c r="O229" s="886" t="s">
        <v>4121</v>
      </c>
      <c r="P229" s="899" t="s">
        <v>4543</v>
      </c>
      <c r="Q229" s="889"/>
      <c r="R229" s="948"/>
      <c r="S229" s="889">
        <f t="shared" si="10"/>
        <v>0</v>
      </c>
      <c r="T229" s="948">
        <f t="shared" si="11"/>
        <v>0</v>
      </c>
      <c r="U229" s="954"/>
      <c r="V229" s="900"/>
      <c r="W229" s="900"/>
      <c r="X229" s="952"/>
      <c r="Y229" s="950"/>
    </row>
    <row r="230" spans="1:25" ht="14.4" customHeight="1" x14ac:dyDescent="0.3">
      <c r="A230" s="916" t="s">
        <v>4544</v>
      </c>
      <c r="B230" s="900"/>
      <c r="C230" s="901"/>
      <c r="D230" s="902"/>
      <c r="E230" s="890">
        <v>1</v>
      </c>
      <c r="F230" s="891">
        <v>3.3</v>
      </c>
      <c r="G230" s="896">
        <v>51</v>
      </c>
      <c r="H230" s="886"/>
      <c r="I230" s="884"/>
      <c r="J230" s="885"/>
      <c r="K230" s="887">
        <v>1.35</v>
      </c>
      <c r="L230" s="886">
        <v>3</v>
      </c>
      <c r="M230" s="886">
        <v>27</v>
      </c>
      <c r="N230" s="888">
        <v>9</v>
      </c>
      <c r="O230" s="886" t="s">
        <v>4121</v>
      </c>
      <c r="P230" s="899" t="s">
        <v>4545</v>
      </c>
      <c r="Q230" s="889"/>
      <c r="R230" s="948"/>
      <c r="S230" s="889">
        <f t="shared" si="10"/>
        <v>-1</v>
      </c>
      <c r="T230" s="948">
        <f t="shared" si="11"/>
        <v>-3.3</v>
      </c>
      <c r="U230" s="954"/>
      <c r="V230" s="900"/>
      <c r="W230" s="900"/>
      <c r="X230" s="952"/>
      <c r="Y230" s="950"/>
    </row>
    <row r="231" spans="1:25" ht="14.4" customHeight="1" x14ac:dyDescent="0.3">
      <c r="A231" s="916" t="s">
        <v>4546</v>
      </c>
      <c r="B231" s="900"/>
      <c r="C231" s="901"/>
      <c r="D231" s="902"/>
      <c r="E231" s="890">
        <v>1</v>
      </c>
      <c r="F231" s="891">
        <v>0.46</v>
      </c>
      <c r="G231" s="896">
        <v>17</v>
      </c>
      <c r="H231" s="886"/>
      <c r="I231" s="884"/>
      <c r="J231" s="885"/>
      <c r="K231" s="887">
        <v>0.46</v>
      </c>
      <c r="L231" s="886">
        <v>2</v>
      </c>
      <c r="M231" s="886">
        <v>18</v>
      </c>
      <c r="N231" s="888">
        <v>6</v>
      </c>
      <c r="O231" s="886" t="s">
        <v>4121</v>
      </c>
      <c r="P231" s="899" t="s">
        <v>4547</v>
      </c>
      <c r="Q231" s="889"/>
      <c r="R231" s="948"/>
      <c r="S231" s="889">
        <f t="shared" si="10"/>
        <v>-1</v>
      </c>
      <c r="T231" s="948">
        <f t="shared" si="11"/>
        <v>-0.46</v>
      </c>
      <c r="U231" s="954"/>
      <c r="V231" s="900"/>
      <c r="W231" s="900"/>
      <c r="X231" s="952"/>
      <c r="Y231" s="950"/>
    </row>
    <row r="232" spans="1:25" ht="14.4" customHeight="1" x14ac:dyDescent="0.3">
      <c r="A232" s="917" t="s">
        <v>4548</v>
      </c>
      <c r="B232" s="515"/>
      <c r="C232" s="904"/>
      <c r="D232" s="903"/>
      <c r="E232" s="907">
        <v>6</v>
      </c>
      <c r="F232" s="908">
        <v>5.4</v>
      </c>
      <c r="G232" s="894">
        <v>25.3</v>
      </c>
      <c r="H232" s="910">
        <v>3</v>
      </c>
      <c r="I232" s="906">
        <v>2.2599999999999998</v>
      </c>
      <c r="J232" s="895">
        <v>23</v>
      </c>
      <c r="K232" s="909">
        <v>0.65</v>
      </c>
      <c r="L232" s="910">
        <v>3</v>
      </c>
      <c r="M232" s="910">
        <v>24</v>
      </c>
      <c r="N232" s="911">
        <v>8</v>
      </c>
      <c r="O232" s="910" t="s">
        <v>4121</v>
      </c>
      <c r="P232" s="912" t="s">
        <v>4547</v>
      </c>
      <c r="Q232" s="913"/>
      <c r="R232" s="947"/>
      <c r="S232" s="913">
        <f t="shared" si="10"/>
        <v>-3</v>
      </c>
      <c r="T232" s="947">
        <f t="shared" si="11"/>
        <v>-3.1400000000000006</v>
      </c>
      <c r="U232" s="955"/>
      <c r="V232" s="515"/>
      <c r="W232" s="515"/>
      <c r="X232" s="953"/>
      <c r="Y232" s="951">
        <v>45</v>
      </c>
    </row>
    <row r="233" spans="1:25" ht="14.4" customHeight="1" x14ac:dyDescent="0.3">
      <c r="A233" s="917" t="s">
        <v>4549</v>
      </c>
      <c r="B233" s="515">
        <v>1</v>
      </c>
      <c r="C233" s="904">
        <v>2.64</v>
      </c>
      <c r="D233" s="903">
        <v>52</v>
      </c>
      <c r="E233" s="907">
        <v>3</v>
      </c>
      <c r="F233" s="908">
        <v>3.12</v>
      </c>
      <c r="G233" s="894">
        <v>24</v>
      </c>
      <c r="H233" s="910">
        <v>1</v>
      </c>
      <c r="I233" s="906">
        <v>1.75</v>
      </c>
      <c r="J233" s="895">
        <v>43</v>
      </c>
      <c r="K233" s="909">
        <v>1</v>
      </c>
      <c r="L233" s="910">
        <v>3</v>
      </c>
      <c r="M233" s="910">
        <v>30</v>
      </c>
      <c r="N233" s="911">
        <v>10</v>
      </c>
      <c r="O233" s="910" t="s">
        <v>4121</v>
      </c>
      <c r="P233" s="912" t="s">
        <v>4547</v>
      </c>
      <c r="Q233" s="913"/>
      <c r="R233" s="947"/>
      <c r="S233" s="913">
        <f t="shared" si="10"/>
        <v>-2</v>
      </c>
      <c r="T233" s="947">
        <f t="shared" si="11"/>
        <v>-1.37</v>
      </c>
      <c r="U233" s="955"/>
      <c r="V233" s="515"/>
      <c r="W233" s="515"/>
      <c r="X233" s="953"/>
      <c r="Y233" s="951">
        <v>33</v>
      </c>
    </row>
    <row r="234" spans="1:25" ht="14.4" customHeight="1" x14ac:dyDescent="0.3">
      <c r="A234" s="916" t="s">
        <v>4550</v>
      </c>
      <c r="B234" s="881">
        <v>9</v>
      </c>
      <c r="C234" s="882">
        <v>7.2</v>
      </c>
      <c r="D234" s="883">
        <v>27.1</v>
      </c>
      <c r="E234" s="898">
        <v>6</v>
      </c>
      <c r="F234" s="884">
        <v>4.45</v>
      </c>
      <c r="G234" s="885">
        <v>23.3</v>
      </c>
      <c r="H234" s="886">
        <v>5</v>
      </c>
      <c r="I234" s="884">
        <v>3.54</v>
      </c>
      <c r="J234" s="892">
        <v>21</v>
      </c>
      <c r="K234" s="887">
        <v>0.42</v>
      </c>
      <c r="L234" s="886">
        <v>2</v>
      </c>
      <c r="M234" s="886">
        <v>18</v>
      </c>
      <c r="N234" s="888">
        <v>6</v>
      </c>
      <c r="O234" s="886" t="s">
        <v>4121</v>
      </c>
      <c r="P234" s="899" t="s">
        <v>4551</v>
      </c>
      <c r="Q234" s="889"/>
      <c r="R234" s="948"/>
      <c r="S234" s="889">
        <f t="shared" si="10"/>
        <v>-1</v>
      </c>
      <c r="T234" s="948">
        <f t="shared" si="11"/>
        <v>-0.91000000000000014</v>
      </c>
      <c r="U234" s="954"/>
      <c r="V234" s="900"/>
      <c r="W234" s="900"/>
      <c r="X234" s="952"/>
      <c r="Y234" s="950">
        <v>75</v>
      </c>
    </row>
    <row r="235" spans="1:25" ht="14.4" customHeight="1" x14ac:dyDescent="0.3">
      <c r="A235" s="917" t="s">
        <v>4552</v>
      </c>
      <c r="B235" s="914">
        <v>11</v>
      </c>
      <c r="C235" s="915">
        <v>10.82</v>
      </c>
      <c r="D235" s="897">
        <v>29.5</v>
      </c>
      <c r="E235" s="905">
        <v>5</v>
      </c>
      <c r="F235" s="906">
        <v>3.02</v>
      </c>
      <c r="G235" s="893">
        <v>19.399999999999999</v>
      </c>
      <c r="H235" s="910">
        <v>7</v>
      </c>
      <c r="I235" s="906">
        <v>4.92</v>
      </c>
      <c r="J235" s="895">
        <v>21.1</v>
      </c>
      <c r="K235" s="909">
        <v>0.55000000000000004</v>
      </c>
      <c r="L235" s="910">
        <v>2</v>
      </c>
      <c r="M235" s="910">
        <v>21</v>
      </c>
      <c r="N235" s="911">
        <v>7</v>
      </c>
      <c r="O235" s="910" t="s">
        <v>4121</v>
      </c>
      <c r="P235" s="912" t="s">
        <v>4553</v>
      </c>
      <c r="Q235" s="913"/>
      <c r="R235" s="947"/>
      <c r="S235" s="913">
        <f t="shared" si="10"/>
        <v>2</v>
      </c>
      <c r="T235" s="947">
        <f t="shared" si="11"/>
        <v>1.9</v>
      </c>
      <c r="U235" s="955"/>
      <c r="V235" s="515"/>
      <c r="W235" s="515"/>
      <c r="X235" s="953"/>
      <c r="Y235" s="951">
        <v>99</v>
      </c>
    </row>
    <row r="236" spans="1:25" ht="14.4" customHeight="1" x14ac:dyDescent="0.3">
      <c r="A236" s="917" t="s">
        <v>4554</v>
      </c>
      <c r="B236" s="914">
        <v>4</v>
      </c>
      <c r="C236" s="915">
        <v>3.07</v>
      </c>
      <c r="D236" s="897">
        <v>26</v>
      </c>
      <c r="E236" s="905">
        <v>1</v>
      </c>
      <c r="F236" s="906">
        <v>0.77</v>
      </c>
      <c r="G236" s="893">
        <v>20</v>
      </c>
      <c r="H236" s="910">
        <v>1</v>
      </c>
      <c r="I236" s="906">
        <v>1.03</v>
      </c>
      <c r="J236" s="895">
        <v>36</v>
      </c>
      <c r="K236" s="909">
        <v>0.77</v>
      </c>
      <c r="L236" s="910">
        <v>3</v>
      </c>
      <c r="M236" s="910">
        <v>30</v>
      </c>
      <c r="N236" s="911">
        <v>10</v>
      </c>
      <c r="O236" s="910" t="s">
        <v>4121</v>
      </c>
      <c r="P236" s="912" t="s">
        <v>4555</v>
      </c>
      <c r="Q236" s="913"/>
      <c r="R236" s="947"/>
      <c r="S236" s="913">
        <f t="shared" si="10"/>
        <v>0</v>
      </c>
      <c r="T236" s="947">
        <f t="shared" si="11"/>
        <v>0.26</v>
      </c>
      <c r="U236" s="955"/>
      <c r="V236" s="515"/>
      <c r="W236" s="515"/>
      <c r="X236" s="953"/>
      <c r="Y236" s="951">
        <v>26</v>
      </c>
    </row>
    <row r="237" spans="1:25" ht="14.4" customHeight="1" x14ac:dyDescent="0.3">
      <c r="A237" s="916" t="s">
        <v>4556</v>
      </c>
      <c r="B237" s="881">
        <v>1</v>
      </c>
      <c r="C237" s="882">
        <v>5.22</v>
      </c>
      <c r="D237" s="883">
        <v>90</v>
      </c>
      <c r="E237" s="898"/>
      <c r="F237" s="884"/>
      <c r="G237" s="885"/>
      <c r="H237" s="886"/>
      <c r="I237" s="884"/>
      <c r="J237" s="885"/>
      <c r="K237" s="887">
        <v>0.45</v>
      </c>
      <c r="L237" s="886">
        <v>1</v>
      </c>
      <c r="M237" s="886">
        <v>12</v>
      </c>
      <c r="N237" s="888">
        <v>4</v>
      </c>
      <c r="O237" s="886" t="s">
        <v>4121</v>
      </c>
      <c r="P237" s="899" t="s">
        <v>4557</v>
      </c>
      <c r="Q237" s="889"/>
      <c r="R237" s="948"/>
      <c r="S237" s="889">
        <f t="shared" si="10"/>
        <v>0</v>
      </c>
      <c r="T237" s="948">
        <f t="shared" si="11"/>
        <v>0</v>
      </c>
      <c r="U237" s="954"/>
      <c r="V237" s="900"/>
      <c r="W237" s="900"/>
      <c r="X237" s="952"/>
      <c r="Y237" s="950"/>
    </row>
    <row r="238" spans="1:25" ht="14.4" customHeight="1" x14ac:dyDescent="0.3">
      <c r="A238" s="916" t="s">
        <v>4558</v>
      </c>
      <c r="B238" s="900"/>
      <c r="C238" s="901"/>
      <c r="D238" s="902"/>
      <c r="E238" s="898">
        <v>1</v>
      </c>
      <c r="F238" s="884">
        <v>1.35</v>
      </c>
      <c r="G238" s="885">
        <v>26</v>
      </c>
      <c r="H238" s="890">
        <v>1</v>
      </c>
      <c r="I238" s="891">
        <v>7.2</v>
      </c>
      <c r="J238" s="892">
        <v>81</v>
      </c>
      <c r="K238" s="887">
        <v>0.75</v>
      </c>
      <c r="L238" s="886">
        <v>2</v>
      </c>
      <c r="M238" s="886">
        <v>18</v>
      </c>
      <c r="N238" s="888">
        <v>6</v>
      </c>
      <c r="O238" s="886" t="s">
        <v>4121</v>
      </c>
      <c r="P238" s="899" t="s">
        <v>4559</v>
      </c>
      <c r="Q238" s="889"/>
      <c r="R238" s="948"/>
      <c r="S238" s="889">
        <f t="shared" si="10"/>
        <v>0</v>
      </c>
      <c r="T238" s="948">
        <f t="shared" si="11"/>
        <v>5.85</v>
      </c>
      <c r="U238" s="954"/>
      <c r="V238" s="900"/>
      <c r="W238" s="900"/>
      <c r="X238" s="952"/>
      <c r="Y238" s="950">
        <v>75</v>
      </c>
    </row>
    <row r="239" spans="1:25" ht="14.4" customHeight="1" x14ac:dyDescent="0.3">
      <c r="A239" s="916" t="s">
        <v>4560</v>
      </c>
      <c r="B239" s="900"/>
      <c r="C239" s="901"/>
      <c r="D239" s="902"/>
      <c r="E239" s="898">
        <v>1</v>
      </c>
      <c r="F239" s="884">
        <v>2.4500000000000002</v>
      </c>
      <c r="G239" s="885">
        <v>50</v>
      </c>
      <c r="H239" s="890"/>
      <c r="I239" s="891"/>
      <c r="J239" s="896"/>
      <c r="K239" s="887">
        <v>0.26</v>
      </c>
      <c r="L239" s="886">
        <v>1</v>
      </c>
      <c r="M239" s="886">
        <v>9</v>
      </c>
      <c r="N239" s="888">
        <v>3</v>
      </c>
      <c r="O239" s="886" t="s">
        <v>4121</v>
      </c>
      <c r="P239" s="899" t="s">
        <v>4561</v>
      </c>
      <c r="Q239" s="889"/>
      <c r="R239" s="948"/>
      <c r="S239" s="889">
        <f t="shared" si="10"/>
        <v>-1</v>
      </c>
      <c r="T239" s="948">
        <f t="shared" si="11"/>
        <v>-2.4500000000000002</v>
      </c>
      <c r="U239" s="954"/>
      <c r="V239" s="900"/>
      <c r="W239" s="900"/>
      <c r="X239" s="952"/>
      <c r="Y239" s="950"/>
    </row>
    <row r="240" spans="1:25" ht="14.4" customHeight="1" x14ac:dyDescent="0.3">
      <c r="A240" s="917" t="s">
        <v>4562</v>
      </c>
      <c r="B240" s="515"/>
      <c r="C240" s="904"/>
      <c r="D240" s="903"/>
      <c r="E240" s="905"/>
      <c r="F240" s="906"/>
      <c r="G240" s="893"/>
      <c r="H240" s="907">
        <v>1</v>
      </c>
      <c r="I240" s="908">
        <v>1.66</v>
      </c>
      <c r="J240" s="895">
        <v>37</v>
      </c>
      <c r="K240" s="909">
        <v>0.36</v>
      </c>
      <c r="L240" s="910">
        <v>1</v>
      </c>
      <c r="M240" s="910">
        <v>12</v>
      </c>
      <c r="N240" s="911">
        <v>4</v>
      </c>
      <c r="O240" s="910" t="s">
        <v>4121</v>
      </c>
      <c r="P240" s="912" t="s">
        <v>4561</v>
      </c>
      <c r="Q240" s="913"/>
      <c r="R240" s="947"/>
      <c r="S240" s="913">
        <f t="shared" si="10"/>
        <v>1</v>
      </c>
      <c r="T240" s="947">
        <f t="shared" si="11"/>
        <v>1.66</v>
      </c>
      <c r="U240" s="955"/>
      <c r="V240" s="515"/>
      <c r="W240" s="515"/>
      <c r="X240" s="953"/>
      <c r="Y240" s="951">
        <v>33</v>
      </c>
    </row>
    <row r="241" spans="1:25" ht="14.4" customHeight="1" x14ac:dyDescent="0.3">
      <c r="A241" s="916" t="s">
        <v>4563</v>
      </c>
      <c r="B241" s="900"/>
      <c r="C241" s="901"/>
      <c r="D241" s="902"/>
      <c r="E241" s="890">
        <v>1</v>
      </c>
      <c r="F241" s="891">
        <v>4.37</v>
      </c>
      <c r="G241" s="896">
        <v>46</v>
      </c>
      <c r="H241" s="886"/>
      <c r="I241" s="884"/>
      <c r="J241" s="885"/>
      <c r="K241" s="887">
        <v>1.33</v>
      </c>
      <c r="L241" s="886">
        <v>2</v>
      </c>
      <c r="M241" s="886">
        <v>18</v>
      </c>
      <c r="N241" s="888">
        <v>6</v>
      </c>
      <c r="O241" s="886" t="s">
        <v>4121</v>
      </c>
      <c r="P241" s="899" t="s">
        <v>4564</v>
      </c>
      <c r="Q241" s="889"/>
      <c r="R241" s="948"/>
      <c r="S241" s="889">
        <f t="shared" si="10"/>
        <v>-1</v>
      </c>
      <c r="T241" s="948">
        <f t="shared" si="11"/>
        <v>-4.37</v>
      </c>
      <c r="U241" s="954"/>
      <c r="V241" s="900"/>
      <c r="W241" s="900"/>
      <c r="X241" s="952"/>
      <c r="Y241" s="950"/>
    </row>
    <row r="242" spans="1:25" ht="14.4" customHeight="1" x14ac:dyDescent="0.3">
      <c r="A242" s="916" t="s">
        <v>4565</v>
      </c>
      <c r="B242" s="900"/>
      <c r="C242" s="901"/>
      <c r="D242" s="902"/>
      <c r="E242" s="890">
        <v>1</v>
      </c>
      <c r="F242" s="891">
        <v>0.3</v>
      </c>
      <c r="G242" s="896">
        <v>4</v>
      </c>
      <c r="H242" s="886"/>
      <c r="I242" s="884"/>
      <c r="J242" s="885"/>
      <c r="K242" s="887">
        <v>0.3</v>
      </c>
      <c r="L242" s="886">
        <v>1</v>
      </c>
      <c r="M242" s="886">
        <v>12</v>
      </c>
      <c r="N242" s="888">
        <v>4</v>
      </c>
      <c r="O242" s="886" t="s">
        <v>4121</v>
      </c>
      <c r="P242" s="899" t="s">
        <v>4566</v>
      </c>
      <c r="Q242" s="889"/>
      <c r="R242" s="948"/>
      <c r="S242" s="889">
        <f t="shared" si="10"/>
        <v>-1</v>
      </c>
      <c r="T242" s="948">
        <f t="shared" si="11"/>
        <v>-0.3</v>
      </c>
      <c r="U242" s="954"/>
      <c r="V242" s="900"/>
      <c r="W242" s="900"/>
      <c r="X242" s="952"/>
      <c r="Y242" s="950"/>
    </row>
    <row r="243" spans="1:25" ht="14.4" customHeight="1" x14ac:dyDescent="0.3">
      <c r="A243" s="916" t="s">
        <v>4567</v>
      </c>
      <c r="B243" s="900"/>
      <c r="C243" s="901"/>
      <c r="D243" s="902"/>
      <c r="E243" s="898"/>
      <c r="F243" s="884"/>
      <c r="G243" s="885"/>
      <c r="H243" s="890">
        <v>1</v>
      </c>
      <c r="I243" s="891">
        <v>0.72</v>
      </c>
      <c r="J243" s="892">
        <v>14</v>
      </c>
      <c r="K243" s="887">
        <v>0.72</v>
      </c>
      <c r="L243" s="886">
        <v>3</v>
      </c>
      <c r="M243" s="886">
        <v>24</v>
      </c>
      <c r="N243" s="888">
        <v>8</v>
      </c>
      <c r="O243" s="886" t="s">
        <v>4121</v>
      </c>
      <c r="P243" s="899" t="s">
        <v>4568</v>
      </c>
      <c r="Q243" s="889"/>
      <c r="R243" s="948"/>
      <c r="S243" s="889">
        <f t="shared" si="10"/>
        <v>1</v>
      </c>
      <c r="T243" s="948">
        <f t="shared" si="11"/>
        <v>0.72</v>
      </c>
      <c r="U243" s="954"/>
      <c r="V243" s="900"/>
      <c r="W243" s="900"/>
      <c r="X243" s="952"/>
      <c r="Y243" s="950">
        <v>6</v>
      </c>
    </row>
    <row r="244" spans="1:25" ht="14.4" customHeight="1" x14ac:dyDescent="0.3">
      <c r="A244" s="917" t="s">
        <v>4569</v>
      </c>
      <c r="B244" s="515"/>
      <c r="C244" s="904"/>
      <c r="D244" s="903"/>
      <c r="E244" s="905"/>
      <c r="F244" s="906"/>
      <c r="G244" s="893"/>
      <c r="H244" s="907">
        <v>2</v>
      </c>
      <c r="I244" s="908">
        <v>3.56</v>
      </c>
      <c r="J244" s="895">
        <v>29.5</v>
      </c>
      <c r="K244" s="909">
        <v>1.24</v>
      </c>
      <c r="L244" s="910">
        <v>3</v>
      </c>
      <c r="M244" s="910">
        <v>30</v>
      </c>
      <c r="N244" s="911">
        <v>10</v>
      </c>
      <c r="O244" s="910" t="s">
        <v>4121</v>
      </c>
      <c r="P244" s="912" t="s">
        <v>4570</v>
      </c>
      <c r="Q244" s="913"/>
      <c r="R244" s="947"/>
      <c r="S244" s="913">
        <f t="shared" si="10"/>
        <v>2</v>
      </c>
      <c r="T244" s="947">
        <f t="shared" si="11"/>
        <v>3.56</v>
      </c>
      <c r="U244" s="955"/>
      <c r="V244" s="515"/>
      <c r="W244" s="515"/>
      <c r="X244" s="953"/>
      <c r="Y244" s="951">
        <v>39</v>
      </c>
    </row>
    <row r="245" spans="1:25" ht="14.4" customHeight="1" x14ac:dyDescent="0.3">
      <c r="A245" s="916" t="s">
        <v>4571</v>
      </c>
      <c r="B245" s="900">
        <v>4</v>
      </c>
      <c r="C245" s="901">
        <v>4.1399999999999997</v>
      </c>
      <c r="D245" s="902">
        <v>26.5</v>
      </c>
      <c r="E245" s="890">
        <v>4</v>
      </c>
      <c r="F245" s="891">
        <v>4.37</v>
      </c>
      <c r="G245" s="896">
        <v>25.3</v>
      </c>
      <c r="H245" s="886">
        <v>4</v>
      </c>
      <c r="I245" s="884">
        <v>4.09</v>
      </c>
      <c r="J245" s="892">
        <v>22.8</v>
      </c>
      <c r="K245" s="887">
        <v>0.72</v>
      </c>
      <c r="L245" s="886">
        <v>2</v>
      </c>
      <c r="M245" s="886">
        <v>21</v>
      </c>
      <c r="N245" s="888">
        <v>7</v>
      </c>
      <c r="O245" s="886" t="s">
        <v>4121</v>
      </c>
      <c r="P245" s="899" t="s">
        <v>4572</v>
      </c>
      <c r="Q245" s="889"/>
      <c r="R245" s="948"/>
      <c r="S245" s="889">
        <f t="shared" si="10"/>
        <v>0</v>
      </c>
      <c r="T245" s="948">
        <f t="shared" si="11"/>
        <v>-0.28000000000000025</v>
      </c>
      <c r="U245" s="954"/>
      <c r="V245" s="900"/>
      <c r="W245" s="900"/>
      <c r="X245" s="952"/>
      <c r="Y245" s="950">
        <v>67</v>
      </c>
    </row>
    <row r="246" spans="1:25" ht="14.4" customHeight="1" x14ac:dyDescent="0.3">
      <c r="A246" s="917" t="s">
        <v>4573</v>
      </c>
      <c r="B246" s="515">
        <v>1</v>
      </c>
      <c r="C246" s="904">
        <v>1.77</v>
      </c>
      <c r="D246" s="903">
        <v>40</v>
      </c>
      <c r="E246" s="907">
        <v>2</v>
      </c>
      <c r="F246" s="908">
        <v>2.37</v>
      </c>
      <c r="G246" s="894">
        <v>27</v>
      </c>
      <c r="H246" s="910">
        <v>1</v>
      </c>
      <c r="I246" s="906">
        <v>1.19</v>
      </c>
      <c r="J246" s="895">
        <v>29</v>
      </c>
      <c r="K246" s="909">
        <v>1.04</v>
      </c>
      <c r="L246" s="910">
        <v>3</v>
      </c>
      <c r="M246" s="910">
        <v>27</v>
      </c>
      <c r="N246" s="911">
        <v>9</v>
      </c>
      <c r="O246" s="910" t="s">
        <v>4121</v>
      </c>
      <c r="P246" s="912" t="s">
        <v>4574</v>
      </c>
      <c r="Q246" s="913"/>
      <c r="R246" s="947"/>
      <c r="S246" s="913">
        <f t="shared" si="10"/>
        <v>-1</v>
      </c>
      <c r="T246" s="947">
        <f t="shared" si="11"/>
        <v>-1.1800000000000002</v>
      </c>
      <c r="U246" s="955"/>
      <c r="V246" s="515"/>
      <c r="W246" s="515"/>
      <c r="X246" s="953"/>
      <c r="Y246" s="951">
        <v>20</v>
      </c>
    </row>
    <row r="247" spans="1:25" ht="14.4" customHeight="1" x14ac:dyDescent="0.3">
      <c r="A247" s="916" t="s">
        <v>4575</v>
      </c>
      <c r="B247" s="900"/>
      <c r="C247" s="901"/>
      <c r="D247" s="902"/>
      <c r="E247" s="890">
        <v>1</v>
      </c>
      <c r="F247" s="891">
        <v>1.62</v>
      </c>
      <c r="G247" s="896">
        <v>30</v>
      </c>
      <c r="H247" s="886"/>
      <c r="I247" s="884"/>
      <c r="J247" s="885"/>
      <c r="K247" s="887">
        <v>0.76</v>
      </c>
      <c r="L247" s="886">
        <v>2</v>
      </c>
      <c r="M247" s="886">
        <v>18</v>
      </c>
      <c r="N247" s="888">
        <v>6</v>
      </c>
      <c r="O247" s="886" t="s">
        <v>4121</v>
      </c>
      <c r="P247" s="899" t="s">
        <v>4576</v>
      </c>
      <c r="Q247" s="889"/>
      <c r="R247" s="948"/>
      <c r="S247" s="889">
        <f t="shared" si="10"/>
        <v>-1</v>
      </c>
      <c r="T247" s="948">
        <f t="shared" si="11"/>
        <v>-1.62</v>
      </c>
      <c r="U247" s="954"/>
      <c r="V247" s="900"/>
      <c r="W247" s="900"/>
      <c r="X247" s="952"/>
      <c r="Y247" s="950"/>
    </row>
    <row r="248" spans="1:25" ht="14.4" customHeight="1" x14ac:dyDescent="0.3">
      <c r="A248" s="917" t="s">
        <v>4577</v>
      </c>
      <c r="B248" s="515">
        <v>1</v>
      </c>
      <c r="C248" s="904">
        <v>1.83</v>
      </c>
      <c r="D248" s="903">
        <v>28</v>
      </c>
      <c r="E248" s="907"/>
      <c r="F248" s="908"/>
      <c r="G248" s="894"/>
      <c r="H248" s="910"/>
      <c r="I248" s="906"/>
      <c r="J248" s="893"/>
      <c r="K248" s="909">
        <v>1.83</v>
      </c>
      <c r="L248" s="910">
        <v>3</v>
      </c>
      <c r="M248" s="910">
        <v>30</v>
      </c>
      <c r="N248" s="911">
        <v>10</v>
      </c>
      <c r="O248" s="910" t="s">
        <v>4121</v>
      </c>
      <c r="P248" s="912" t="s">
        <v>4578</v>
      </c>
      <c r="Q248" s="913"/>
      <c r="R248" s="947"/>
      <c r="S248" s="913">
        <f t="shared" si="10"/>
        <v>0</v>
      </c>
      <c r="T248" s="947">
        <f t="shared" si="11"/>
        <v>0</v>
      </c>
      <c r="U248" s="955"/>
      <c r="V248" s="515"/>
      <c r="W248" s="515"/>
      <c r="X248" s="953"/>
      <c r="Y248" s="951"/>
    </row>
    <row r="249" spans="1:25" ht="14.4" customHeight="1" x14ac:dyDescent="0.3">
      <c r="A249" s="916" t="s">
        <v>4579</v>
      </c>
      <c r="B249" s="900">
        <v>1</v>
      </c>
      <c r="C249" s="901">
        <v>0.71</v>
      </c>
      <c r="D249" s="902">
        <v>22</v>
      </c>
      <c r="E249" s="898"/>
      <c r="F249" s="884"/>
      <c r="G249" s="885"/>
      <c r="H249" s="890">
        <v>1</v>
      </c>
      <c r="I249" s="891">
        <v>3.03</v>
      </c>
      <c r="J249" s="892">
        <v>69</v>
      </c>
      <c r="K249" s="887">
        <v>0.66</v>
      </c>
      <c r="L249" s="886">
        <v>2</v>
      </c>
      <c r="M249" s="886">
        <v>21</v>
      </c>
      <c r="N249" s="888">
        <v>7</v>
      </c>
      <c r="O249" s="886" t="s">
        <v>4121</v>
      </c>
      <c r="P249" s="899" t="s">
        <v>4580</v>
      </c>
      <c r="Q249" s="889"/>
      <c r="R249" s="948"/>
      <c r="S249" s="889">
        <f t="shared" si="10"/>
        <v>1</v>
      </c>
      <c r="T249" s="948">
        <f t="shared" si="11"/>
        <v>3.03</v>
      </c>
      <c r="U249" s="954"/>
      <c r="V249" s="900"/>
      <c r="W249" s="900"/>
      <c r="X249" s="952"/>
      <c r="Y249" s="950">
        <v>62</v>
      </c>
    </row>
    <row r="250" spans="1:25" ht="14.4" customHeight="1" x14ac:dyDescent="0.3">
      <c r="A250" s="917" t="s">
        <v>4581</v>
      </c>
      <c r="B250" s="515"/>
      <c r="C250" s="904"/>
      <c r="D250" s="903"/>
      <c r="E250" s="905">
        <v>1</v>
      </c>
      <c r="F250" s="906">
        <v>1.43</v>
      </c>
      <c r="G250" s="893">
        <v>29</v>
      </c>
      <c r="H250" s="907"/>
      <c r="I250" s="908"/>
      <c r="J250" s="894"/>
      <c r="K250" s="909">
        <v>1.05</v>
      </c>
      <c r="L250" s="910">
        <v>3</v>
      </c>
      <c r="M250" s="910">
        <v>27</v>
      </c>
      <c r="N250" s="911">
        <v>9</v>
      </c>
      <c r="O250" s="910" t="s">
        <v>4121</v>
      </c>
      <c r="P250" s="912" t="s">
        <v>4580</v>
      </c>
      <c r="Q250" s="913"/>
      <c r="R250" s="947"/>
      <c r="S250" s="913">
        <f t="shared" si="10"/>
        <v>-1</v>
      </c>
      <c r="T250" s="947">
        <f t="shared" si="11"/>
        <v>-1.43</v>
      </c>
      <c r="U250" s="955"/>
      <c r="V250" s="515"/>
      <c r="W250" s="515"/>
      <c r="X250" s="953"/>
      <c r="Y250" s="951"/>
    </row>
    <row r="251" spans="1:25" ht="14.4" customHeight="1" x14ac:dyDescent="0.3">
      <c r="A251" s="916" t="s">
        <v>4582</v>
      </c>
      <c r="B251" s="900"/>
      <c r="C251" s="901"/>
      <c r="D251" s="902"/>
      <c r="E251" s="898"/>
      <c r="F251" s="884"/>
      <c r="G251" s="885"/>
      <c r="H251" s="890">
        <v>1</v>
      </c>
      <c r="I251" s="891">
        <v>3</v>
      </c>
      <c r="J251" s="892">
        <v>22</v>
      </c>
      <c r="K251" s="887">
        <v>3</v>
      </c>
      <c r="L251" s="886">
        <v>6</v>
      </c>
      <c r="M251" s="886">
        <v>54</v>
      </c>
      <c r="N251" s="888">
        <v>18</v>
      </c>
      <c r="O251" s="886" t="s">
        <v>4121</v>
      </c>
      <c r="P251" s="899" t="s">
        <v>4583</v>
      </c>
      <c r="Q251" s="889"/>
      <c r="R251" s="948"/>
      <c r="S251" s="889">
        <f t="shared" si="10"/>
        <v>1</v>
      </c>
      <c r="T251" s="948">
        <f t="shared" si="11"/>
        <v>3</v>
      </c>
      <c r="U251" s="954"/>
      <c r="V251" s="900"/>
      <c r="W251" s="900"/>
      <c r="X251" s="952"/>
      <c r="Y251" s="950">
        <v>4</v>
      </c>
    </row>
    <row r="252" spans="1:25" ht="14.4" customHeight="1" x14ac:dyDescent="0.3">
      <c r="A252" s="917" t="s">
        <v>4584</v>
      </c>
      <c r="B252" s="515">
        <v>1</v>
      </c>
      <c r="C252" s="904">
        <v>8.75</v>
      </c>
      <c r="D252" s="903">
        <v>63</v>
      </c>
      <c r="E252" s="905">
        <v>1</v>
      </c>
      <c r="F252" s="906">
        <v>5.89</v>
      </c>
      <c r="G252" s="893">
        <v>37</v>
      </c>
      <c r="H252" s="907">
        <v>1</v>
      </c>
      <c r="I252" s="908">
        <v>6.98</v>
      </c>
      <c r="J252" s="895">
        <v>62</v>
      </c>
      <c r="K252" s="909">
        <v>5.89</v>
      </c>
      <c r="L252" s="910">
        <v>7</v>
      </c>
      <c r="M252" s="910">
        <v>66</v>
      </c>
      <c r="N252" s="911">
        <v>22</v>
      </c>
      <c r="O252" s="910" t="s">
        <v>4121</v>
      </c>
      <c r="P252" s="912" t="s">
        <v>4585</v>
      </c>
      <c r="Q252" s="913"/>
      <c r="R252" s="947"/>
      <c r="S252" s="913">
        <f t="shared" si="10"/>
        <v>0</v>
      </c>
      <c r="T252" s="947">
        <f t="shared" si="11"/>
        <v>1.0900000000000007</v>
      </c>
      <c r="U252" s="955"/>
      <c r="V252" s="515"/>
      <c r="W252" s="515"/>
      <c r="X252" s="953"/>
      <c r="Y252" s="951">
        <v>40</v>
      </c>
    </row>
    <row r="253" spans="1:25" ht="14.4" customHeight="1" x14ac:dyDescent="0.3">
      <c r="A253" s="916" t="s">
        <v>4586</v>
      </c>
      <c r="B253" s="900"/>
      <c r="C253" s="901"/>
      <c r="D253" s="902"/>
      <c r="E253" s="898"/>
      <c r="F253" s="884"/>
      <c r="G253" s="885"/>
      <c r="H253" s="890">
        <v>1</v>
      </c>
      <c r="I253" s="891">
        <v>2.13</v>
      </c>
      <c r="J253" s="892">
        <v>47</v>
      </c>
      <c r="K253" s="887">
        <v>1.81</v>
      </c>
      <c r="L253" s="886">
        <v>5</v>
      </c>
      <c r="M253" s="886">
        <v>45</v>
      </c>
      <c r="N253" s="888">
        <v>15</v>
      </c>
      <c r="O253" s="886" t="s">
        <v>4121</v>
      </c>
      <c r="P253" s="899" t="s">
        <v>4587</v>
      </c>
      <c r="Q253" s="889"/>
      <c r="R253" s="948"/>
      <c r="S253" s="889">
        <f t="shared" si="10"/>
        <v>1</v>
      </c>
      <c r="T253" s="948">
        <f t="shared" si="11"/>
        <v>2.13</v>
      </c>
      <c r="U253" s="954"/>
      <c r="V253" s="900"/>
      <c r="W253" s="900"/>
      <c r="X253" s="952"/>
      <c r="Y253" s="950">
        <v>32</v>
      </c>
    </row>
    <row r="254" spans="1:25" ht="14.4" customHeight="1" x14ac:dyDescent="0.3">
      <c r="A254" s="916" t="s">
        <v>4588</v>
      </c>
      <c r="B254" s="900">
        <v>3</v>
      </c>
      <c r="C254" s="901">
        <v>3.72</v>
      </c>
      <c r="D254" s="902">
        <v>29</v>
      </c>
      <c r="E254" s="890">
        <v>4</v>
      </c>
      <c r="F254" s="891">
        <v>5.13</v>
      </c>
      <c r="G254" s="896">
        <v>25</v>
      </c>
      <c r="H254" s="886">
        <v>2</v>
      </c>
      <c r="I254" s="884">
        <v>2.59</v>
      </c>
      <c r="J254" s="892">
        <v>28</v>
      </c>
      <c r="K254" s="887">
        <v>1.1100000000000001</v>
      </c>
      <c r="L254" s="886">
        <v>4</v>
      </c>
      <c r="M254" s="886">
        <v>33</v>
      </c>
      <c r="N254" s="888">
        <v>11</v>
      </c>
      <c r="O254" s="886" t="s">
        <v>4121</v>
      </c>
      <c r="P254" s="899" t="s">
        <v>4589</v>
      </c>
      <c r="Q254" s="889"/>
      <c r="R254" s="948"/>
      <c r="S254" s="889">
        <f t="shared" si="10"/>
        <v>-2</v>
      </c>
      <c r="T254" s="948">
        <f t="shared" si="11"/>
        <v>-2.54</v>
      </c>
      <c r="U254" s="954"/>
      <c r="V254" s="900"/>
      <c r="W254" s="900"/>
      <c r="X254" s="952"/>
      <c r="Y254" s="950">
        <v>34</v>
      </c>
    </row>
    <row r="255" spans="1:25" ht="14.4" customHeight="1" x14ac:dyDescent="0.3">
      <c r="A255" s="917" t="s">
        <v>4590</v>
      </c>
      <c r="B255" s="515">
        <v>1</v>
      </c>
      <c r="C255" s="904">
        <v>2.02</v>
      </c>
      <c r="D255" s="903">
        <v>20</v>
      </c>
      <c r="E255" s="907">
        <v>9</v>
      </c>
      <c r="F255" s="908">
        <v>24.28</v>
      </c>
      <c r="G255" s="894">
        <v>39.299999999999997</v>
      </c>
      <c r="H255" s="910">
        <v>1</v>
      </c>
      <c r="I255" s="906">
        <v>2.11</v>
      </c>
      <c r="J255" s="895">
        <v>40</v>
      </c>
      <c r="K255" s="909">
        <v>2.02</v>
      </c>
      <c r="L255" s="910">
        <v>4</v>
      </c>
      <c r="M255" s="910">
        <v>39</v>
      </c>
      <c r="N255" s="911">
        <v>13</v>
      </c>
      <c r="O255" s="910" t="s">
        <v>4121</v>
      </c>
      <c r="P255" s="912" t="s">
        <v>4591</v>
      </c>
      <c r="Q255" s="913"/>
      <c r="R255" s="947"/>
      <c r="S255" s="913">
        <f t="shared" si="10"/>
        <v>-8</v>
      </c>
      <c r="T255" s="947">
        <f t="shared" si="11"/>
        <v>-22.17</v>
      </c>
      <c r="U255" s="955"/>
      <c r="V255" s="515"/>
      <c r="W255" s="515"/>
      <c r="X255" s="953"/>
      <c r="Y255" s="951">
        <v>27</v>
      </c>
    </row>
    <row r="256" spans="1:25" ht="14.4" customHeight="1" x14ac:dyDescent="0.3">
      <c r="A256" s="916" t="s">
        <v>4592</v>
      </c>
      <c r="B256" s="900"/>
      <c r="C256" s="901"/>
      <c r="D256" s="902"/>
      <c r="E256" s="898"/>
      <c r="F256" s="884"/>
      <c r="G256" s="885"/>
      <c r="H256" s="890">
        <v>1</v>
      </c>
      <c r="I256" s="891">
        <v>1.31</v>
      </c>
      <c r="J256" s="892">
        <v>28</v>
      </c>
      <c r="K256" s="887">
        <v>1.31</v>
      </c>
      <c r="L256" s="886">
        <v>4</v>
      </c>
      <c r="M256" s="886">
        <v>39</v>
      </c>
      <c r="N256" s="888">
        <v>13</v>
      </c>
      <c r="O256" s="886" t="s">
        <v>4121</v>
      </c>
      <c r="P256" s="899" t="s">
        <v>4593</v>
      </c>
      <c r="Q256" s="889"/>
      <c r="R256" s="948"/>
      <c r="S256" s="889">
        <f t="shared" si="10"/>
        <v>1</v>
      </c>
      <c r="T256" s="948">
        <f t="shared" si="11"/>
        <v>1.31</v>
      </c>
      <c r="U256" s="954"/>
      <c r="V256" s="900"/>
      <c r="W256" s="900"/>
      <c r="X256" s="952"/>
      <c r="Y256" s="950">
        <v>15</v>
      </c>
    </row>
    <row r="257" spans="1:25" ht="14.4" customHeight="1" x14ac:dyDescent="0.3">
      <c r="A257" s="916" t="s">
        <v>4594</v>
      </c>
      <c r="B257" s="900"/>
      <c r="C257" s="901"/>
      <c r="D257" s="902"/>
      <c r="E257" s="898"/>
      <c r="F257" s="884"/>
      <c r="G257" s="885"/>
      <c r="H257" s="890">
        <v>1</v>
      </c>
      <c r="I257" s="891">
        <v>0.83</v>
      </c>
      <c r="J257" s="892">
        <v>22</v>
      </c>
      <c r="K257" s="887">
        <v>0.6</v>
      </c>
      <c r="L257" s="886">
        <v>2</v>
      </c>
      <c r="M257" s="886">
        <v>18</v>
      </c>
      <c r="N257" s="888">
        <v>6</v>
      </c>
      <c r="O257" s="886" t="s">
        <v>4121</v>
      </c>
      <c r="P257" s="899" t="s">
        <v>4595</v>
      </c>
      <c r="Q257" s="889"/>
      <c r="R257" s="948"/>
      <c r="S257" s="889">
        <f t="shared" si="10"/>
        <v>1</v>
      </c>
      <c r="T257" s="948">
        <f t="shared" si="11"/>
        <v>0.83</v>
      </c>
      <c r="U257" s="954"/>
      <c r="V257" s="900"/>
      <c r="W257" s="900"/>
      <c r="X257" s="952"/>
      <c r="Y257" s="950">
        <v>16</v>
      </c>
    </row>
    <row r="258" spans="1:25" ht="14.4" customHeight="1" x14ac:dyDescent="0.3">
      <c r="A258" s="917" t="s">
        <v>4596</v>
      </c>
      <c r="B258" s="515">
        <v>1</v>
      </c>
      <c r="C258" s="904">
        <v>0.78</v>
      </c>
      <c r="D258" s="903">
        <v>21</v>
      </c>
      <c r="E258" s="905"/>
      <c r="F258" s="906"/>
      <c r="G258" s="893"/>
      <c r="H258" s="907"/>
      <c r="I258" s="908"/>
      <c r="J258" s="894"/>
      <c r="K258" s="909">
        <v>0.78</v>
      </c>
      <c r="L258" s="910">
        <v>2</v>
      </c>
      <c r="M258" s="910">
        <v>21</v>
      </c>
      <c r="N258" s="911">
        <v>7</v>
      </c>
      <c r="O258" s="910" t="s">
        <v>4121</v>
      </c>
      <c r="P258" s="912" t="s">
        <v>4597</v>
      </c>
      <c r="Q258" s="913"/>
      <c r="R258" s="947"/>
      <c r="S258" s="913">
        <f t="shared" si="10"/>
        <v>0</v>
      </c>
      <c r="T258" s="947">
        <f t="shared" si="11"/>
        <v>0</v>
      </c>
      <c r="U258" s="955"/>
      <c r="V258" s="515"/>
      <c r="W258" s="515"/>
      <c r="X258" s="953"/>
      <c r="Y258" s="951"/>
    </row>
    <row r="259" spans="1:25" ht="14.4" customHeight="1" x14ac:dyDescent="0.3">
      <c r="A259" s="916" t="s">
        <v>4598</v>
      </c>
      <c r="B259" s="881">
        <v>1</v>
      </c>
      <c r="C259" s="882">
        <v>0.82</v>
      </c>
      <c r="D259" s="883">
        <v>12</v>
      </c>
      <c r="E259" s="898"/>
      <c r="F259" s="884"/>
      <c r="G259" s="885"/>
      <c r="H259" s="886"/>
      <c r="I259" s="884"/>
      <c r="J259" s="885"/>
      <c r="K259" s="887">
        <v>0.82</v>
      </c>
      <c r="L259" s="886">
        <v>3</v>
      </c>
      <c r="M259" s="886">
        <v>30</v>
      </c>
      <c r="N259" s="888">
        <v>10</v>
      </c>
      <c r="O259" s="886" t="s">
        <v>4121</v>
      </c>
      <c r="P259" s="899" t="s">
        <v>4599</v>
      </c>
      <c r="Q259" s="889"/>
      <c r="R259" s="948"/>
      <c r="S259" s="889">
        <f t="shared" si="10"/>
        <v>0</v>
      </c>
      <c r="T259" s="948">
        <f t="shared" si="11"/>
        <v>0</v>
      </c>
      <c r="U259" s="954"/>
      <c r="V259" s="900"/>
      <c r="W259" s="900"/>
      <c r="X259" s="952"/>
      <c r="Y259" s="950"/>
    </row>
    <row r="260" spans="1:25" ht="14.4" customHeight="1" x14ac:dyDescent="0.3">
      <c r="A260" s="916" t="s">
        <v>4600</v>
      </c>
      <c r="B260" s="900"/>
      <c r="C260" s="901"/>
      <c r="D260" s="902"/>
      <c r="E260" s="890"/>
      <c r="F260" s="891"/>
      <c r="G260" s="896"/>
      <c r="H260" s="886">
        <v>1</v>
      </c>
      <c r="I260" s="884">
        <v>0.75</v>
      </c>
      <c r="J260" s="892">
        <v>18</v>
      </c>
      <c r="K260" s="887">
        <v>0.75</v>
      </c>
      <c r="L260" s="886">
        <v>3</v>
      </c>
      <c r="M260" s="886">
        <v>30</v>
      </c>
      <c r="N260" s="888">
        <v>10</v>
      </c>
      <c r="O260" s="886" t="s">
        <v>4121</v>
      </c>
      <c r="P260" s="899" t="s">
        <v>4601</v>
      </c>
      <c r="Q260" s="889"/>
      <c r="R260" s="948"/>
      <c r="S260" s="889">
        <f t="shared" si="10"/>
        <v>1</v>
      </c>
      <c r="T260" s="948">
        <f t="shared" si="11"/>
        <v>0.75</v>
      </c>
      <c r="U260" s="954"/>
      <c r="V260" s="900"/>
      <c r="W260" s="900"/>
      <c r="X260" s="952"/>
      <c r="Y260" s="950">
        <v>8</v>
      </c>
    </row>
    <row r="261" spans="1:25" ht="14.4" customHeight="1" x14ac:dyDescent="0.3">
      <c r="A261" s="917" t="s">
        <v>4602</v>
      </c>
      <c r="B261" s="515">
        <v>1</v>
      </c>
      <c r="C261" s="904">
        <v>0.75</v>
      </c>
      <c r="D261" s="903">
        <v>6</v>
      </c>
      <c r="E261" s="907">
        <v>3</v>
      </c>
      <c r="F261" s="908">
        <v>2.25</v>
      </c>
      <c r="G261" s="894">
        <v>10.7</v>
      </c>
      <c r="H261" s="910"/>
      <c r="I261" s="906"/>
      <c r="J261" s="893"/>
      <c r="K261" s="909">
        <v>0.75</v>
      </c>
      <c r="L261" s="910">
        <v>3</v>
      </c>
      <c r="M261" s="910">
        <v>30</v>
      </c>
      <c r="N261" s="911">
        <v>10</v>
      </c>
      <c r="O261" s="910" t="s">
        <v>4121</v>
      </c>
      <c r="P261" s="912" t="s">
        <v>4603</v>
      </c>
      <c r="Q261" s="913"/>
      <c r="R261" s="947"/>
      <c r="S261" s="913">
        <f t="shared" si="10"/>
        <v>-3</v>
      </c>
      <c r="T261" s="947">
        <f t="shared" si="11"/>
        <v>-2.25</v>
      </c>
      <c r="U261" s="955"/>
      <c r="V261" s="515"/>
      <c r="W261" s="515"/>
      <c r="X261" s="953"/>
      <c r="Y261" s="951"/>
    </row>
    <row r="262" spans="1:25" ht="14.4" customHeight="1" x14ac:dyDescent="0.3">
      <c r="A262" s="917" t="s">
        <v>4604</v>
      </c>
      <c r="B262" s="515">
        <v>1</v>
      </c>
      <c r="C262" s="904">
        <v>0.84</v>
      </c>
      <c r="D262" s="903">
        <v>9</v>
      </c>
      <c r="E262" s="907"/>
      <c r="F262" s="908"/>
      <c r="G262" s="894"/>
      <c r="H262" s="910"/>
      <c r="I262" s="906"/>
      <c r="J262" s="893"/>
      <c r="K262" s="909">
        <v>0.84</v>
      </c>
      <c r="L262" s="910">
        <v>4</v>
      </c>
      <c r="M262" s="910">
        <v>36</v>
      </c>
      <c r="N262" s="911">
        <v>12</v>
      </c>
      <c r="O262" s="910" t="s">
        <v>4121</v>
      </c>
      <c r="P262" s="912" t="s">
        <v>4605</v>
      </c>
      <c r="Q262" s="913"/>
      <c r="R262" s="947"/>
      <c r="S262" s="913">
        <f t="shared" ref="S262:S279" si="12">H262-E262</f>
        <v>0</v>
      </c>
      <c r="T262" s="947">
        <f t="shared" ref="T262:T279" si="13">I262-F262</f>
        <v>0</v>
      </c>
      <c r="U262" s="955"/>
      <c r="V262" s="515"/>
      <c r="W262" s="515"/>
      <c r="X262" s="953"/>
      <c r="Y262" s="951"/>
    </row>
    <row r="263" spans="1:25" ht="14.4" customHeight="1" x14ac:dyDescent="0.3">
      <c r="A263" s="916" t="s">
        <v>4606</v>
      </c>
      <c r="B263" s="900"/>
      <c r="C263" s="901"/>
      <c r="D263" s="902"/>
      <c r="E263" s="898"/>
      <c r="F263" s="884"/>
      <c r="G263" s="885"/>
      <c r="H263" s="890">
        <v>1</v>
      </c>
      <c r="I263" s="891">
        <v>1.04</v>
      </c>
      <c r="J263" s="892">
        <v>26</v>
      </c>
      <c r="K263" s="887">
        <v>0.91</v>
      </c>
      <c r="L263" s="886">
        <v>3</v>
      </c>
      <c r="M263" s="886">
        <v>24</v>
      </c>
      <c r="N263" s="888">
        <v>8</v>
      </c>
      <c r="O263" s="886" t="s">
        <v>4121</v>
      </c>
      <c r="P263" s="899" t="s">
        <v>4607</v>
      </c>
      <c r="Q263" s="889"/>
      <c r="R263" s="948"/>
      <c r="S263" s="889">
        <f t="shared" si="12"/>
        <v>1</v>
      </c>
      <c r="T263" s="948">
        <f t="shared" si="13"/>
        <v>1.04</v>
      </c>
      <c r="U263" s="954"/>
      <c r="V263" s="900"/>
      <c r="W263" s="900"/>
      <c r="X263" s="952"/>
      <c r="Y263" s="950">
        <v>18</v>
      </c>
    </row>
    <row r="264" spans="1:25" ht="14.4" customHeight="1" x14ac:dyDescent="0.3">
      <c r="A264" s="916" t="s">
        <v>4608</v>
      </c>
      <c r="B264" s="900"/>
      <c r="C264" s="901"/>
      <c r="D264" s="902"/>
      <c r="E264" s="898"/>
      <c r="F264" s="884"/>
      <c r="G264" s="885"/>
      <c r="H264" s="890">
        <v>1</v>
      </c>
      <c r="I264" s="891">
        <v>1.05</v>
      </c>
      <c r="J264" s="892">
        <v>28</v>
      </c>
      <c r="K264" s="887">
        <v>0.53</v>
      </c>
      <c r="L264" s="886">
        <v>2</v>
      </c>
      <c r="M264" s="886">
        <v>18</v>
      </c>
      <c r="N264" s="888">
        <v>6</v>
      </c>
      <c r="O264" s="886" t="s">
        <v>4121</v>
      </c>
      <c r="P264" s="899" t="s">
        <v>4609</v>
      </c>
      <c r="Q264" s="889"/>
      <c r="R264" s="948"/>
      <c r="S264" s="889">
        <f t="shared" si="12"/>
        <v>1</v>
      </c>
      <c r="T264" s="948">
        <f t="shared" si="13"/>
        <v>1.05</v>
      </c>
      <c r="U264" s="954"/>
      <c r="V264" s="900"/>
      <c r="W264" s="900"/>
      <c r="X264" s="952"/>
      <c r="Y264" s="950">
        <v>22</v>
      </c>
    </row>
    <row r="265" spans="1:25" ht="14.4" customHeight="1" x14ac:dyDescent="0.3">
      <c r="A265" s="917" t="s">
        <v>4610</v>
      </c>
      <c r="B265" s="515"/>
      <c r="C265" s="904"/>
      <c r="D265" s="903"/>
      <c r="E265" s="905"/>
      <c r="F265" s="906"/>
      <c r="G265" s="893"/>
      <c r="H265" s="907">
        <v>1</v>
      </c>
      <c r="I265" s="908">
        <v>2.35</v>
      </c>
      <c r="J265" s="895">
        <v>62</v>
      </c>
      <c r="K265" s="909">
        <v>0.56999999999999995</v>
      </c>
      <c r="L265" s="910">
        <v>3</v>
      </c>
      <c r="M265" s="910">
        <v>24</v>
      </c>
      <c r="N265" s="911">
        <v>8</v>
      </c>
      <c r="O265" s="910" t="s">
        <v>4121</v>
      </c>
      <c r="P265" s="912" t="s">
        <v>4611</v>
      </c>
      <c r="Q265" s="913"/>
      <c r="R265" s="947"/>
      <c r="S265" s="913">
        <f t="shared" si="12"/>
        <v>1</v>
      </c>
      <c r="T265" s="947">
        <f t="shared" si="13"/>
        <v>2.35</v>
      </c>
      <c r="U265" s="955"/>
      <c r="V265" s="515"/>
      <c r="W265" s="515"/>
      <c r="X265" s="953"/>
      <c r="Y265" s="951">
        <v>54</v>
      </c>
    </row>
    <row r="266" spans="1:25" ht="14.4" customHeight="1" x14ac:dyDescent="0.3">
      <c r="A266" s="916" t="s">
        <v>4612</v>
      </c>
      <c r="B266" s="881">
        <v>1</v>
      </c>
      <c r="C266" s="882">
        <v>2.36</v>
      </c>
      <c r="D266" s="883">
        <v>26</v>
      </c>
      <c r="E266" s="898"/>
      <c r="F266" s="884"/>
      <c r="G266" s="885"/>
      <c r="H266" s="886"/>
      <c r="I266" s="884"/>
      <c r="J266" s="885"/>
      <c r="K266" s="887">
        <v>2.36</v>
      </c>
      <c r="L266" s="886">
        <v>4</v>
      </c>
      <c r="M266" s="886">
        <v>39</v>
      </c>
      <c r="N266" s="888">
        <v>13</v>
      </c>
      <c r="O266" s="886" t="s">
        <v>4121</v>
      </c>
      <c r="P266" s="899" t="s">
        <v>4613</v>
      </c>
      <c r="Q266" s="889"/>
      <c r="R266" s="948"/>
      <c r="S266" s="889">
        <f t="shared" si="12"/>
        <v>0</v>
      </c>
      <c r="T266" s="948">
        <f t="shared" si="13"/>
        <v>0</v>
      </c>
      <c r="U266" s="954"/>
      <c r="V266" s="900"/>
      <c r="W266" s="900"/>
      <c r="X266" s="952"/>
      <c r="Y266" s="950"/>
    </row>
    <row r="267" spans="1:25" ht="14.4" customHeight="1" x14ac:dyDescent="0.3">
      <c r="A267" s="916" t="s">
        <v>4614</v>
      </c>
      <c r="B267" s="881">
        <v>1</v>
      </c>
      <c r="C267" s="882">
        <v>8.01</v>
      </c>
      <c r="D267" s="883">
        <v>53</v>
      </c>
      <c r="E267" s="898"/>
      <c r="F267" s="884"/>
      <c r="G267" s="885"/>
      <c r="H267" s="886"/>
      <c r="I267" s="884"/>
      <c r="J267" s="885"/>
      <c r="K267" s="887">
        <v>8.01</v>
      </c>
      <c r="L267" s="886">
        <v>9</v>
      </c>
      <c r="M267" s="886">
        <v>78</v>
      </c>
      <c r="N267" s="888">
        <v>26</v>
      </c>
      <c r="O267" s="886" t="s">
        <v>4121</v>
      </c>
      <c r="P267" s="899" t="s">
        <v>4615</v>
      </c>
      <c r="Q267" s="889"/>
      <c r="R267" s="948"/>
      <c r="S267" s="889">
        <f t="shared" si="12"/>
        <v>0</v>
      </c>
      <c r="T267" s="948">
        <f t="shared" si="13"/>
        <v>0</v>
      </c>
      <c r="U267" s="954"/>
      <c r="V267" s="900"/>
      <c r="W267" s="900"/>
      <c r="X267" s="952"/>
      <c r="Y267" s="950"/>
    </row>
    <row r="268" spans="1:25" ht="14.4" customHeight="1" x14ac:dyDescent="0.3">
      <c r="A268" s="916" t="s">
        <v>4616</v>
      </c>
      <c r="B268" s="900"/>
      <c r="C268" s="901"/>
      <c r="D268" s="902"/>
      <c r="E268" s="898"/>
      <c r="F268" s="884"/>
      <c r="G268" s="885"/>
      <c r="H268" s="890">
        <v>1</v>
      </c>
      <c r="I268" s="891">
        <v>1.05</v>
      </c>
      <c r="J268" s="896">
        <v>13</v>
      </c>
      <c r="K268" s="887">
        <v>2.25</v>
      </c>
      <c r="L268" s="886">
        <v>28</v>
      </c>
      <c r="M268" s="886">
        <v>34</v>
      </c>
      <c r="N268" s="888">
        <v>31</v>
      </c>
      <c r="O268" s="886" t="s">
        <v>4121</v>
      </c>
      <c r="P268" s="899" t="s">
        <v>4617</v>
      </c>
      <c r="Q268" s="889"/>
      <c r="R268" s="948"/>
      <c r="S268" s="889">
        <f t="shared" si="12"/>
        <v>1</v>
      </c>
      <c r="T268" s="948">
        <f t="shared" si="13"/>
        <v>1.05</v>
      </c>
      <c r="U268" s="954"/>
      <c r="V268" s="900"/>
      <c r="W268" s="900"/>
      <c r="X268" s="952"/>
      <c r="Y268" s="950"/>
    </row>
    <row r="269" spans="1:25" ht="14.4" customHeight="1" x14ac:dyDescent="0.3">
      <c r="A269" s="916" t="s">
        <v>4618</v>
      </c>
      <c r="B269" s="900">
        <v>2</v>
      </c>
      <c r="C269" s="901">
        <v>9.57</v>
      </c>
      <c r="D269" s="902">
        <v>25</v>
      </c>
      <c r="E269" s="898"/>
      <c r="F269" s="884"/>
      <c r="G269" s="885"/>
      <c r="H269" s="890">
        <v>2</v>
      </c>
      <c r="I269" s="891">
        <v>9.57</v>
      </c>
      <c r="J269" s="892">
        <v>28.5</v>
      </c>
      <c r="K269" s="887">
        <v>4.79</v>
      </c>
      <c r="L269" s="886">
        <v>5</v>
      </c>
      <c r="M269" s="886">
        <v>42</v>
      </c>
      <c r="N269" s="888">
        <v>14</v>
      </c>
      <c r="O269" s="886" t="s">
        <v>4121</v>
      </c>
      <c r="P269" s="899" t="s">
        <v>4619</v>
      </c>
      <c r="Q269" s="889"/>
      <c r="R269" s="948"/>
      <c r="S269" s="889">
        <f t="shared" si="12"/>
        <v>2</v>
      </c>
      <c r="T269" s="948">
        <f t="shared" si="13"/>
        <v>9.57</v>
      </c>
      <c r="U269" s="954"/>
      <c r="V269" s="900"/>
      <c r="W269" s="900"/>
      <c r="X269" s="952"/>
      <c r="Y269" s="950">
        <v>29</v>
      </c>
    </row>
    <row r="270" spans="1:25" ht="14.4" customHeight="1" x14ac:dyDescent="0.3">
      <c r="A270" s="917" t="s">
        <v>4620</v>
      </c>
      <c r="B270" s="515"/>
      <c r="C270" s="904"/>
      <c r="D270" s="903"/>
      <c r="E270" s="905"/>
      <c r="F270" s="906"/>
      <c r="G270" s="893"/>
      <c r="H270" s="907">
        <v>1</v>
      </c>
      <c r="I270" s="908">
        <v>9.14</v>
      </c>
      <c r="J270" s="895">
        <v>25</v>
      </c>
      <c r="K270" s="909">
        <v>9.14</v>
      </c>
      <c r="L270" s="910">
        <v>7</v>
      </c>
      <c r="M270" s="910">
        <v>66</v>
      </c>
      <c r="N270" s="911">
        <v>22</v>
      </c>
      <c r="O270" s="910" t="s">
        <v>4121</v>
      </c>
      <c r="P270" s="912" t="s">
        <v>4619</v>
      </c>
      <c r="Q270" s="913"/>
      <c r="R270" s="947"/>
      <c r="S270" s="913">
        <f t="shared" si="12"/>
        <v>1</v>
      </c>
      <c r="T270" s="947">
        <f t="shared" si="13"/>
        <v>9.14</v>
      </c>
      <c r="U270" s="955"/>
      <c r="V270" s="515"/>
      <c r="W270" s="515"/>
      <c r="X270" s="953"/>
      <c r="Y270" s="951">
        <v>3</v>
      </c>
    </row>
    <row r="271" spans="1:25" ht="14.4" customHeight="1" x14ac:dyDescent="0.3">
      <c r="A271" s="916" t="s">
        <v>4621</v>
      </c>
      <c r="B271" s="900"/>
      <c r="C271" s="901"/>
      <c r="D271" s="902"/>
      <c r="E271" s="898"/>
      <c r="F271" s="884"/>
      <c r="G271" s="885"/>
      <c r="H271" s="890">
        <v>2</v>
      </c>
      <c r="I271" s="891">
        <v>8.1300000000000008</v>
      </c>
      <c r="J271" s="892">
        <v>27.5</v>
      </c>
      <c r="K271" s="887">
        <v>4.07</v>
      </c>
      <c r="L271" s="886">
        <v>5</v>
      </c>
      <c r="M271" s="886">
        <v>45</v>
      </c>
      <c r="N271" s="888">
        <v>15</v>
      </c>
      <c r="O271" s="886" t="s">
        <v>4121</v>
      </c>
      <c r="P271" s="899" t="s">
        <v>4622</v>
      </c>
      <c r="Q271" s="889"/>
      <c r="R271" s="948"/>
      <c r="S271" s="889">
        <f t="shared" si="12"/>
        <v>2</v>
      </c>
      <c r="T271" s="948">
        <f t="shared" si="13"/>
        <v>8.1300000000000008</v>
      </c>
      <c r="U271" s="954"/>
      <c r="V271" s="900"/>
      <c r="W271" s="900"/>
      <c r="X271" s="952"/>
      <c r="Y271" s="950">
        <v>25</v>
      </c>
    </row>
    <row r="272" spans="1:25" ht="14.4" customHeight="1" x14ac:dyDescent="0.3">
      <c r="A272" s="917" t="s">
        <v>4623</v>
      </c>
      <c r="B272" s="515"/>
      <c r="C272" s="904"/>
      <c r="D272" s="903"/>
      <c r="E272" s="905"/>
      <c r="F272" s="906"/>
      <c r="G272" s="893"/>
      <c r="H272" s="907">
        <v>1</v>
      </c>
      <c r="I272" s="908">
        <v>18.54</v>
      </c>
      <c r="J272" s="895">
        <v>106</v>
      </c>
      <c r="K272" s="909">
        <v>6.6</v>
      </c>
      <c r="L272" s="910">
        <v>6</v>
      </c>
      <c r="M272" s="910">
        <v>51</v>
      </c>
      <c r="N272" s="911">
        <v>17</v>
      </c>
      <c r="O272" s="910" t="s">
        <v>4121</v>
      </c>
      <c r="P272" s="912" t="s">
        <v>4624</v>
      </c>
      <c r="Q272" s="913"/>
      <c r="R272" s="947"/>
      <c r="S272" s="913">
        <f t="shared" si="12"/>
        <v>1</v>
      </c>
      <c r="T272" s="947">
        <f t="shared" si="13"/>
        <v>18.54</v>
      </c>
      <c r="U272" s="955"/>
      <c r="V272" s="515"/>
      <c r="W272" s="515"/>
      <c r="X272" s="953"/>
      <c r="Y272" s="951">
        <v>89</v>
      </c>
    </row>
    <row r="273" spans="1:25" ht="14.4" customHeight="1" x14ac:dyDescent="0.3">
      <c r="A273" s="916" t="s">
        <v>4625</v>
      </c>
      <c r="B273" s="900">
        <v>1</v>
      </c>
      <c r="C273" s="901">
        <v>1.94</v>
      </c>
      <c r="D273" s="902">
        <v>40</v>
      </c>
      <c r="E273" s="898"/>
      <c r="F273" s="884"/>
      <c r="G273" s="885"/>
      <c r="H273" s="890">
        <v>2</v>
      </c>
      <c r="I273" s="891">
        <v>1.78</v>
      </c>
      <c r="J273" s="892">
        <v>20</v>
      </c>
      <c r="K273" s="887">
        <v>0.89</v>
      </c>
      <c r="L273" s="886">
        <v>3</v>
      </c>
      <c r="M273" s="886">
        <v>24</v>
      </c>
      <c r="N273" s="888">
        <v>8</v>
      </c>
      <c r="O273" s="886" t="s">
        <v>4121</v>
      </c>
      <c r="P273" s="899" t="s">
        <v>4626</v>
      </c>
      <c r="Q273" s="889"/>
      <c r="R273" s="948"/>
      <c r="S273" s="889">
        <f t="shared" si="12"/>
        <v>2</v>
      </c>
      <c r="T273" s="948">
        <f t="shared" si="13"/>
        <v>1.78</v>
      </c>
      <c r="U273" s="954"/>
      <c r="V273" s="900"/>
      <c r="W273" s="900"/>
      <c r="X273" s="952"/>
      <c r="Y273" s="950">
        <v>24</v>
      </c>
    </row>
    <row r="274" spans="1:25" ht="14.4" customHeight="1" x14ac:dyDescent="0.3">
      <c r="A274" s="917" t="s">
        <v>4627</v>
      </c>
      <c r="B274" s="515"/>
      <c r="C274" s="904"/>
      <c r="D274" s="903"/>
      <c r="E274" s="905"/>
      <c r="F274" s="906"/>
      <c r="G274" s="893"/>
      <c r="H274" s="907">
        <v>1</v>
      </c>
      <c r="I274" s="908">
        <v>1.64</v>
      </c>
      <c r="J274" s="895">
        <v>28</v>
      </c>
      <c r="K274" s="909">
        <v>1.62</v>
      </c>
      <c r="L274" s="910">
        <v>4</v>
      </c>
      <c r="M274" s="910">
        <v>36</v>
      </c>
      <c r="N274" s="911">
        <v>12</v>
      </c>
      <c r="O274" s="910" t="s">
        <v>4121</v>
      </c>
      <c r="P274" s="912" t="s">
        <v>4626</v>
      </c>
      <c r="Q274" s="913"/>
      <c r="R274" s="947"/>
      <c r="S274" s="913">
        <f t="shared" si="12"/>
        <v>1</v>
      </c>
      <c r="T274" s="947">
        <f t="shared" si="13"/>
        <v>1.64</v>
      </c>
      <c r="U274" s="955"/>
      <c r="V274" s="515"/>
      <c r="W274" s="515"/>
      <c r="X274" s="953"/>
      <c r="Y274" s="951">
        <v>16</v>
      </c>
    </row>
    <row r="275" spans="1:25" ht="14.4" customHeight="1" x14ac:dyDescent="0.3">
      <c r="A275" s="916" t="s">
        <v>4628</v>
      </c>
      <c r="B275" s="900">
        <v>1</v>
      </c>
      <c r="C275" s="901">
        <v>2.2599999999999998</v>
      </c>
      <c r="D275" s="902">
        <v>38</v>
      </c>
      <c r="E275" s="890">
        <v>3</v>
      </c>
      <c r="F275" s="891">
        <v>8.14</v>
      </c>
      <c r="G275" s="896">
        <v>40</v>
      </c>
      <c r="H275" s="886"/>
      <c r="I275" s="884"/>
      <c r="J275" s="885"/>
      <c r="K275" s="887">
        <v>2.2599999999999998</v>
      </c>
      <c r="L275" s="886">
        <v>4</v>
      </c>
      <c r="M275" s="886">
        <v>39</v>
      </c>
      <c r="N275" s="888">
        <v>13</v>
      </c>
      <c r="O275" s="886" t="s">
        <v>4121</v>
      </c>
      <c r="P275" s="899" t="s">
        <v>4629</v>
      </c>
      <c r="Q275" s="889"/>
      <c r="R275" s="948"/>
      <c r="S275" s="889">
        <f t="shared" si="12"/>
        <v>-3</v>
      </c>
      <c r="T275" s="948">
        <f t="shared" si="13"/>
        <v>-8.14</v>
      </c>
      <c r="U275" s="954"/>
      <c r="V275" s="900"/>
      <c r="W275" s="900"/>
      <c r="X275" s="952"/>
      <c r="Y275" s="950"/>
    </row>
    <row r="276" spans="1:25" ht="14.4" customHeight="1" x14ac:dyDescent="0.3">
      <c r="A276" s="917" t="s">
        <v>4630</v>
      </c>
      <c r="B276" s="515">
        <v>2</v>
      </c>
      <c r="C276" s="904">
        <v>8.84</v>
      </c>
      <c r="D276" s="903">
        <v>42.5</v>
      </c>
      <c r="E276" s="907">
        <v>1</v>
      </c>
      <c r="F276" s="908">
        <v>4.42</v>
      </c>
      <c r="G276" s="894">
        <v>37</v>
      </c>
      <c r="H276" s="910">
        <v>2</v>
      </c>
      <c r="I276" s="906">
        <v>8.84</v>
      </c>
      <c r="J276" s="895">
        <v>41.5</v>
      </c>
      <c r="K276" s="909">
        <v>4.42</v>
      </c>
      <c r="L276" s="910">
        <v>6</v>
      </c>
      <c r="M276" s="910">
        <v>57</v>
      </c>
      <c r="N276" s="911">
        <v>19</v>
      </c>
      <c r="O276" s="910" t="s">
        <v>4121</v>
      </c>
      <c r="P276" s="912" t="s">
        <v>4631</v>
      </c>
      <c r="Q276" s="913"/>
      <c r="R276" s="947"/>
      <c r="S276" s="913">
        <f t="shared" si="12"/>
        <v>1</v>
      </c>
      <c r="T276" s="947">
        <f t="shared" si="13"/>
        <v>4.42</v>
      </c>
      <c r="U276" s="955"/>
      <c r="V276" s="515"/>
      <c r="W276" s="515"/>
      <c r="X276" s="953"/>
      <c r="Y276" s="951">
        <v>45</v>
      </c>
    </row>
    <row r="277" spans="1:25" ht="14.4" customHeight="1" x14ac:dyDescent="0.3">
      <c r="A277" s="916" t="s">
        <v>4632</v>
      </c>
      <c r="B277" s="900">
        <v>1</v>
      </c>
      <c r="C277" s="901">
        <v>2.38</v>
      </c>
      <c r="D277" s="902">
        <v>44</v>
      </c>
      <c r="E277" s="898"/>
      <c r="F277" s="884"/>
      <c r="G277" s="885"/>
      <c r="H277" s="890"/>
      <c r="I277" s="891"/>
      <c r="J277" s="896"/>
      <c r="K277" s="887">
        <v>1.1499999999999999</v>
      </c>
      <c r="L277" s="886">
        <v>3</v>
      </c>
      <c r="M277" s="886">
        <v>27</v>
      </c>
      <c r="N277" s="888">
        <v>9</v>
      </c>
      <c r="O277" s="886" t="s">
        <v>4121</v>
      </c>
      <c r="P277" s="899" t="s">
        <v>4633</v>
      </c>
      <c r="Q277" s="889"/>
      <c r="R277" s="948"/>
      <c r="S277" s="889">
        <f t="shared" si="12"/>
        <v>0</v>
      </c>
      <c r="T277" s="948">
        <f t="shared" si="13"/>
        <v>0</v>
      </c>
      <c r="U277" s="954"/>
      <c r="V277" s="900"/>
      <c r="W277" s="900"/>
      <c r="X277" s="952"/>
      <c r="Y277" s="950"/>
    </row>
    <row r="278" spans="1:25" ht="14.4" customHeight="1" x14ac:dyDescent="0.3">
      <c r="A278" s="917" t="s">
        <v>4634</v>
      </c>
      <c r="B278" s="515"/>
      <c r="C278" s="904"/>
      <c r="D278" s="903"/>
      <c r="E278" s="905">
        <v>1</v>
      </c>
      <c r="F278" s="906">
        <v>4.5599999999999996</v>
      </c>
      <c r="G278" s="893">
        <v>43</v>
      </c>
      <c r="H278" s="907">
        <v>2</v>
      </c>
      <c r="I278" s="908">
        <v>7.87</v>
      </c>
      <c r="J278" s="895">
        <v>37</v>
      </c>
      <c r="K278" s="909">
        <v>2.44</v>
      </c>
      <c r="L278" s="910">
        <v>5</v>
      </c>
      <c r="M278" s="910">
        <v>45</v>
      </c>
      <c r="N278" s="911">
        <v>15</v>
      </c>
      <c r="O278" s="910" t="s">
        <v>4121</v>
      </c>
      <c r="P278" s="912" t="s">
        <v>4633</v>
      </c>
      <c r="Q278" s="913"/>
      <c r="R278" s="947"/>
      <c r="S278" s="913">
        <f t="shared" si="12"/>
        <v>1</v>
      </c>
      <c r="T278" s="947">
        <f t="shared" si="13"/>
        <v>3.3100000000000005</v>
      </c>
      <c r="U278" s="955"/>
      <c r="V278" s="515"/>
      <c r="W278" s="515"/>
      <c r="X278" s="953"/>
      <c r="Y278" s="951">
        <v>44</v>
      </c>
    </row>
    <row r="279" spans="1:25" ht="14.4" customHeight="1" thickBot="1" x14ac:dyDescent="0.35">
      <c r="A279" s="930" t="s">
        <v>4635</v>
      </c>
      <c r="B279" s="931">
        <v>1</v>
      </c>
      <c r="C279" s="932">
        <v>0.11</v>
      </c>
      <c r="D279" s="933">
        <v>10</v>
      </c>
      <c r="E279" s="934">
        <v>1</v>
      </c>
      <c r="F279" s="935">
        <v>0.11</v>
      </c>
      <c r="G279" s="936">
        <v>10</v>
      </c>
      <c r="H279" s="937"/>
      <c r="I279" s="938"/>
      <c r="J279" s="939"/>
      <c r="K279" s="940">
        <v>0.11</v>
      </c>
      <c r="L279" s="937">
        <v>2</v>
      </c>
      <c r="M279" s="937">
        <v>15</v>
      </c>
      <c r="N279" s="941">
        <v>5</v>
      </c>
      <c r="O279" s="937" t="s">
        <v>4121</v>
      </c>
      <c r="P279" s="942" t="s">
        <v>4636</v>
      </c>
      <c r="Q279" s="943"/>
      <c r="R279" s="949"/>
      <c r="S279" s="943">
        <f t="shared" si="12"/>
        <v>-1</v>
      </c>
      <c r="T279" s="949">
        <f t="shared" si="13"/>
        <v>-0.11</v>
      </c>
      <c r="U279" s="960"/>
      <c r="V279" s="931"/>
      <c r="W279" s="931"/>
      <c r="X279" s="961"/>
      <c r="Y279" s="96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280:Q1048576">
    <cfRule type="cellIs" dxfId="13" priority="10" stopIfTrue="1" operator="lessThan">
      <formula>0</formula>
    </cfRule>
  </conditionalFormatting>
  <conditionalFormatting sqref="W280:W1048576">
    <cfRule type="cellIs" dxfId="12" priority="9" stopIfTrue="1" operator="greaterThan">
      <formula>0</formula>
    </cfRule>
  </conditionalFormatting>
  <conditionalFormatting sqref="X280:X1048576">
    <cfRule type="cellIs" dxfId="11" priority="8" stopIfTrue="1" operator="greaterThan">
      <formula>1</formula>
    </cfRule>
  </conditionalFormatting>
  <conditionalFormatting sqref="X280:X1048576">
    <cfRule type="cellIs" dxfId="10" priority="5" stopIfTrue="1" operator="greaterThan">
      <formula>1</formula>
    </cfRule>
  </conditionalFormatting>
  <conditionalFormatting sqref="W280:W1048576">
    <cfRule type="cellIs" dxfId="9" priority="6" stopIfTrue="1" operator="greaterThan">
      <formula>0</formula>
    </cfRule>
  </conditionalFormatting>
  <conditionalFormatting sqref="Q280:Q1048576">
    <cfRule type="cellIs" dxfId="8" priority="7" stopIfTrue="1" operator="lessThan">
      <formula>0</formula>
    </cfRule>
  </conditionalFormatting>
  <conditionalFormatting sqref="Q5:Q279">
    <cfRule type="cellIs" dxfId="7" priority="4" stopIfTrue="1" operator="lessThan">
      <formula>0</formula>
    </cfRule>
  </conditionalFormatting>
  <conditionalFormatting sqref="X5:X279">
    <cfRule type="cellIs" dxfId="6" priority="2" stopIfTrue="1" operator="greaterThan">
      <formula>1</formula>
    </cfRule>
  </conditionalFormatting>
  <conditionalFormatting sqref="W5:W279">
    <cfRule type="cellIs" dxfId="5" priority="3" stopIfTrue="1" operator="greaterThan">
      <formula>0</formula>
    </cfRule>
  </conditionalFormatting>
  <conditionalFormatting sqref="S5:S279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53" t="s">
        <v>175</v>
      </c>
      <c r="B1" s="553"/>
      <c r="C1" s="553"/>
      <c r="D1" s="553"/>
      <c r="E1" s="553"/>
      <c r="F1" s="553"/>
      <c r="G1" s="553"/>
      <c r="H1" s="553"/>
      <c r="I1" s="553"/>
      <c r="J1" s="553"/>
    </row>
    <row r="2" spans="1:10" ht="14.4" customHeight="1" thickBot="1" x14ac:dyDescent="0.35">
      <c r="A2" s="374" t="s">
        <v>322</v>
      </c>
      <c r="B2" s="220"/>
      <c r="C2" s="220"/>
      <c r="D2" s="220"/>
      <c r="E2" s="220"/>
      <c r="F2" s="220"/>
    </row>
    <row r="3" spans="1:10" ht="14.4" customHeight="1" x14ac:dyDescent="0.3">
      <c r="A3" s="544"/>
      <c r="B3" s="216">
        <v>2015</v>
      </c>
      <c r="C3" s="44">
        <v>2016</v>
      </c>
      <c r="D3" s="11"/>
      <c r="E3" s="548">
        <v>2017</v>
      </c>
      <c r="F3" s="549"/>
      <c r="G3" s="549"/>
      <c r="H3" s="550"/>
      <c r="I3" s="551">
        <v>2017</v>
      </c>
      <c r="J3" s="552"/>
    </row>
    <row r="4" spans="1:10" ht="14.4" customHeight="1" thickBot="1" x14ac:dyDescent="0.35">
      <c r="A4" s="545"/>
      <c r="B4" s="546" t="s">
        <v>94</v>
      </c>
      <c r="C4" s="547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87" t="s">
        <v>309</v>
      </c>
      <c r="J4" s="488" t="s">
        <v>310</v>
      </c>
    </row>
    <row r="5" spans="1:10" ht="14.4" customHeight="1" x14ac:dyDescent="0.3">
      <c r="A5" s="221" t="str">
        <f>HYPERLINK("#'Léky Žádanky'!A1","Léky (Kč)")</f>
        <v>Léky (Kč)</v>
      </c>
      <c r="B5" s="31">
        <v>1120.31548</v>
      </c>
      <c r="C5" s="33">
        <v>1276.46793</v>
      </c>
      <c r="D5" s="12"/>
      <c r="E5" s="226">
        <v>1149.9394700000007</v>
      </c>
      <c r="F5" s="32">
        <v>1257.7999609374999</v>
      </c>
      <c r="G5" s="225">
        <f>E5-F5</f>
        <v>-107.86049093749921</v>
      </c>
      <c r="H5" s="231">
        <f>IF(F5&lt;0.00000001,"",E5/F5)</f>
        <v>0.91424670513019768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343.19222999999994</v>
      </c>
      <c r="C6" s="35">
        <v>380.25033000000002</v>
      </c>
      <c r="D6" s="12"/>
      <c r="E6" s="227">
        <v>411.58482000000009</v>
      </c>
      <c r="F6" s="34">
        <v>417.26536914062495</v>
      </c>
      <c r="G6" s="228">
        <f>E6-F6</f>
        <v>-5.680549140624862</v>
      </c>
      <c r="H6" s="232">
        <f>IF(F6&lt;0.00000001,"",E6/F6)</f>
        <v>0.98638624347780357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10945.090440000002</v>
      </c>
      <c r="C7" s="35">
        <v>11886.809149999997</v>
      </c>
      <c r="D7" s="12"/>
      <c r="E7" s="227">
        <v>13210.953299999999</v>
      </c>
      <c r="F7" s="34">
        <v>12799</v>
      </c>
      <c r="G7" s="228">
        <f>E7-F7</f>
        <v>411.95329999999922</v>
      </c>
      <c r="H7" s="232">
        <f>IF(F7&lt;0.00000001,"",E7/F7)</f>
        <v>1.0321863661223531</v>
      </c>
    </row>
    <row r="8" spans="1:10" ht="14.4" customHeight="1" thickBot="1" x14ac:dyDescent="0.35">
      <c r="A8" s="1" t="s">
        <v>97</v>
      </c>
      <c r="B8" s="15">
        <v>2230.7020499999958</v>
      </c>
      <c r="C8" s="37">
        <v>2263.7136100000043</v>
      </c>
      <c r="D8" s="12"/>
      <c r="E8" s="229">
        <v>2420.5187400000018</v>
      </c>
      <c r="F8" s="36">
        <v>2217.0576482200613</v>
      </c>
      <c r="G8" s="230">
        <f>E8-F8</f>
        <v>203.46109177994049</v>
      </c>
      <c r="H8" s="233">
        <f>IF(F8&lt;0.00000001,"",E8/F8)</f>
        <v>1.0917707719252527</v>
      </c>
    </row>
    <row r="9" spans="1:10" ht="14.4" customHeight="1" thickBot="1" x14ac:dyDescent="0.35">
      <c r="A9" s="2" t="s">
        <v>98</v>
      </c>
      <c r="B9" s="3">
        <v>14639.300199999998</v>
      </c>
      <c r="C9" s="39">
        <v>15807.241020000001</v>
      </c>
      <c r="D9" s="12"/>
      <c r="E9" s="3">
        <v>17192.996330000002</v>
      </c>
      <c r="F9" s="38">
        <v>16691.122978298186</v>
      </c>
      <c r="G9" s="38">
        <f>E9-F9</f>
        <v>501.87335170181541</v>
      </c>
      <c r="H9" s="234">
        <f>IF(F9&lt;0.00000001,"",E9/F9)</f>
        <v>1.0300682795492162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98.188000000000002</v>
      </c>
      <c r="C11" s="33">
        <f>IF(ISERROR(VLOOKUP("Celkem:",'ZV Vykáz.-A'!A:H,5,0)),0,VLOOKUP("Celkem:",'ZV Vykáz.-A'!A:H,5,0)/1000)</f>
        <v>113.89967</v>
      </c>
      <c r="D11" s="12"/>
      <c r="E11" s="226">
        <f>IF(ISERROR(VLOOKUP("Celkem:",'ZV Vykáz.-A'!A:H,8,0)),0,VLOOKUP("Celkem:",'ZV Vykáz.-A'!A:H,8,0)/1000)</f>
        <v>125.32098999999999</v>
      </c>
      <c r="F11" s="32">
        <f>C11</f>
        <v>113.89967</v>
      </c>
      <c r="G11" s="225">
        <f>E11-F11</f>
        <v>11.421319999999994</v>
      </c>
      <c r="H11" s="231">
        <f>IF(F11&lt;0.00000001,"",E11/F11)</f>
        <v>1.1002752685762829</v>
      </c>
      <c r="I11" s="225">
        <f>E11-B11</f>
        <v>27.132989999999992</v>
      </c>
      <c r="J11" s="231">
        <f>IF(B11&lt;0.00000001,"",E11/B11)</f>
        <v>1.2763371287733734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26306.1</v>
      </c>
      <c r="C12" s="37">
        <f>IF(ISERROR(VLOOKUP("Celkem",CaseMix!A:D,3,0)),0,VLOOKUP("Celkem",CaseMix!A:D,3,0)*30)</f>
        <v>27979.980000000003</v>
      </c>
      <c r="D12" s="12"/>
      <c r="E12" s="229">
        <f>IF(ISERROR(VLOOKUP("Celkem",CaseMix!A:D,4,0)),0,VLOOKUP("Celkem",CaseMix!A:D,4,0)*30)</f>
        <v>24152.79</v>
      </c>
      <c r="F12" s="36">
        <f>C12</f>
        <v>27979.980000000003</v>
      </c>
      <c r="G12" s="230">
        <f>E12-F12</f>
        <v>-3827.1900000000023</v>
      </c>
      <c r="H12" s="233">
        <f>IF(F12&lt;0.00000001,"",E12/F12)</f>
        <v>0.86321684289981615</v>
      </c>
      <c r="I12" s="230">
        <f>E12-B12</f>
        <v>-2153.3099999999977</v>
      </c>
      <c r="J12" s="233">
        <f>IF(B12&lt;0.00000001,"",E12/B12)</f>
        <v>0.91814408065049558</v>
      </c>
    </row>
    <row r="13" spans="1:10" ht="14.4" customHeight="1" thickBot="1" x14ac:dyDescent="0.35">
      <c r="A13" s="4" t="s">
        <v>101</v>
      </c>
      <c r="B13" s="9">
        <f>SUM(B11:B12)</f>
        <v>26404.287999999997</v>
      </c>
      <c r="C13" s="41">
        <f>SUM(C11:C12)</f>
        <v>28093.879670000002</v>
      </c>
      <c r="D13" s="12"/>
      <c r="E13" s="9">
        <f>SUM(E11:E12)</f>
        <v>24278.110990000001</v>
      </c>
      <c r="F13" s="40">
        <f>SUM(F11:F12)</f>
        <v>28093.879670000002</v>
      </c>
      <c r="G13" s="40">
        <f>E13-F13</f>
        <v>-3815.768680000001</v>
      </c>
      <c r="H13" s="235">
        <f>IF(F13&lt;0.00000001,"",E13/F13)</f>
        <v>0.86417793751445937</v>
      </c>
      <c r="I13" s="40">
        <f>SUM(I11:I12)</f>
        <v>-2126.1770099999976</v>
      </c>
      <c r="J13" s="235">
        <f>IF(B13&lt;0.00000001,"",E13/B13)</f>
        <v>0.91947607108360596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1.8036578005279242</v>
      </c>
      <c r="C15" s="43">
        <f>IF(C9=0,"",C13/C9)</f>
        <v>1.7772791364700784</v>
      </c>
      <c r="D15" s="12"/>
      <c r="E15" s="10">
        <f>IF(E9=0,"",E13/E9)</f>
        <v>1.4120930711557942</v>
      </c>
      <c r="F15" s="42">
        <f>IF(F9=0,"",F13/F9)</f>
        <v>1.683162942752725</v>
      </c>
      <c r="G15" s="42">
        <f>IF(ISERROR(F15-E15),"",E15-F15)</f>
        <v>-0.27106987159693086</v>
      </c>
      <c r="H15" s="236">
        <f>IF(ISERROR(F15-E15),"",IF(F15&lt;0.00000001,"",E15/F15))</f>
        <v>0.83895209149887162</v>
      </c>
    </row>
    <row r="17" spans="1:8" ht="14.4" customHeight="1" x14ac:dyDescent="0.3">
      <c r="A17" s="222" t="s">
        <v>202</v>
      </c>
    </row>
    <row r="18" spans="1:8" ht="14.4" customHeight="1" x14ac:dyDescent="0.3">
      <c r="A18" s="424" t="s">
        <v>240</v>
      </c>
      <c r="B18" s="425"/>
      <c r="C18" s="425"/>
      <c r="D18" s="425"/>
      <c r="E18" s="425"/>
      <c r="F18" s="425"/>
      <c r="G18" s="425"/>
      <c r="H18" s="425"/>
    </row>
    <row r="19" spans="1:8" x14ac:dyDescent="0.3">
      <c r="A19" s="423" t="s">
        <v>239</v>
      </c>
      <c r="B19" s="425"/>
      <c r="C19" s="425"/>
      <c r="D19" s="425"/>
      <c r="E19" s="425"/>
      <c r="F19" s="425"/>
      <c r="G19" s="425"/>
      <c r="H19" s="425"/>
    </row>
    <row r="20" spans="1:8" ht="14.4" customHeight="1" x14ac:dyDescent="0.3">
      <c r="A20" s="223" t="s">
        <v>266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308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54" t="s">
        <v>158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</row>
    <row r="2" spans="1:13" ht="14.4" customHeight="1" thickBot="1" x14ac:dyDescent="0.35">
      <c r="A2" s="374" t="s">
        <v>322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953672</v>
      </c>
      <c r="C3" s="344">
        <f t="shared" ref="C3:L3" si="0">SUBTOTAL(9,C6:C1048576)</f>
        <v>13.912534567292699</v>
      </c>
      <c r="D3" s="344">
        <f t="shared" si="0"/>
        <v>1194060</v>
      </c>
      <c r="E3" s="344">
        <f t="shared" si="0"/>
        <v>11</v>
      </c>
      <c r="F3" s="344">
        <f t="shared" si="0"/>
        <v>1380051</v>
      </c>
      <c r="G3" s="347">
        <f>IF(D3&lt;&gt;0,F3/D3,"")</f>
        <v>1.1557635294708808</v>
      </c>
      <c r="H3" s="343">
        <f t="shared" si="0"/>
        <v>77865.42</v>
      </c>
      <c r="I3" s="344">
        <f t="shared" si="0"/>
        <v>2.9683461626532366</v>
      </c>
      <c r="J3" s="344">
        <f t="shared" si="0"/>
        <v>62384.85</v>
      </c>
      <c r="K3" s="344">
        <f t="shared" si="0"/>
        <v>2</v>
      </c>
      <c r="L3" s="344">
        <f t="shared" si="0"/>
        <v>53696.369999999995</v>
      </c>
      <c r="M3" s="345">
        <f>IF(J3&lt;&gt;0,L3/J3,"")</f>
        <v>0.86072772476009796</v>
      </c>
    </row>
    <row r="4" spans="1:13" ht="14.4" customHeight="1" x14ac:dyDescent="0.3">
      <c r="A4" s="687" t="s">
        <v>118</v>
      </c>
      <c r="B4" s="619" t="s">
        <v>123</v>
      </c>
      <c r="C4" s="620"/>
      <c r="D4" s="620"/>
      <c r="E4" s="620"/>
      <c r="F4" s="620"/>
      <c r="G4" s="622"/>
      <c r="H4" s="619" t="s">
        <v>124</v>
      </c>
      <c r="I4" s="620"/>
      <c r="J4" s="620"/>
      <c r="K4" s="620"/>
      <c r="L4" s="620"/>
      <c r="M4" s="622"/>
    </row>
    <row r="5" spans="1:13" s="330" customFormat="1" ht="14.4" customHeight="1" thickBot="1" x14ac:dyDescent="0.35">
      <c r="A5" s="963"/>
      <c r="B5" s="964">
        <v>2015</v>
      </c>
      <c r="C5" s="965"/>
      <c r="D5" s="965">
        <v>2016</v>
      </c>
      <c r="E5" s="965"/>
      <c r="F5" s="965">
        <v>2017</v>
      </c>
      <c r="G5" s="875" t="s">
        <v>2</v>
      </c>
      <c r="H5" s="964">
        <v>2015</v>
      </c>
      <c r="I5" s="965"/>
      <c r="J5" s="965">
        <v>2016</v>
      </c>
      <c r="K5" s="965"/>
      <c r="L5" s="965">
        <v>2017</v>
      </c>
      <c r="M5" s="875" t="s">
        <v>2</v>
      </c>
    </row>
    <row r="6" spans="1:13" ht="14.4" customHeight="1" x14ac:dyDescent="0.3">
      <c r="A6" s="834" t="s">
        <v>3972</v>
      </c>
      <c r="B6" s="857"/>
      <c r="C6" s="820"/>
      <c r="D6" s="857">
        <v>1401</v>
      </c>
      <c r="E6" s="820">
        <v>1</v>
      </c>
      <c r="F6" s="857"/>
      <c r="G6" s="825"/>
      <c r="H6" s="857"/>
      <c r="I6" s="820"/>
      <c r="J6" s="857"/>
      <c r="K6" s="820"/>
      <c r="L6" s="857"/>
      <c r="M6" s="231"/>
    </row>
    <row r="7" spans="1:13" ht="14.4" customHeight="1" x14ac:dyDescent="0.3">
      <c r="A7" s="773" t="s">
        <v>3975</v>
      </c>
      <c r="B7" s="859">
        <v>4448</v>
      </c>
      <c r="C7" s="743">
        <v>1.1081215744892874</v>
      </c>
      <c r="D7" s="859">
        <v>4014</v>
      </c>
      <c r="E7" s="743">
        <v>1</v>
      </c>
      <c r="F7" s="859">
        <v>8712</v>
      </c>
      <c r="G7" s="761">
        <v>2.1704035874439462</v>
      </c>
      <c r="H7" s="859"/>
      <c r="I7" s="743"/>
      <c r="J7" s="859"/>
      <c r="K7" s="743"/>
      <c r="L7" s="859"/>
      <c r="M7" s="784"/>
    </row>
    <row r="8" spans="1:13" ht="14.4" customHeight="1" x14ac:dyDescent="0.3">
      <c r="A8" s="773" t="s">
        <v>4638</v>
      </c>
      <c r="B8" s="859">
        <v>44524</v>
      </c>
      <c r="C8" s="743">
        <v>2.6344003313413409</v>
      </c>
      <c r="D8" s="859">
        <v>16901</v>
      </c>
      <c r="E8" s="743">
        <v>1</v>
      </c>
      <c r="F8" s="859">
        <v>77591</v>
      </c>
      <c r="G8" s="761">
        <v>4.5909117803680255</v>
      </c>
      <c r="H8" s="859">
        <v>56495.310000000005</v>
      </c>
      <c r="I8" s="743">
        <v>2.4211002907275736</v>
      </c>
      <c r="J8" s="859">
        <v>23334.559999999998</v>
      </c>
      <c r="K8" s="743">
        <v>1</v>
      </c>
      <c r="L8" s="859">
        <v>40253.11</v>
      </c>
      <c r="M8" s="784">
        <v>1.725042597760575</v>
      </c>
    </row>
    <row r="9" spans="1:13" ht="14.4" customHeight="1" x14ac:dyDescent="0.3">
      <c r="A9" s="773" t="s">
        <v>3983</v>
      </c>
      <c r="B9" s="859">
        <v>56440</v>
      </c>
      <c r="C9" s="743">
        <v>0.62326074473254123</v>
      </c>
      <c r="D9" s="859">
        <v>90556</v>
      </c>
      <c r="E9" s="743">
        <v>1</v>
      </c>
      <c r="F9" s="859">
        <v>125167</v>
      </c>
      <c r="G9" s="761">
        <v>1.3822054861080437</v>
      </c>
      <c r="H9" s="859"/>
      <c r="I9" s="743"/>
      <c r="J9" s="859"/>
      <c r="K9" s="743"/>
      <c r="L9" s="859"/>
      <c r="M9" s="784"/>
    </row>
    <row r="10" spans="1:13" ht="14.4" customHeight="1" x14ac:dyDescent="0.3">
      <c r="A10" s="773" t="s">
        <v>4639</v>
      </c>
      <c r="B10" s="859">
        <v>417029</v>
      </c>
      <c r="C10" s="743">
        <v>0.86934651368343807</v>
      </c>
      <c r="D10" s="859">
        <v>479704</v>
      </c>
      <c r="E10" s="743">
        <v>1</v>
      </c>
      <c r="F10" s="859">
        <v>567728</v>
      </c>
      <c r="G10" s="761">
        <v>1.1834964895018594</v>
      </c>
      <c r="H10" s="859"/>
      <c r="I10" s="743"/>
      <c r="J10" s="859"/>
      <c r="K10" s="743"/>
      <c r="L10" s="859"/>
      <c r="M10" s="784"/>
    </row>
    <row r="11" spans="1:13" ht="14.4" customHeight="1" x14ac:dyDescent="0.3">
      <c r="A11" s="773" t="s">
        <v>4640</v>
      </c>
      <c r="B11" s="859">
        <v>218105</v>
      </c>
      <c r="C11" s="743">
        <v>0.8812892954696061</v>
      </c>
      <c r="D11" s="859">
        <v>247484</v>
      </c>
      <c r="E11" s="743">
        <v>1</v>
      </c>
      <c r="F11" s="859">
        <v>237625</v>
      </c>
      <c r="G11" s="761">
        <v>0.96016308124969696</v>
      </c>
      <c r="H11" s="859">
        <v>21370.109999999997</v>
      </c>
      <c r="I11" s="743">
        <v>0.54724587192566299</v>
      </c>
      <c r="J11" s="859">
        <v>39050.29</v>
      </c>
      <c r="K11" s="743">
        <v>1</v>
      </c>
      <c r="L11" s="859">
        <v>13443.259999999997</v>
      </c>
      <c r="M11" s="784">
        <v>0.34425506187021904</v>
      </c>
    </row>
    <row r="12" spans="1:13" ht="14.4" customHeight="1" x14ac:dyDescent="0.3">
      <c r="A12" s="773" t="s">
        <v>4641</v>
      </c>
      <c r="B12" s="859">
        <v>51696</v>
      </c>
      <c r="C12" s="743">
        <v>1.1332120388434643</v>
      </c>
      <c r="D12" s="859">
        <v>45619</v>
      </c>
      <c r="E12" s="743">
        <v>1</v>
      </c>
      <c r="F12" s="859">
        <v>28060</v>
      </c>
      <c r="G12" s="761">
        <v>0.61509458778140691</v>
      </c>
      <c r="H12" s="859"/>
      <c r="I12" s="743"/>
      <c r="J12" s="859"/>
      <c r="K12" s="743"/>
      <c r="L12" s="859"/>
      <c r="M12" s="784"/>
    </row>
    <row r="13" spans="1:13" ht="14.4" customHeight="1" x14ac:dyDescent="0.3">
      <c r="A13" s="773" t="s">
        <v>4642</v>
      </c>
      <c r="B13" s="859">
        <v>4285</v>
      </c>
      <c r="C13" s="743">
        <v>0.46194480379473912</v>
      </c>
      <c r="D13" s="859">
        <v>9276</v>
      </c>
      <c r="E13" s="743">
        <v>1</v>
      </c>
      <c r="F13" s="859">
        <v>3770</v>
      </c>
      <c r="G13" s="761">
        <v>0.40642518326865029</v>
      </c>
      <c r="H13" s="859"/>
      <c r="I13" s="743"/>
      <c r="J13" s="859"/>
      <c r="K13" s="743"/>
      <c r="L13" s="859"/>
      <c r="M13" s="784"/>
    </row>
    <row r="14" spans="1:13" ht="14.4" customHeight="1" x14ac:dyDescent="0.3">
      <c r="A14" s="773" t="s">
        <v>4643</v>
      </c>
      <c r="B14" s="859">
        <v>154278</v>
      </c>
      <c r="C14" s="743">
        <v>0.61226530782327093</v>
      </c>
      <c r="D14" s="859">
        <v>251979</v>
      </c>
      <c r="E14" s="743">
        <v>1</v>
      </c>
      <c r="F14" s="859">
        <v>329915</v>
      </c>
      <c r="G14" s="761">
        <v>1.3092956159044999</v>
      </c>
      <c r="H14" s="859"/>
      <c r="I14" s="743"/>
      <c r="J14" s="859"/>
      <c r="K14" s="743"/>
      <c r="L14" s="859"/>
      <c r="M14" s="784"/>
    </row>
    <row r="15" spans="1:13" ht="14.4" customHeight="1" x14ac:dyDescent="0.3">
      <c r="A15" s="773" t="s">
        <v>4644</v>
      </c>
      <c r="B15" s="859">
        <v>2867</v>
      </c>
      <c r="C15" s="743">
        <v>5.5886939571150096</v>
      </c>
      <c r="D15" s="859">
        <v>513</v>
      </c>
      <c r="E15" s="743">
        <v>1</v>
      </c>
      <c r="F15" s="859">
        <v>1483</v>
      </c>
      <c r="G15" s="761">
        <v>2.8908382066276803</v>
      </c>
      <c r="H15" s="859"/>
      <c r="I15" s="743"/>
      <c r="J15" s="859"/>
      <c r="K15" s="743"/>
      <c r="L15" s="859"/>
      <c r="M15" s="784"/>
    </row>
    <row r="16" spans="1:13" ht="14.4" customHeight="1" thickBot="1" x14ac:dyDescent="0.35">
      <c r="A16" s="863" t="s">
        <v>4645</v>
      </c>
      <c r="B16" s="861"/>
      <c r="C16" s="750"/>
      <c r="D16" s="861">
        <v>46613</v>
      </c>
      <c r="E16" s="750">
        <v>1</v>
      </c>
      <c r="F16" s="861"/>
      <c r="G16" s="762"/>
      <c r="H16" s="861"/>
      <c r="I16" s="750"/>
      <c r="J16" s="861"/>
      <c r="K16" s="750"/>
      <c r="L16" s="861"/>
      <c r="M16" s="78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8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54" t="s">
        <v>5194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</row>
    <row r="2" spans="1:17" ht="14.4" customHeight="1" thickBot="1" x14ac:dyDescent="0.35">
      <c r="A2" s="374" t="s">
        <v>322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9036.2900000000009</v>
      </c>
      <c r="G3" s="211">
        <f t="shared" si="0"/>
        <v>1031537.42</v>
      </c>
      <c r="H3" s="212"/>
      <c r="I3" s="212"/>
      <c r="J3" s="207">
        <f t="shared" si="0"/>
        <v>9552.2000000000007</v>
      </c>
      <c r="K3" s="211">
        <f t="shared" si="0"/>
        <v>1256444.8500000001</v>
      </c>
      <c r="L3" s="212"/>
      <c r="M3" s="212"/>
      <c r="N3" s="207">
        <f t="shared" si="0"/>
        <v>11145.91</v>
      </c>
      <c r="O3" s="211">
        <f t="shared" si="0"/>
        <v>1433747.37</v>
      </c>
      <c r="P3" s="177">
        <f>IF(K3=0,"",O3/K3)</f>
        <v>1.1411144468457968</v>
      </c>
      <c r="Q3" s="209">
        <f>IF(N3=0,"",O3/N3)</f>
        <v>128.63439324379976</v>
      </c>
    </row>
    <row r="4" spans="1:17" ht="14.4" customHeight="1" x14ac:dyDescent="0.3">
      <c r="A4" s="627" t="s">
        <v>74</v>
      </c>
      <c r="B4" s="625" t="s">
        <v>119</v>
      </c>
      <c r="C4" s="627" t="s">
        <v>120</v>
      </c>
      <c r="D4" s="636" t="s">
        <v>90</v>
      </c>
      <c r="E4" s="628" t="s">
        <v>11</v>
      </c>
      <c r="F4" s="634">
        <v>2015</v>
      </c>
      <c r="G4" s="635"/>
      <c r="H4" s="210"/>
      <c r="I4" s="210"/>
      <c r="J4" s="634">
        <v>2016</v>
      </c>
      <c r="K4" s="635"/>
      <c r="L4" s="210"/>
      <c r="M4" s="210"/>
      <c r="N4" s="634">
        <v>2017</v>
      </c>
      <c r="O4" s="635"/>
      <c r="P4" s="637" t="s">
        <v>2</v>
      </c>
      <c r="Q4" s="626" t="s">
        <v>122</v>
      </c>
    </row>
    <row r="5" spans="1:17" ht="14.4" customHeight="1" thickBot="1" x14ac:dyDescent="0.35">
      <c r="A5" s="866"/>
      <c r="B5" s="864"/>
      <c r="C5" s="866"/>
      <c r="D5" s="876"/>
      <c r="E5" s="868"/>
      <c r="F5" s="877" t="s">
        <v>91</v>
      </c>
      <c r="G5" s="878" t="s">
        <v>14</v>
      </c>
      <c r="H5" s="879"/>
      <c r="I5" s="879"/>
      <c r="J5" s="877" t="s">
        <v>91</v>
      </c>
      <c r="K5" s="878" t="s">
        <v>14</v>
      </c>
      <c r="L5" s="879"/>
      <c r="M5" s="879"/>
      <c r="N5" s="877" t="s">
        <v>91</v>
      </c>
      <c r="O5" s="878" t="s">
        <v>14</v>
      </c>
      <c r="P5" s="880"/>
      <c r="Q5" s="873"/>
    </row>
    <row r="6" spans="1:17" ht="14.4" customHeight="1" x14ac:dyDescent="0.3">
      <c r="A6" s="819" t="s">
        <v>3994</v>
      </c>
      <c r="B6" s="820" t="s">
        <v>4646</v>
      </c>
      <c r="C6" s="820" t="s">
        <v>3923</v>
      </c>
      <c r="D6" s="820" t="s">
        <v>4647</v>
      </c>
      <c r="E6" s="820" t="s">
        <v>4648</v>
      </c>
      <c r="F6" s="225"/>
      <c r="G6" s="225"/>
      <c r="H6" s="225"/>
      <c r="I6" s="225"/>
      <c r="J6" s="225">
        <v>1</v>
      </c>
      <c r="K6" s="225">
        <v>1136</v>
      </c>
      <c r="L6" s="225">
        <v>1</v>
      </c>
      <c r="M6" s="225">
        <v>1136</v>
      </c>
      <c r="N6" s="225"/>
      <c r="O6" s="225"/>
      <c r="P6" s="825"/>
      <c r="Q6" s="833"/>
    </row>
    <row r="7" spans="1:17" ht="14.4" customHeight="1" x14ac:dyDescent="0.3">
      <c r="A7" s="742" t="s">
        <v>3994</v>
      </c>
      <c r="B7" s="743" t="s">
        <v>4646</v>
      </c>
      <c r="C7" s="743" t="s">
        <v>3923</v>
      </c>
      <c r="D7" s="743" t="s">
        <v>4649</v>
      </c>
      <c r="E7" s="743" t="s">
        <v>4650</v>
      </c>
      <c r="F7" s="747"/>
      <c r="G7" s="747"/>
      <c r="H7" s="747"/>
      <c r="I7" s="747"/>
      <c r="J7" s="747">
        <v>1</v>
      </c>
      <c r="K7" s="747">
        <v>265</v>
      </c>
      <c r="L7" s="747">
        <v>1</v>
      </c>
      <c r="M7" s="747">
        <v>265</v>
      </c>
      <c r="N7" s="747"/>
      <c r="O7" s="747"/>
      <c r="P7" s="761"/>
      <c r="Q7" s="748"/>
    </row>
    <row r="8" spans="1:17" ht="14.4" customHeight="1" x14ac:dyDescent="0.3">
      <c r="A8" s="742" t="s">
        <v>3997</v>
      </c>
      <c r="B8" s="743" t="s">
        <v>4651</v>
      </c>
      <c r="C8" s="743" t="s">
        <v>3923</v>
      </c>
      <c r="D8" s="743" t="s">
        <v>4652</v>
      </c>
      <c r="E8" s="743" t="s">
        <v>4653</v>
      </c>
      <c r="F8" s="747">
        <v>2</v>
      </c>
      <c r="G8" s="747">
        <v>260</v>
      </c>
      <c r="H8" s="747">
        <v>0.95588235294117652</v>
      </c>
      <c r="I8" s="747">
        <v>130</v>
      </c>
      <c r="J8" s="747">
        <v>2</v>
      </c>
      <c r="K8" s="747">
        <v>272</v>
      </c>
      <c r="L8" s="747">
        <v>1</v>
      </c>
      <c r="M8" s="747">
        <v>136</v>
      </c>
      <c r="N8" s="747">
        <v>4</v>
      </c>
      <c r="O8" s="747">
        <v>544</v>
      </c>
      <c r="P8" s="761">
        <v>2</v>
      </c>
      <c r="Q8" s="748">
        <v>136</v>
      </c>
    </row>
    <row r="9" spans="1:17" ht="14.4" customHeight="1" x14ac:dyDescent="0.3">
      <c r="A9" s="742" t="s">
        <v>3997</v>
      </c>
      <c r="B9" s="743" t="s">
        <v>4651</v>
      </c>
      <c r="C9" s="743" t="s">
        <v>3923</v>
      </c>
      <c r="D9" s="743" t="s">
        <v>4654</v>
      </c>
      <c r="E9" s="743" t="s">
        <v>4655</v>
      </c>
      <c r="F9" s="747">
        <v>2</v>
      </c>
      <c r="G9" s="747">
        <v>1352</v>
      </c>
      <c r="H9" s="747">
        <v>0.96022727272727271</v>
      </c>
      <c r="I9" s="747">
        <v>676</v>
      </c>
      <c r="J9" s="747">
        <v>2</v>
      </c>
      <c r="K9" s="747">
        <v>1408</v>
      </c>
      <c r="L9" s="747">
        <v>1</v>
      </c>
      <c r="M9" s="747">
        <v>704</v>
      </c>
      <c r="N9" s="747">
        <v>4</v>
      </c>
      <c r="O9" s="747">
        <v>2820</v>
      </c>
      <c r="P9" s="761">
        <v>2.0028409090909092</v>
      </c>
      <c r="Q9" s="748">
        <v>705</v>
      </c>
    </row>
    <row r="10" spans="1:17" ht="14.4" customHeight="1" x14ac:dyDescent="0.3">
      <c r="A10" s="742" t="s">
        <v>3997</v>
      </c>
      <c r="B10" s="743" t="s">
        <v>4651</v>
      </c>
      <c r="C10" s="743" t="s">
        <v>3923</v>
      </c>
      <c r="D10" s="743" t="s">
        <v>4656</v>
      </c>
      <c r="E10" s="743" t="s">
        <v>4657</v>
      </c>
      <c r="F10" s="747">
        <v>4</v>
      </c>
      <c r="G10" s="747">
        <v>1852</v>
      </c>
      <c r="H10" s="747">
        <v>0.93535353535353538</v>
      </c>
      <c r="I10" s="747">
        <v>463</v>
      </c>
      <c r="J10" s="747">
        <v>4</v>
      </c>
      <c r="K10" s="747">
        <v>1980</v>
      </c>
      <c r="L10" s="747">
        <v>1</v>
      </c>
      <c r="M10" s="747">
        <v>495</v>
      </c>
      <c r="N10" s="747">
        <v>8</v>
      </c>
      <c r="O10" s="747">
        <v>3960</v>
      </c>
      <c r="P10" s="761">
        <v>2</v>
      </c>
      <c r="Q10" s="748">
        <v>495</v>
      </c>
    </row>
    <row r="11" spans="1:17" ht="14.4" customHeight="1" x14ac:dyDescent="0.3">
      <c r="A11" s="742" t="s">
        <v>3997</v>
      </c>
      <c r="B11" s="743" t="s">
        <v>4651</v>
      </c>
      <c r="C11" s="743" t="s">
        <v>3923</v>
      </c>
      <c r="D11" s="743" t="s">
        <v>4658</v>
      </c>
      <c r="E11" s="743" t="s">
        <v>4659</v>
      </c>
      <c r="F11" s="747">
        <v>8</v>
      </c>
      <c r="G11" s="747">
        <v>648</v>
      </c>
      <c r="H11" s="747"/>
      <c r="I11" s="747">
        <v>81</v>
      </c>
      <c r="J11" s="747"/>
      <c r="K11" s="747"/>
      <c r="L11" s="747"/>
      <c r="M11" s="747"/>
      <c r="N11" s="747">
        <v>8</v>
      </c>
      <c r="O11" s="747">
        <v>680</v>
      </c>
      <c r="P11" s="761"/>
      <c r="Q11" s="748">
        <v>85</v>
      </c>
    </row>
    <row r="12" spans="1:17" ht="14.4" customHeight="1" x14ac:dyDescent="0.3">
      <c r="A12" s="742" t="s">
        <v>3997</v>
      </c>
      <c r="B12" s="743" t="s">
        <v>4651</v>
      </c>
      <c r="C12" s="743" t="s">
        <v>3923</v>
      </c>
      <c r="D12" s="743" t="s">
        <v>4660</v>
      </c>
      <c r="E12" s="743" t="s">
        <v>4661</v>
      </c>
      <c r="F12" s="747">
        <v>1</v>
      </c>
      <c r="G12" s="747">
        <v>166</v>
      </c>
      <c r="H12" s="747">
        <v>0.93258426966292129</v>
      </c>
      <c r="I12" s="747">
        <v>166</v>
      </c>
      <c r="J12" s="747">
        <v>1</v>
      </c>
      <c r="K12" s="747">
        <v>178</v>
      </c>
      <c r="L12" s="747">
        <v>1</v>
      </c>
      <c r="M12" s="747">
        <v>178</v>
      </c>
      <c r="N12" s="747">
        <v>2</v>
      </c>
      <c r="O12" s="747">
        <v>356</v>
      </c>
      <c r="P12" s="761">
        <v>2</v>
      </c>
      <c r="Q12" s="748">
        <v>178</v>
      </c>
    </row>
    <row r="13" spans="1:17" ht="14.4" customHeight="1" x14ac:dyDescent="0.3">
      <c r="A13" s="742" t="s">
        <v>3997</v>
      </c>
      <c r="B13" s="743" t="s">
        <v>4651</v>
      </c>
      <c r="C13" s="743" t="s">
        <v>3923</v>
      </c>
      <c r="D13" s="743" t="s">
        <v>4662</v>
      </c>
      <c r="E13" s="743" t="s">
        <v>4663</v>
      </c>
      <c r="F13" s="747">
        <v>1</v>
      </c>
      <c r="G13" s="747">
        <v>170</v>
      </c>
      <c r="H13" s="747">
        <v>0.96590909090909094</v>
      </c>
      <c r="I13" s="747">
        <v>170</v>
      </c>
      <c r="J13" s="747">
        <v>1</v>
      </c>
      <c r="K13" s="747">
        <v>176</v>
      </c>
      <c r="L13" s="747">
        <v>1</v>
      </c>
      <c r="M13" s="747">
        <v>176</v>
      </c>
      <c r="N13" s="747">
        <v>2</v>
      </c>
      <c r="O13" s="747">
        <v>352</v>
      </c>
      <c r="P13" s="761">
        <v>2</v>
      </c>
      <c r="Q13" s="748">
        <v>176</v>
      </c>
    </row>
    <row r="14" spans="1:17" ht="14.4" customHeight="1" x14ac:dyDescent="0.3">
      <c r="A14" s="742" t="s">
        <v>4664</v>
      </c>
      <c r="B14" s="743" t="s">
        <v>4665</v>
      </c>
      <c r="C14" s="743" t="s">
        <v>3915</v>
      </c>
      <c r="D14" s="743" t="s">
        <v>4666</v>
      </c>
      <c r="E14" s="743" t="s">
        <v>4667</v>
      </c>
      <c r="F14" s="747">
        <v>0.5</v>
      </c>
      <c r="G14" s="747">
        <v>951.34</v>
      </c>
      <c r="H14" s="747"/>
      <c r="I14" s="747">
        <v>1902.68</v>
      </c>
      <c r="J14" s="747"/>
      <c r="K14" s="747"/>
      <c r="L14" s="747"/>
      <c r="M14" s="747"/>
      <c r="N14" s="747">
        <v>0.85</v>
      </c>
      <c r="O14" s="747">
        <v>1708.19</v>
      </c>
      <c r="P14" s="761"/>
      <c r="Q14" s="748">
        <v>2009.6352941176472</v>
      </c>
    </row>
    <row r="15" spans="1:17" ht="14.4" customHeight="1" x14ac:dyDescent="0.3">
      <c r="A15" s="742" t="s">
        <v>4664</v>
      </c>
      <c r="B15" s="743" t="s">
        <v>4665</v>
      </c>
      <c r="C15" s="743" t="s">
        <v>3915</v>
      </c>
      <c r="D15" s="743" t="s">
        <v>4668</v>
      </c>
      <c r="E15" s="743" t="s">
        <v>4669</v>
      </c>
      <c r="F15" s="747">
        <v>0.5</v>
      </c>
      <c r="G15" s="747">
        <v>885.4</v>
      </c>
      <c r="H15" s="747"/>
      <c r="I15" s="747">
        <v>1770.8</v>
      </c>
      <c r="J15" s="747"/>
      <c r="K15" s="747"/>
      <c r="L15" s="747"/>
      <c r="M15" s="747"/>
      <c r="N15" s="747">
        <v>0.85</v>
      </c>
      <c r="O15" s="747">
        <v>1546.1799999999998</v>
      </c>
      <c r="P15" s="761"/>
      <c r="Q15" s="748">
        <v>1819.035294117647</v>
      </c>
    </row>
    <row r="16" spans="1:17" ht="14.4" customHeight="1" x14ac:dyDescent="0.3">
      <c r="A16" s="742" t="s">
        <v>4664</v>
      </c>
      <c r="B16" s="743" t="s">
        <v>4665</v>
      </c>
      <c r="C16" s="743" t="s">
        <v>3915</v>
      </c>
      <c r="D16" s="743" t="s">
        <v>4670</v>
      </c>
      <c r="E16" s="743" t="s">
        <v>4671</v>
      </c>
      <c r="F16" s="747"/>
      <c r="G16" s="747"/>
      <c r="H16" s="747"/>
      <c r="I16" s="747"/>
      <c r="J16" s="747"/>
      <c r="K16" s="747"/>
      <c r="L16" s="747"/>
      <c r="M16" s="747"/>
      <c r="N16" s="747">
        <v>0.1</v>
      </c>
      <c r="O16" s="747">
        <v>90.38</v>
      </c>
      <c r="P16" s="761"/>
      <c r="Q16" s="748">
        <v>903.8</v>
      </c>
    </row>
    <row r="17" spans="1:17" ht="14.4" customHeight="1" x14ac:dyDescent="0.3">
      <c r="A17" s="742" t="s">
        <v>4664</v>
      </c>
      <c r="B17" s="743" t="s">
        <v>4665</v>
      </c>
      <c r="C17" s="743" t="s">
        <v>4080</v>
      </c>
      <c r="D17" s="743" t="s">
        <v>4672</v>
      </c>
      <c r="E17" s="743" t="s">
        <v>4673</v>
      </c>
      <c r="F17" s="747">
        <v>200</v>
      </c>
      <c r="G17" s="747">
        <v>422</v>
      </c>
      <c r="H17" s="747"/>
      <c r="I17" s="747">
        <v>2.11</v>
      </c>
      <c r="J17" s="747"/>
      <c r="K17" s="747"/>
      <c r="L17" s="747"/>
      <c r="M17" s="747"/>
      <c r="N17" s="747"/>
      <c r="O17" s="747"/>
      <c r="P17" s="761"/>
      <c r="Q17" s="748"/>
    </row>
    <row r="18" spans="1:17" ht="14.4" customHeight="1" x14ac:dyDescent="0.3">
      <c r="A18" s="742" t="s">
        <v>4664</v>
      </c>
      <c r="B18" s="743" t="s">
        <v>4665</v>
      </c>
      <c r="C18" s="743" t="s">
        <v>4080</v>
      </c>
      <c r="D18" s="743" t="s">
        <v>4674</v>
      </c>
      <c r="E18" s="743" t="s">
        <v>4675</v>
      </c>
      <c r="F18" s="747"/>
      <c r="G18" s="747"/>
      <c r="H18" s="747"/>
      <c r="I18" s="747"/>
      <c r="J18" s="747">
        <v>480</v>
      </c>
      <c r="K18" s="747">
        <v>2520</v>
      </c>
      <c r="L18" s="747">
        <v>1</v>
      </c>
      <c r="M18" s="747">
        <v>5.25</v>
      </c>
      <c r="N18" s="747">
        <v>540</v>
      </c>
      <c r="O18" s="747">
        <v>3866.3999999999996</v>
      </c>
      <c r="P18" s="761">
        <v>1.534285714285714</v>
      </c>
      <c r="Q18" s="748">
        <v>7.1599999999999993</v>
      </c>
    </row>
    <row r="19" spans="1:17" ht="14.4" customHeight="1" x14ac:dyDescent="0.3">
      <c r="A19" s="742" t="s">
        <v>4664</v>
      </c>
      <c r="B19" s="743" t="s">
        <v>4665</v>
      </c>
      <c r="C19" s="743" t="s">
        <v>4080</v>
      </c>
      <c r="D19" s="743" t="s">
        <v>4676</v>
      </c>
      <c r="E19" s="743" t="s">
        <v>4677</v>
      </c>
      <c r="F19" s="747">
        <v>2182</v>
      </c>
      <c r="G19" s="747">
        <v>12742.880000000003</v>
      </c>
      <c r="H19" s="747">
        <v>6.436968337677559</v>
      </c>
      <c r="I19" s="747">
        <v>5.8400000000000016</v>
      </c>
      <c r="J19" s="747">
        <v>324</v>
      </c>
      <c r="K19" s="747">
        <v>1979.64</v>
      </c>
      <c r="L19" s="747">
        <v>1</v>
      </c>
      <c r="M19" s="747">
        <v>6.11</v>
      </c>
      <c r="N19" s="747"/>
      <c r="O19" s="747"/>
      <c r="P19" s="761"/>
      <c r="Q19" s="748"/>
    </row>
    <row r="20" spans="1:17" ht="14.4" customHeight="1" x14ac:dyDescent="0.3">
      <c r="A20" s="742" t="s">
        <v>4664</v>
      </c>
      <c r="B20" s="743" t="s">
        <v>4665</v>
      </c>
      <c r="C20" s="743" t="s">
        <v>4080</v>
      </c>
      <c r="D20" s="743" t="s">
        <v>4678</v>
      </c>
      <c r="E20" s="743" t="s">
        <v>4679</v>
      </c>
      <c r="F20" s="747">
        <v>520</v>
      </c>
      <c r="G20" s="747">
        <v>10368.799999999999</v>
      </c>
      <c r="H20" s="747">
        <v>1.0505050505050506</v>
      </c>
      <c r="I20" s="747">
        <v>19.939999999999998</v>
      </c>
      <c r="J20" s="747">
        <v>495</v>
      </c>
      <c r="K20" s="747">
        <v>9870.2999999999993</v>
      </c>
      <c r="L20" s="747">
        <v>1</v>
      </c>
      <c r="M20" s="747">
        <v>19.939999999999998</v>
      </c>
      <c r="N20" s="747"/>
      <c r="O20" s="747"/>
      <c r="P20" s="761"/>
      <c r="Q20" s="748"/>
    </row>
    <row r="21" spans="1:17" ht="14.4" customHeight="1" x14ac:dyDescent="0.3">
      <c r="A21" s="742" t="s">
        <v>4664</v>
      </c>
      <c r="B21" s="743" t="s">
        <v>4665</v>
      </c>
      <c r="C21" s="743" t="s">
        <v>4080</v>
      </c>
      <c r="D21" s="743" t="s">
        <v>4680</v>
      </c>
      <c r="E21" s="743" t="s">
        <v>4681</v>
      </c>
      <c r="F21" s="747"/>
      <c r="G21" s="747"/>
      <c r="H21" s="747"/>
      <c r="I21" s="747"/>
      <c r="J21" s="747">
        <v>3</v>
      </c>
      <c r="K21" s="747">
        <v>6491.2199999999993</v>
      </c>
      <c r="L21" s="747">
        <v>1</v>
      </c>
      <c r="M21" s="747">
        <v>2163.7399999999998</v>
      </c>
      <c r="N21" s="747">
        <v>2</v>
      </c>
      <c r="O21" s="747">
        <v>3973.3</v>
      </c>
      <c r="P21" s="761">
        <v>0.61210373396680451</v>
      </c>
      <c r="Q21" s="748">
        <v>1986.65</v>
      </c>
    </row>
    <row r="22" spans="1:17" ht="14.4" customHeight="1" x14ac:dyDescent="0.3">
      <c r="A22" s="742" t="s">
        <v>4664</v>
      </c>
      <c r="B22" s="743" t="s">
        <v>4665</v>
      </c>
      <c r="C22" s="743" t="s">
        <v>4080</v>
      </c>
      <c r="D22" s="743" t="s">
        <v>4682</v>
      </c>
      <c r="E22" s="743" t="s">
        <v>4683</v>
      </c>
      <c r="F22" s="747"/>
      <c r="G22" s="747"/>
      <c r="H22" s="747"/>
      <c r="I22" s="747"/>
      <c r="J22" s="747">
        <v>596</v>
      </c>
      <c r="K22" s="747">
        <v>2473.4</v>
      </c>
      <c r="L22" s="747">
        <v>1</v>
      </c>
      <c r="M22" s="747">
        <v>4.1500000000000004</v>
      </c>
      <c r="N22" s="747">
        <v>1572</v>
      </c>
      <c r="O22" s="747">
        <v>5926.4400000000005</v>
      </c>
      <c r="P22" s="761">
        <v>2.3960701867874183</v>
      </c>
      <c r="Q22" s="748">
        <v>3.7700000000000005</v>
      </c>
    </row>
    <row r="23" spans="1:17" ht="14.4" customHeight="1" x14ac:dyDescent="0.3">
      <c r="A23" s="742" t="s">
        <v>4664</v>
      </c>
      <c r="B23" s="743" t="s">
        <v>4665</v>
      </c>
      <c r="C23" s="743" t="s">
        <v>4080</v>
      </c>
      <c r="D23" s="743" t="s">
        <v>4684</v>
      </c>
      <c r="E23" s="743" t="s">
        <v>4685</v>
      </c>
      <c r="F23" s="747">
        <v>875</v>
      </c>
      <c r="G23" s="747">
        <v>29356.25</v>
      </c>
      <c r="H23" s="747"/>
      <c r="I23" s="747">
        <v>33.549999999999997</v>
      </c>
      <c r="J23" s="747"/>
      <c r="K23" s="747"/>
      <c r="L23" s="747"/>
      <c r="M23" s="747"/>
      <c r="N23" s="747">
        <v>689</v>
      </c>
      <c r="O23" s="747">
        <v>23084.440000000002</v>
      </c>
      <c r="P23" s="761"/>
      <c r="Q23" s="748">
        <v>33.504267053701021</v>
      </c>
    </row>
    <row r="24" spans="1:17" ht="14.4" customHeight="1" x14ac:dyDescent="0.3">
      <c r="A24" s="742" t="s">
        <v>4664</v>
      </c>
      <c r="B24" s="743" t="s">
        <v>4665</v>
      </c>
      <c r="C24" s="743" t="s">
        <v>4080</v>
      </c>
      <c r="D24" s="743" t="s">
        <v>4686</v>
      </c>
      <c r="E24" s="743" t="s">
        <v>4687</v>
      </c>
      <c r="F24" s="747"/>
      <c r="G24" s="747"/>
      <c r="H24" s="747"/>
      <c r="I24" s="747"/>
      <c r="J24" s="747"/>
      <c r="K24" s="747"/>
      <c r="L24" s="747"/>
      <c r="M24" s="747"/>
      <c r="N24" s="747">
        <v>1</v>
      </c>
      <c r="O24" s="747">
        <v>57.78</v>
      </c>
      <c r="P24" s="761"/>
      <c r="Q24" s="748">
        <v>57.78</v>
      </c>
    </row>
    <row r="25" spans="1:17" ht="14.4" customHeight="1" x14ac:dyDescent="0.3">
      <c r="A25" s="742" t="s">
        <v>4664</v>
      </c>
      <c r="B25" s="743" t="s">
        <v>4665</v>
      </c>
      <c r="C25" s="743" t="s">
        <v>4089</v>
      </c>
      <c r="D25" s="743" t="s">
        <v>4688</v>
      </c>
      <c r="E25" s="743" t="s">
        <v>4689</v>
      </c>
      <c r="F25" s="747">
        <v>2</v>
      </c>
      <c r="G25" s="747">
        <v>1768.64</v>
      </c>
      <c r="H25" s="747"/>
      <c r="I25" s="747">
        <v>884.32</v>
      </c>
      <c r="J25" s="747"/>
      <c r="K25" s="747"/>
      <c r="L25" s="747"/>
      <c r="M25" s="747"/>
      <c r="N25" s="747"/>
      <c r="O25" s="747"/>
      <c r="P25" s="761"/>
      <c r="Q25" s="748"/>
    </row>
    <row r="26" spans="1:17" ht="14.4" customHeight="1" x14ac:dyDescent="0.3">
      <c r="A26" s="742" t="s">
        <v>4664</v>
      </c>
      <c r="B26" s="743" t="s">
        <v>4665</v>
      </c>
      <c r="C26" s="743" t="s">
        <v>3923</v>
      </c>
      <c r="D26" s="743" t="s">
        <v>4690</v>
      </c>
      <c r="E26" s="743" t="s">
        <v>4691</v>
      </c>
      <c r="F26" s="747">
        <v>2</v>
      </c>
      <c r="G26" s="747">
        <v>3950</v>
      </c>
      <c r="H26" s="747"/>
      <c r="I26" s="747">
        <v>1975</v>
      </c>
      <c r="J26" s="747"/>
      <c r="K26" s="747"/>
      <c r="L26" s="747"/>
      <c r="M26" s="747"/>
      <c r="N26" s="747"/>
      <c r="O26" s="747"/>
      <c r="P26" s="761"/>
      <c r="Q26" s="748"/>
    </row>
    <row r="27" spans="1:17" ht="14.4" customHeight="1" x14ac:dyDescent="0.3">
      <c r="A27" s="742" t="s">
        <v>4664</v>
      </c>
      <c r="B27" s="743" t="s">
        <v>4665</v>
      </c>
      <c r="C27" s="743" t="s">
        <v>3923</v>
      </c>
      <c r="D27" s="743" t="s">
        <v>4692</v>
      </c>
      <c r="E27" s="743" t="s">
        <v>4693</v>
      </c>
      <c r="F27" s="747"/>
      <c r="G27" s="747"/>
      <c r="H27" s="747"/>
      <c r="I27" s="747"/>
      <c r="J27" s="747">
        <v>1</v>
      </c>
      <c r="K27" s="747">
        <v>1213</v>
      </c>
      <c r="L27" s="747">
        <v>1</v>
      </c>
      <c r="M27" s="747">
        <v>1213</v>
      </c>
      <c r="N27" s="747">
        <v>1</v>
      </c>
      <c r="O27" s="747">
        <v>1213</v>
      </c>
      <c r="P27" s="761">
        <v>1</v>
      </c>
      <c r="Q27" s="748">
        <v>1213</v>
      </c>
    </row>
    <row r="28" spans="1:17" ht="14.4" customHeight="1" x14ac:dyDescent="0.3">
      <c r="A28" s="742" t="s">
        <v>4664</v>
      </c>
      <c r="B28" s="743" t="s">
        <v>4665</v>
      </c>
      <c r="C28" s="743" t="s">
        <v>3923</v>
      </c>
      <c r="D28" s="743" t="s">
        <v>4694</v>
      </c>
      <c r="E28" s="743" t="s">
        <v>4695</v>
      </c>
      <c r="F28" s="747"/>
      <c r="G28" s="747"/>
      <c r="H28" s="747"/>
      <c r="I28" s="747"/>
      <c r="J28" s="747">
        <v>3</v>
      </c>
      <c r="K28" s="747">
        <v>2043</v>
      </c>
      <c r="L28" s="747">
        <v>1</v>
      </c>
      <c r="M28" s="747">
        <v>681</v>
      </c>
      <c r="N28" s="747">
        <v>2</v>
      </c>
      <c r="O28" s="747">
        <v>1364</v>
      </c>
      <c r="P28" s="761">
        <v>0.66764561918746945</v>
      </c>
      <c r="Q28" s="748">
        <v>682</v>
      </c>
    </row>
    <row r="29" spans="1:17" ht="14.4" customHeight="1" x14ac:dyDescent="0.3">
      <c r="A29" s="742" t="s">
        <v>4664</v>
      </c>
      <c r="B29" s="743" t="s">
        <v>4665</v>
      </c>
      <c r="C29" s="743" t="s">
        <v>3923</v>
      </c>
      <c r="D29" s="743" t="s">
        <v>4696</v>
      </c>
      <c r="E29" s="743" t="s">
        <v>4697</v>
      </c>
      <c r="F29" s="747">
        <v>5</v>
      </c>
      <c r="G29" s="747">
        <v>8810</v>
      </c>
      <c r="H29" s="747">
        <v>1.2068493150684931</v>
      </c>
      <c r="I29" s="747">
        <v>1762</v>
      </c>
      <c r="J29" s="747">
        <v>4</v>
      </c>
      <c r="K29" s="747">
        <v>7300</v>
      </c>
      <c r="L29" s="747">
        <v>1</v>
      </c>
      <c r="M29" s="747">
        <v>1825</v>
      </c>
      <c r="N29" s="747">
        <v>7</v>
      </c>
      <c r="O29" s="747">
        <v>12775</v>
      </c>
      <c r="P29" s="761">
        <v>1.75</v>
      </c>
      <c r="Q29" s="748">
        <v>1825</v>
      </c>
    </row>
    <row r="30" spans="1:17" ht="14.4" customHeight="1" x14ac:dyDescent="0.3">
      <c r="A30" s="742" t="s">
        <v>4664</v>
      </c>
      <c r="B30" s="743" t="s">
        <v>4665</v>
      </c>
      <c r="C30" s="743" t="s">
        <v>3923</v>
      </c>
      <c r="D30" s="743" t="s">
        <v>4698</v>
      </c>
      <c r="E30" s="743" t="s">
        <v>4699</v>
      </c>
      <c r="F30" s="747">
        <v>2</v>
      </c>
      <c r="G30" s="747">
        <v>826</v>
      </c>
      <c r="H30" s="747">
        <v>1.9254079254079255</v>
      </c>
      <c r="I30" s="747">
        <v>413</v>
      </c>
      <c r="J30" s="747">
        <v>1</v>
      </c>
      <c r="K30" s="747">
        <v>429</v>
      </c>
      <c r="L30" s="747">
        <v>1</v>
      </c>
      <c r="M30" s="747">
        <v>429</v>
      </c>
      <c r="N30" s="747"/>
      <c r="O30" s="747"/>
      <c r="P30" s="761"/>
      <c r="Q30" s="748"/>
    </row>
    <row r="31" spans="1:17" ht="14.4" customHeight="1" x14ac:dyDescent="0.3">
      <c r="A31" s="742" t="s">
        <v>4664</v>
      </c>
      <c r="B31" s="743" t="s">
        <v>4665</v>
      </c>
      <c r="C31" s="743" t="s">
        <v>3923</v>
      </c>
      <c r="D31" s="743" t="s">
        <v>4700</v>
      </c>
      <c r="E31" s="743" t="s">
        <v>4701</v>
      </c>
      <c r="F31" s="747">
        <v>2</v>
      </c>
      <c r="G31" s="747">
        <v>28680</v>
      </c>
      <c r="H31" s="747"/>
      <c r="I31" s="747">
        <v>14340</v>
      </c>
      <c r="J31" s="747"/>
      <c r="K31" s="747"/>
      <c r="L31" s="747"/>
      <c r="M31" s="747"/>
      <c r="N31" s="747">
        <v>4</v>
      </c>
      <c r="O31" s="747">
        <v>58028</v>
      </c>
      <c r="P31" s="761"/>
      <c r="Q31" s="748">
        <v>14507</v>
      </c>
    </row>
    <row r="32" spans="1:17" ht="14.4" customHeight="1" x14ac:dyDescent="0.3">
      <c r="A32" s="742" t="s">
        <v>4664</v>
      </c>
      <c r="B32" s="743" t="s">
        <v>4665</v>
      </c>
      <c r="C32" s="743" t="s">
        <v>3923</v>
      </c>
      <c r="D32" s="743" t="s">
        <v>4702</v>
      </c>
      <c r="E32" s="743" t="s">
        <v>4703</v>
      </c>
      <c r="F32" s="747"/>
      <c r="G32" s="747"/>
      <c r="H32" s="747"/>
      <c r="I32" s="747"/>
      <c r="J32" s="747">
        <v>1</v>
      </c>
      <c r="K32" s="747">
        <v>1342</v>
      </c>
      <c r="L32" s="747">
        <v>1</v>
      </c>
      <c r="M32" s="747">
        <v>1342</v>
      </c>
      <c r="N32" s="747">
        <v>2</v>
      </c>
      <c r="O32" s="747">
        <v>2684</v>
      </c>
      <c r="P32" s="761">
        <v>2</v>
      </c>
      <c r="Q32" s="748">
        <v>1342</v>
      </c>
    </row>
    <row r="33" spans="1:17" ht="14.4" customHeight="1" x14ac:dyDescent="0.3">
      <c r="A33" s="742" t="s">
        <v>4664</v>
      </c>
      <c r="B33" s="743" t="s">
        <v>4665</v>
      </c>
      <c r="C33" s="743" t="s">
        <v>3923</v>
      </c>
      <c r="D33" s="743" t="s">
        <v>4704</v>
      </c>
      <c r="E33" s="743" t="s">
        <v>4705</v>
      </c>
      <c r="F33" s="747"/>
      <c r="G33" s="747"/>
      <c r="H33" s="747"/>
      <c r="I33" s="747"/>
      <c r="J33" s="747">
        <v>3</v>
      </c>
      <c r="K33" s="747">
        <v>1527</v>
      </c>
      <c r="L33" s="747">
        <v>1</v>
      </c>
      <c r="M33" s="747">
        <v>509</v>
      </c>
      <c r="N33" s="747">
        <v>3</v>
      </c>
      <c r="O33" s="747">
        <v>1527</v>
      </c>
      <c r="P33" s="761">
        <v>1</v>
      </c>
      <c r="Q33" s="748">
        <v>509</v>
      </c>
    </row>
    <row r="34" spans="1:17" ht="14.4" customHeight="1" x14ac:dyDescent="0.3">
      <c r="A34" s="742" t="s">
        <v>4664</v>
      </c>
      <c r="B34" s="743" t="s">
        <v>4665</v>
      </c>
      <c r="C34" s="743" t="s">
        <v>3923</v>
      </c>
      <c r="D34" s="743" t="s">
        <v>4706</v>
      </c>
      <c r="E34" s="743" t="s">
        <v>4707</v>
      </c>
      <c r="F34" s="747">
        <v>1</v>
      </c>
      <c r="G34" s="747">
        <v>2258</v>
      </c>
      <c r="H34" s="747">
        <v>0.9695148132245599</v>
      </c>
      <c r="I34" s="747">
        <v>2258</v>
      </c>
      <c r="J34" s="747">
        <v>1</v>
      </c>
      <c r="K34" s="747">
        <v>2329</v>
      </c>
      <c r="L34" s="747">
        <v>1</v>
      </c>
      <c r="M34" s="747">
        <v>2329</v>
      </c>
      <c r="N34" s="747"/>
      <c r="O34" s="747"/>
      <c r="P34" s="761"/>
      <c r="Q34" s="748"/>
    </row>
    <row r="35" spans="1:17" ht="14.4" customHeight="1" x14ac:dyDescent="0.3">
      <c r="A35" s="742" t="s">
        <v>4664</v>
      </c>
      <c r="B35" s="743" t="s">
        <v>4665</v>
      </c>
      <c r="C35" s="743" t="s">
        <v>3923</v>
      </c>
      <c r="D35" s="743" t="s">
        <v>4708</v>
      </c>
      <c r="E35" s="743" t="s">
        <v>4709</v>
      </c>
      <c r="F35" s="747"/>
      <c r="G35" s="747"/>
      <c r="H35" s="747"/>
      <c r="I35" s="747"/>
      <c r="J35" s="747">
        <v>1</v>
      </c>
      <c r="K35" s="747">
        <v>718</v>
      </c>
      <c r="L35" s="747">
        <v>1</v>
      </c>
      <c r="M35" s="747">
        <v>718</v>
      </c>
      <c r="N35" s="747"/>
      <c r="O35" s="747"/>
      <c r="P35" s="761"/>
      <c r="Q35" s="748"/>
    </row>
    <row r="36" spans="1:17" ht="14.4" customHeight="1" x14ac:dyDescent="0.3">
      <c r="A36" s="742" t="s">
        <v>4116</v>
      </c>
      <c r="B36" s="743" t="s">
        <v>4710</v>
      </c>
      <c r="C36" s="743" t="s">
        <v>3923</v>
      </c>
      <c r="D36" s="743" t="s">
        <v>4711</v>
      </c>
      <c r="E36" s="743" t="s">
        <v>4712</v>
      </c>
      <c r="F36" s="747">
        <v>31</v>
      </c>
      <c r="G36" s="747">
        <v>10881</v>
      </c>
      <c r="H36" s="747">
        <v>0.41536875858909755</v>
      </c>
      <c r="I36" s="747">
        <v>351</v>
      </c>
      <c r="J36" s="747">
        <v>74</v>
      </c>
      <c r="K36" s="747">
        <v>26196</v>
      </c>
      <c r="L36" s="747">
        <v>1</v>
      </c>
      <c r="M36" s="747">
        <v>354</v>
      </c>
      <c r="N36" s="747">
        <v>119</v>
      </c>
      <c r="O36" s="747">
        <v>42126</v>
      </c>
      <c r="P36" s="761">
        <v>1.6081081081081081</v>
      </c>
      <c r="Q36" s="748">
        <v>354</v>
      </c>
    </row>
    <row r="37" spans="1:17" ht="14.4" customHeight="1" x14ac:dyDescent="0.3">
      <c r="A37" s="742" t="s">
        <v>4116</v>
      </c>
      <c r="B37" s="743" t="s">
        <v>4710</v>
      </c>
      <c r="C37" s="743" t="s">
        <v>3923</v>
      </c>
      <c r="D37" s="743" t="s">
        <v>4713</v>
      </c>
      <c r="E37" s="743" t="s">
        <v>4714</v>
      </c>
      <c r="F37" s="747">
        <v>418</v>
      </c>
      <c r="G37" s="747">
        <v>27170</v>
      </c>
      <c r="H37" s="747">
        <v>0.85306122448979593</v>
      </c>
      <c r="I37" s="747">
        <v>65</v>
      </c>
      <c r="J37" s="747">
        <v>490</v>
      </c>
      <c r="K37" s="747">
        <v>31850</v>
      </c>
      <c r="L37" s="747">
        <v>1</v>
      </c>
      <c r="M37" s="747">
        <v>65</v>
      </c>
      <c r="N37" s="747">
        <v>711</v>
      </c>
      <c r="O37" s="747">
        <v>46215</v>
      </c>
      <c r="P37" s="761">
        <v>1.4510204081632654</v>
      </c>
      <c r="Q37" s="748">
        <v>65</v>
      </c>
    </row>
    <row r="38" spans="1:17" ht="14.4" customHeight="1" x14ac:dyDescent="0.3">
      <c r="A38" s="742" t="s">
        <v>4116</v>
      </c>
      <c r="B38" s="743" t="s">
        <v>4710</v>
      </c>
      <c r="C38" s="743" t="s">
        <v>3923</v>
      </c>
      <c r="D38" s="743" t="s">
        <v>4715</v>
      </c>
      <c r="E38" s="743" t="s">
        <v>4716</v>
      </c>
      <c r="F38" s="747">
        <v>2</v>
      </c>
      <c r="G38" s="747">
        <v>48</v>
      </c>
      <c r="H38" s="747">
        <v>1</v>
      </c>
      <c r="I38" s="747">
        <v>24</v>
      </c>
      <c r="J38" s="747">
        <v>2</v>
      </c>
      <c r="K38" s="747">
        <v>48</v>
      </c>
      <c r="L38" s="747">
        <v>1</v>
      </c>
      <c r="M38" s="747">
        <v>24</v>
      </c>
      <c r="N38" s="747">
        <v>8</v>
      </c>
      <c r="O38" s="747">
        <v>192</v>
      </c>
      <c r="P38" s="761">
        <v>4</v>
      </c>
      <c r="Q38" s="748">
        <v>24</v>
      </c>
    </row>
    <row r="39" spans="1:17" ht="14.4" customHeight="1" x14ac:dyDescent="0.3">
      <c r="A39" s="742" t="s">
        <v>4116</v>
      </c>
      <c r="B39" s="743" t="s">
        <v>4710</v>
      </c>
      <c r="C39" s="743" t="s">
        <v>3923</v>
      </c>
      <c r="D39" s="743" t="s">
        <v>4717</v>
      </c>
      <c r="E39" s="743" t="s">
        <v>4718</v>
      </c>
      <c r="F39" s="747">
        <v>179</v>
      </c>
      <c r="G39" s="747">
        <v>13783</v>
      </c>
      <c r="H39" s="747">
        <v>0.79203539823008851</v>
      </c>
      <c r="I39" s="747">
        <v>77</v>
      </c>
      <c r="J39" s="747">
        <v>226</v>
      </c>
      <c r="K39" s="747">
        <v>17402</v>
      </c>
      <c r="L39" s="747">
        <v>1</v>
      </c>
      <c r="M39" s="747">
        <v>77</v>
      </c>
      <c r="N39" s="747">
        <v>357</v>
      </c>
      <c r="O39" s="747">
        <v>27489</v>
      </c>
      <c r="P39" s="761">
        <v>1.5796460176991149</v>
      </c>
      <c r="Q39" s="748">
        <v>77</v>
      </c>
    </row>
    <row r="40" spans="1:17" ht="14.4" customHeight="1" x14ac:dyDescent="0.3">
      <c r="A40" s="742" t="s">
        <v>4116</v>
      </c>
      <c r="B40" s="743" t="s">
        <v>4710</v>
      </c>
      <c r="C40" s="743" t="s">
        <v>3923</v>
      </c>
      <c r="D40" s="743" t="s">
        <v>4719</v>
      </c>
      <c r="E40" s="743" t="s">
        <v>4720</v>
      </c>
      <c r="F40" s="747">
        <v>39</v>
      </c>
      <c r="G40" s="747">
        <v>897</v>
      </c>
      <c r="H40" s="747">
        <v>0.53392857142857142</v>
      </c>
      <c r="I40" s="747">
        <v>23</v>
      </c>
      <c r="J40" s="747">
        <v>70</v>
      </c>
      <c r="K40" s="747">
        <v>1680</v>
      </c>
      <c r="L40" s="747">
        <v>1</v>
      </c>
      <c r="M40" s="747">
        <v>24</v>
      </c>
      <c r="N40" s="747">
        <v>83</v>
      </c>
      <c r="O40" s="747">
        <v>1992</v>
      </c>
      <c r="P40" s="761">
        <v>1.1857142857142857</v>
      </c>
      <c r="Q40" s="748">
        <v>24</v>
      </c>
    </row>
    <row r="41" spans="1:17" ht="14.4" customHeight="1" x14ac:dyDescent="0.3">
      <c r="A41" s="742" t="s">
        <v>4116</v>
      </c>
      <c r="B41" s="743" t="s">
        <v>4710</v>
      </c>
      <c r="C41" s="743" t="s">
        <v>3923</v>
      </c>
      <c r="D41" s="743" t="s">
        <v>4721</v>
      </c>
      <c r="E41" s="743" t="s">
        <v>4722</v>
      </c>
      <c r="F41" s="747"/>
      <c r="G41" s="747"/>
      <c r="H41" s="747"/>
      <c r="I41" s="747"/>
      <c r="J41" s="747">
        <v>1</v>
      </c>
      <c r="K41" s="747">
        <v>631</v>
      </c>
      <c r="L41" s="747">
        <v>1</v>
      </c>
      <c r="M41" s="747">
        <v>631</v>
      </c>
      <c r="N41" s="747"/>
      <c r="O41" s="747"/>
      <c r="P41" s="761"/>
      <c r="Q41" s="748"/>
    </row>
    <row r="42" spans="1:17" ht="14.4" customHeight="1" x14ac:dyDescent="0.3">
      <c r="A42" s="742" t="s">
        <v>4116</v>
      </c>
      <c r="B42" s="743" t="s">
        <v>4710</v>
      </c>
      <c r="C42" s="743" t="s">
        <v>3923</v>
      </c>
      <c r="D42" s="743" t="s">
        <v>4723</v>
      </c>
      <c r="E42" s="743" t="s">
        <v>4724</v>
      </c>
      <c r="F42" s="747">
        <v>6</v>
      </c>
      <c r="G42" s="747">
        <v>396</v>
      </c>
      <c r="H42" s="747">
        <v>0.46153846153846156</v>
      </c>
      <c r="I42" s="747">
        <v>66</v>
      </c>
      <c r="J42" s="747">
        <v>13</v>
      </c>
      <c r="K42" s="747">
        <v>858</v>
      </c>
      <c r="L42" s="747">
        <v>1</v>
      </c>
      <c r="M42" s="747">
        <v>66</v>
      </c>
      <c r="N42" s="747">
        <v>8</v>
      </c>
      <c r="O42" s="747">
        <v>528</v>
      </c>
      <c r="P42" s="761">
        <v>0.61538461538461542</v>
      </c>
      <c r="Q42" s="748">
        <v>66</v>
      </c>
    </row>
    <row r="43" spans="1:17" ht="14.4" customHeight="1" x14ac:dyDescent="0.3">
      <c r="A43" s="742" t="s">
        <v>4116</v>
      </c>
      <c r="B43" s="743" t="s">
        <v>4710</v>
      </c>
      <c r="C43" s="743" t="s">
        <v>3923</v>
      </c>
      <c r="D43" s="743" t="s">
        <v>4725</v>
      </c>
      <c r="E43" s="743" t="s">
        <v>4726</v>
      </c>
      <c r="F43" s="747"/>
      <c r="G43" s="747"/>
      <c r="H43" s="747"/>
      <c r="I43" s="747"/>
      <c r="J43" s="747">
        <v>18</v>
      </c>
      <c r="K43" s="747">
        <v>6300</v>
      </c>
      <c r="L43" s="747">
        <v>1</v>
      </c>
      <c r="M43" s="747">
        <v>350</v>
      </c>
      <c r="N43" s="747"/>
      <c r="O43" s="747"/>
      <c r="P43" s="761"/>
      <c r="Q43" s="748"/>
    </row>
    <row r="44" spans="1:17" ht="14.4" customHeight="1" x14ac:dyDescent="0.3">
      <c r="A44" s="742" t="s">
        <v>4116</v>
      </c>
      <c r="B44" s="743" t="s">
        <v>4710</v>
      </c>
      <c r="C44" s="743" t="s">
        <v>3923</v>
      </c>
      <c r="D44" s="743" t="s">
        <v>4727</v>
      </c>
      <c r="E44" s="743" t="s">
        <v>4728</v>
      </c>
      <c r="F44" s="747">
        <v>37</v>
      </c>
      <c r="G44" s="747">
        <v>888</v>
      </c>
      <c r="H44" s="747">
        <v>0.55500000000000005</v>
      </c>
      <c r="I44" s="747">
        <v>24</v>
      </c>
      <c r="J44" s="747">
        <v>64</v>
      </c>
      <c r="K44" s="747">
        <v>1600</v>
      </c>
      <c r="L44" s="747">
        <v>1</v>
      </c>
      <c r="M44" s="747">
        <v>25</v>
      </c>
      <c r="N44" s="747">
        <v>72</v>
      </c>
      <c r="O44" s="747">
        <v>1800</v>
      </c>
      <c r="P44" s="761">
        <v>1.125</v>
      </c>
      <c r="Q44" s="748">
        <v>25</v>
      </c>
    </row>
    <row r="45" spans="1:17" ht="14.4" customHeight="1" x14ac:dyDescent="0.3">
      <c r="A45" s="742" t="s">
        <v>4116</v>
      </c>
      <c r="B45" s="743" t="s">
        <v>4710</v>
      </c>
      <c r="C45" s="743" t="s">
        <v>3923</v>
      </c>
      <c r="D45" s="743" t="s">
        <v>4729</v>
      </c>
      <c r="E45" s="743" t="s">
        <v>4730</v>
      </c>
      <c r="F45" s="747"/>
      <c r="G45" s="747"/>
      <c r="H45" s="747"/>
      <c r="I45" s="747"/>
      <c r="J45" s="747">
        <v>1</v>
      </c>
      <c r="K45" s="747">
        <v>181</v>
      </c>
      <c r="L45" s="747">
        <v>1</v>
      </c>
      <c r="M45" s="747">
        <v>181</v>
      </c>
      <c r="N45" s="747"/>
      <c r="O45" s="747"/>
      <c r="P45" s="761"/>
      <c r="Q45" s="748"/>
    </row>
    <row r="46" spans="1:17" ht="14.4" customHeight="1" x14ac:dyDescent="0.3">
      <c r="A46" s="742" t="s">
        <v>4116</v>
      </c>
      <c r="B46" s="743" t="s">
        <v>4710</v>
      </c>
      <c r="C46" s="743" t="s">
        <v>3923</v>
      </c>
      <c r="D46" s="743" t="s">
        <v>4731</v>
      </c>
      <c r="E46" s="743" t="s">
        <v>4732</v>
      </c>
      <c r="F46" s="747">
        <v>9</v>
      </c>
      <c r="G46" s="747">
        <v>2277</v>
      </c>
      <c r="H46" s="747">
        <v>0.68958207147183526</v>
      </c>
      <c r="I46" s="747">
        <v>253</v>
      </c>
      <c r="J46" s="747">
        <v>13</v>
      </c>
      <c r="K46" s="747">
        <v>3302</v>
      </c>
      <c r="L46" s="747">
        <v>1</v>
      </c>
      <c r="M46" s="747">
        <v>254</v>
      </c>
      <c r="N46" s="747">
        <v>14</v>
      </c>
      <c r="O46" s="747">
        <v>3556</v>
      </c>
      <c r="P46" s="761">
        <v>1.0769230769230769</v>
      </c>
      <c r="Q46" s="748">
        <v>254</v>
      </c>
    </row>
    <row r="47" spans="1:17" ht="14.4" customHeight="1" x14ac:dyDescent="0.3">
      <c r="A47" s="742" t="s">
        <v>4116</v>
      </c>
      <c r="B47" s="743" t="s">
        <v>4710</v>
      </c>
      <c r="C47" s="743" t="s">
        <v>3923</v>
      </c>
      <c r="D47" s="743" t="s">
        <v>4733</v>
      </c>
      <c r="E47" s="743" t="s">
        <v>4734</v>
      </c>
      <c r="F47" s="747"/>
      <c r="G47" s="747"/>
      <c r="H47" s="747"/>
      <c r="I47" s="747"/>
      <c r="J47" s="747">
        <v>2</v>
      </c>
      <c r="K47" s="747">
        <v>434</v>
      </c>
      <c r="L47" s="747">
        <v>1</v>
      </c>
      <c r="M47" s="747">
        <v>217</v>
      </c>
      <c r="N47" s="747">
        <v>2</v>
      </c>
      <c r="O47" s="747">
        <v>434</v>
      </c>
      <c r="P47" s="761">
        <v>1</v>
      </c>
      <c r="Q47" s="748">
        <v>217</v>
      </c>
    </row>
    <row r="48" spans="1:17" ht="14.4" customHeight="1" x14ac:dyDescent="0.3">
      <c r="A48" s="742" t="s">
        <v>4116</v>
      </c>
      <c r="B48" s="743" t="s">
        <v>4710</v>
      </c>
      <c r="C48" s="743" t="s">
        <v>3923</v>
      </c>
      <c r="D48" s="743" t="s">
        <v>4735</v>
      </c>
      <c r="E48" s="743" t="s">
        <v>4736</v>
      </c>
      <c r="F48" s="747"/>
      <c r="G48" s="747"/>
      <c r="H48" s="747"/>
      <c r="I48" s="747"/>
      <c r="J48" s="747">
        <v>2</v>
      </c>
      <c r="K48" s="747">
        <v>74</v>
      </c>
      <c r="L48" s="747">
        <v>1</v>
      </c>
      <c r="M48" s="747">
        <v>37</v>
      </c>
      <c r="N48" s="747"/>
      <c r="O48" s="747"/>
      <c r="P48" s="761"/>
      <c r="Q48" s="748"/>
    </row>
    <row r="49" spans="1:17" ht="14.4" customHeight="1" x14ac:dyDescent="0.3">
      <c r="A49" s="742" t="s">
        <v>4116</v>
      </c>
      <c r="B49" s="743" t="s">
        <v>4710</v>
      </c>
      <c r="C49" s="743" t="s">
        <v>3923</v>
      </c>
      <c r="D49" s="743" t="s">
        <v>4737</v>
      </c>
      <c r="E49" s="743" t="s">
        <v>4738</v>
      </c>
      <c r="F49" s="747">
        <v>2</v>
      </c>
      <c r="G49" s="747">
        <v>100</v>
      </c>
      <c r="H49" s="747"/>
      <c r="I49" s="747">
        <v>50</v>
      </c>
      <c r="J49" s="747"/>
      <c r="K49" s="747"/>
      <c r="L49" s="747"/>
      <c r="M49" s="747"/>
      <c r="N49" s="747">
        <v>1</v>
      </c>
      <c r="O49" s="747">
        <v>50</v>
      </c>
      <c r="P49" s="761"/>
      <c r="Q49" s="748">
        <v>50</v>
      </c>
    </row>
    <row r="50" spans="1:17" ht="14.4" customHeight="1" x14ac:dyDescent="0.3">
      <c r="A50" s="742" t="s">
        <v>4116</v>
      </c>
      <c r="B50" s="743" t="s">
        <v>4710</v>
      </c>
      <c r="C50" s="743" t="s">
        <v>3923</v>
      </c>
      <c r="D50" s="743" t="s">
        <v>4739</v>
      </c>
      <c r="E50" s="743" t="s">
        <v>4740</v>
      </c>
      <c r="F50" s="747"/>
      <c r="G50" s="747"/>
      <c r="H50" s="747"/>
      <c r="I50" s="747"/>
      <c r="J50" s="747"/>
      <c r="K50" s="747"/>
      <c r="L50" s="747"/>
      <c r="M50" s="747"/>
      <c r="N50" s="747">
        <v>1</v>
      </c>
      <c r="O50" s="747">
        <v>329</v>
      </c>
      <c r="P50" s="761"/>
      <c r="Q50" s="748">
        <v>329</v>
      </c>
    </row>
    <row r="51" spans="1:17" ht="14.4" customHeight="1" x14ac:dyDescent="0.3">
      <c r="A51" s="742" t="s">
        <v>4116</v>
      </c>
      <c r="B51" s="743" t="s">
        <v>4710</v>
      </c>
      <c r="C51" s="743" t="s">
        <v>3923</v>
      </c>
      <c r="D51" s="743" t="s">
        <v>4741</v>
      </c>
      <c r="E51" s="743" t="s">
        <v>4742</v>
      </c>
      <c r="F51" s="747"/>
      <c r="G51" s="747"/>
      <c r="H51" s="747"/>
      <c r="I51" s="747"/>
      <c r="J51" s="747"/>
      <c r="K51" s="747"/>
      <c r="L51" s="747"/>
      <c r="M51" s="747"/>
      <c r="N51" s="747">
        <v>1</v>
      </c>
      <c r="O51" s="747">
        <v>232</v>
      </c>
      <c r="P51" s="761"/>
      <c r="Q51" s="748">
        <v>232</v>
      </c>
    </row>
    <row r="52" spans="1:17" ht="14.4" customHeight="1" x14ac:dyDescent="0.3">
      <c r="A52" s="742" t="s">
        <v>4116</v>
      </c>
      <c r="B52" s="743" t="s">
        <v>4710</v>
      </c>
      <c r="C52" s="743" t="s">
        <v>3923</v>
      </c>
      <c r="D52" s="743" t="s">
        <v>4743</v>
      </c>
      <c r="E52" s="743" t="s">
        <v>4744</v>
      </c>
      <c r="F52" s="747"/>
      <c r="G52" s="747"/>
      <c r="H52" s="747"/>
      <c r="I52" s="747"/>
      <c r="J52" s="747"/>
      <c r="K52" s="747"/>
      <c r="L52" s="747"/>
      <c r="M52" s="747"/>
      <c r="N52" s="747">
        <v>1</v>
      </c>
      <c r="O52" s="747">
        <v>224</v>
      </c>
      <c r="P52" s="761"/>
      <c r="Q52" s="748">
        <v>224</v>
      </c>
    </row>
    <row r="53" spans="1:17" ht="14.4" customHeight="1" x14ac:dyDescent="0.3">
      <c r="A53" s="742" t="s">
        <v>4745</v>
      </c>
      <c r="B53" s="743" t="s">
        <v>4746</v>
      </c>
      <c r="C53" s="743" t="s">
        <v>3923</v>
      </c>
      <c r="D53" s="743" t="s">
        <v>4747</v>
      </c>
      <c r="E53" s="743" t="s">
        <v>4748</v>
      </c>
      <c r="F53" s="747">
        <v>32</v>
      </c>
      <c r="G53" s="747">
        <v>864</v>
      </c>
      <c r="H53" s="747">
        <v>0.50793650793650791</v>
      </c>
      <c r="I53" s="747">
        <v>27</v>
      </c>
      <c r="J53" s="747">
        <v>63</v>
      </c>
      <c r="K53" s="747">
        <v>1701</v>
      </c>
      <c r="L53" s="747">
        <v>1</v>
      </c>
      <c r="M53" s="747">
        <v>27</v>
      </c>
      <c r="N53" s="747">
        <v>29</v>
      </c>
      <c r="O53" s="747">
        <v>783</v>
      </c>
      <c r="P53" s="761">
        <v>0.46031746031746029</v>
      </c>
      <c r="Q53" s="748">
        <v>27</v>
      </c>
    </row>
    <row r="54" spans="1:17" ht="14.4" customHeight="1" x14ac:dyDescent="0.3">
      <c r="A54" s="742" t="s">
        <v>4745</v>
      </c>
      <c r="B54" s="743" t="s">
        <v>4746</v>
      </c>
      <c r="C54" s="743" t="s">
        <v>3923</v>
      </c>
      <c r="D54" s="743" t="s">
        <v>4749</v>
      </c>
      <c r="E54" s="743" t="s">
        <v>4750</v>
      </c>
      <c r="F54" s="747">
        <v>9</v>
      </c>
      <c r="G54" s="747">
        <v>486</v>
      </c>
      <c r="H54" s="747">
        <v>0.9</v>
      </c>
      <c r="I54" s="747">
        <v>54</v>
      </c>
      <c r="J54" s="747">
        <v>10</v>
      </c>
      <c r="K54" s="747">
        <v>540</v>
      </c>
      <c r="L54" s="747">
        <v>1</v>
      </c>
      <c r="M54" s="747">
        <v>54</v>
      </c>
      <c r="N54" s="747">
        <v>3</v>
      </c>
      <c r="O54" s="747">
        <v>162</v>
      </c>
      <c r="P54" s="761">
        <v>0.3</v>
      </c>
      <c r="Q54" s="748">
        <v>54</v>
      </c>
    </row>
    <row r="55" spans="1:17" ht="14.4" customHeight="1" x14ac:dyDescent="0.3">
      <c r="A55" s="742" t="s">
        <v>4745</v>
      </c>
      <c r="B55" s="743" t="s">
        <v>4746</v>
      </c>
      <c r="C55" s="743" t="s">
        <v>3923</v>
      </c>
      <c r="D55" s="743" t="s">
        <v>4751</v>
      </c>
      <c r="E55" s="743" t="s">
        <v>4752</v>
      </c>
      <c r="F55" s="747">
        <v>22</v>
      </c>
      <c r="G55" s="747">
        <v>528</v>
      </c>
      <c r="H55" s="747">
        <v>0.40740740740740738</v>
      </c>
      <c r="I55" s="747">
        <v>24</v>
      </c>
      <c r="J55" s="747">
        <v>54</v>
      </c>
      <c r="K55" s="747">
        <v>1296</v>
      </c>
      <c r="L55" s="747">
        <v>1</v>
      </c>
      <c r="M55" s="747">
        <v>24</v>
      </c>
      <c r="N55" s="747">
        <v>18</v>
      </c>
      <c r="O55" s="747">
        <v>432</v>
      </c>
      <c r="P55" s="761">
        <v>0.33333333333333331</v>
      </c>
      <c r="Q55" s="748">
        <v>24</v>
      </c>
    </row>
    <row r="56" spans="1:17" ht="14.4" customHeight="1" x14ac:dyDescent="0.3">
      <c r="A56" s="742" t="s">
        <v>4745</v>
      </c>
      <c r="B56" s="743" t="s">
        <v>4746</v>
      </c>
      <c r="C56" s="743" t="s">
        <v>3923</v>
      </c>
      <c r="D56" s="743" t="s">
        <v>4753</v>
      </c>
      <c r="E56" s="743" t="s">
        <v>4754</v>
      </c>
      <c r="F56" s="747">
        <v>59</v>
      </c>
      <c r="G56" s="747">
        <v>1593</v>
      </c>
      <c r="H56" s="747">
        <v>0.57843137254901966</v>
      </c>
      <c r="I56" s="747">
        <v>27</v>
      </c>
      <c r="J56" s="747">
        <v>102</v>
      </c>
      <c r="K56" s="747">
        <v>2754</v>
      </c>
      <c r="L56" s="747">
        <v>1</v>
      </c>
      <c r="M56" s="747">
        <v>27</v>
      </c>
      <c r="N56" s="747">
        <v>90</v>
      </c>
      <c r="O56" s="747">
        <v>2430</v>
      </c>
      <c r="P56" s="761">
        <v>0.88235294117647056</v>
      </c>
      <c r="Q56" s="748">
        <v>27</v>
      </c>
    </row>
    <row r="57" spans="1:17" ht="14.4" customHeight="1" x14ac:dyDescent="0.3">
      <c r="A57" s="742" t="s">
        <v>4745</v>
      </c>
      <c r="B57" s="743" t="s">
        <v>4746</v>
      </c>
      <c r="C57" s="743" t="s">
        <v>3923</v>
      </c>
      <c r="D57" s="743" t="s">
        <v>4755</v>
      </c>
      <c r="E57" s="743" t="s">
        <v>4756</v>
      </c>
      <c r="F57" s="747"/>
      <c r="G57" s="747"/>
      <c r="H57" s="747"/>
      <c r="I57" s="747"/>
      <c r="J57" s="747"/>
      <c r="K57" s="747"/>
      <c r="L57" s="747"/>
      <c r="M57" s="747"/>
      <c r="N57" s="747">
        <v>1</v>
      </c>
      <c r="O57" s="747">
        <v>57</v>
      </c>
      <c r="P57" s="761"/>
      <c r="Q57" s="748">
        <v>57</v>
      </c>
    </row>
    <row r="58" spans="1:17" ht="14.4" customHeight="1" x14ac:dyDescent="0.3">
      <c r="A58" s="742" t="s">
        <v>4745</v>
      </c>
      <c r="B58" s="743" t="s">
        <v>4746</v>
      </c>
      <c r="C58" s="743" t="s">
        <v>3923</v>
      </c>
      <c r="D58" s="743" t="s">
        <v>4757</v>
      </c>
      <c r="E58" s="743" t="s">
        <v>4758</v>
      </c>
      <c r="F58" s="747">
        <v>30</v>
      </c>
      <c r="G58" s="747">
        <v>810</v>
      </c>
      <c r="H58" s="747">
        <v>0.5</v>
      </c>
      <c r="I58" s="747">
        <v>27</v>
      </c>
      <c r="J58" s="747">
        <v>60</v>
      </c>
      <c r="K58" s="747">
        <v>1620</v>
      </c>
      <c r="L58" s="747">
        <v>1</v>
      </c>
      <c r="M58" s="747">
        <v>27</v>
      </c>
      <c r="N58" s="747">
        <v>24</v>
      </c>
      <c r="O58" s="747">
        <v>648</v>
      </c>
      <c r="P58" s="761">
        <v>0.4</v>
      </c>
      <c r="Q58" s="748">
        <v>27</v>
      </c>
    </row>
    <row r="59" spans="1:17" ht="14.4" customHeight="1" x14ac:dyDescent="0.3">
      <c r="A59" s="742" t="s">
        <v>4745</v>
      </c>
      <c r="B59" s="743" t="s">
        <v>4746</v>
      </c>
      <c r="C59" s="743" t="s">
        <v>3923</v>
      </c>
      <c r="D59" s="743" t="s">
        <v>4759</v>
      </c>
      <c r="E59" s="743" t="s">
        <v>4760</v>
      </c>
      <c r="F59" s="747">
        <v>62</v>
      </c>
      <c r="G59" s="747">
        <v>1364</v>
      </c>
      <c r="H59" s="747">
        <v>0.59047619047619049</v>
      </c>
      <c r="I59" s="747">
        <v>22</v>
      </c>
      <c r="J59" s="747">
        <v>105</v>
      </c>
      <c r="K59" s="747">
        <v>2310</v>
      </c>
      <c r="L59" s="747">
        <v>1</v>
      </c>
      <c r="M59" s="747">
        <v>22</v>
      </c>
      <c r="N59" s="747">
        <v>98</v>
      </c>
      <c r="O59" s="747">
        <v>2156</v>
      </c>
      <c r="P59" s="761">
        <v>0.93333333333333335</v>
      </c>
      <c r="Q59" s="748">
        <v>22</v>
      </c>
    </row>
    <row r="60" spans="1:17" ht="14.4" customHeight="1" x14ac:dyDescent="0.3">
      <c r="A60" s="742" t="s">
        <v>4745</v>
      </c>
      <c r="B60" s="743" t="s">
        <v>4746</v>
      </c>
      <c r="C60" s="743" t="s">
        <v>3923</v>
      </c>
      <c r="D60" s="743" t="s">
        <v>4761</v>
      </c>
      <c r="E60" s="743" t="s">
        <v>4762</v>
      </c>
      <c r="F60" s="747">
        <v>1</v>
      </c>
      <c r="G60" s="747">
        <v>68</v>
      </c>
      <c r="H60" s="747">
        <v>1</v>
      </c>
      <c r="I60" s="747">
        <v>68</v>
      </c>
      <c r="J60" s="747">
        <v>1</v>
      </c>
      <c r="K60" s="747">
        <v>68</v>
      </c>
      <c r="L60" s="747">
        <v>1</v>
      </c>
      <c r="M60" s="747">
        <v>68</v>
      </c>
      <c r="N60" s="747">
        <v>1</v>
      </c>
      <c r="O60" s="747">
        <v>68</v>
      </c>
      <c r="P60" s="761">
        <v>1</v>
      </c>
      <c r="Q60" s="748">
        <v>68</v>
      </c>
    </row>
    <row r="61" spans="1:17" ht="14.4" customHeight="1" x14ac:dyDescent="0.3">
      <c r="A61" s="742" t="s">
        <v>4745</v>
      </c>
      <c r="B61" s="743" t="s">
        <v>4746</v>
      </c>
      <c r="C61" s="743" t="s">
        <v>3923</v>
      </c>
      <c r="D61" s="743" t="s">
        <v>4763</v>
      </c>
      <c r="E61" s="743" t="s">
        <v>4764</v>
      </c>
      <c r="F61" s="747">
        <v>1</v>
      </c>
      <c r="G61" s="747">
        <v>62</v>
      </c>
      <c r="H61" s="747">
        <v>1</v>
      </c>
      <c r="I61" s="747">
        <v>62</v>
      </c>
      <c r="J61" s="747">
        <v>1</v>
      </c>
      <c r="K61" s="747">
        <v>62</v>
      </c>
      <c r="L61" s="747">
        <v>1</v>
      </c>
      <c r="M61" s="747">
        <v>62</v>
      </c>
      <c r="N61" s="747">
        <v>4</v>
      </c>
      <c r="O61" s="747">
        <v>248</v>
      </c>
      <c r="P61" s="761">
        <v>4</v>
      </c>
      <c r="Q61" s="748">
        <v>62</v>
      </c>
    </row>
    <row r="62" spans="1:17" ht="14.4" customHeight="1" x14ac:dyDescent="0.3">
      <c r="A62" s="742" t="s">
        <v>4745</v>
      </c>
      <c r="B62" s="743" t="s">
        <v>4746</v>
      </c>
      <c r="C62" s="743" t="s">
        <v>3923</v>
      </c>
      <c r="D62" s="743" t="s">
        <v>4765</v>
      </c>
      <c r="E62" s="743" t="s">
        <v>4766</v>
      </c>
      <c r="F62" s="747">
        <v>2</v>
      </c>
      <c r="G62" s="747">
        <v>788</v>
      </c>
      <c r="H62" s="747">
        <v>2</v>
      </c>
      <c r="I62" s="747">
        <v>394</v>
      </c>
      <c r="J62" s="747">
        <v>1</v>
      </c>
      <c r="K62" s="747">
        <v>394</v>
      </c>
      <c r="L62" s="747">
        <v>1</v>
      </c>
      <c r="M62" s="747">
        <v>394</v>
      </c>
      <c r="N62" s="747">
        <v>4</v>
      </c>
      <c r="O62" s="747">
        <v>1576</v>
      </c>
      <c r="P62" s="761">
        <v>4</v>
      </c>
      <c r="Q62" s="748">
        <v>394</v>
      </c>
    </row>
    <row r="63" spans="1:17" ht="14.4" customHeight="1" x14ac:dyDescent="0.3">
      <c r="A63" s="742" t="s">
        <v>4745</v>
      </c>
      <c r="B63" s="743" t="s">
        <v>4746</v>
      </c>
      <c r="C63" s="743" t="s">
        <v>3923</v>
      </c>
      <c r="D63" s="743" t="s">
        <v>4767</v>
      </c>
      <c r="E63" s="743" t="s">
        <v>4768</v>
      </c>
      <c r="F63" s="747">
        <v>21</v>
      </c>
      <c r="G63" s="747">
        <v>20727</v>
      </c>
      <c r="H63" s="747">
        <v>1.3111715587044535</v>
      </c>
      <c r="I63" s="747">
        <v>987</v>
      </c>
      <c r="J63" s="747">
        <v>16</v>
      </c>
      <c r="K63" s="747">
        <v>15808</v>
      </c>
      <c r="L63" s="747">
        <v>1</v>
      </c>
      <c r="M63" s="747">
        <v>988</v>
      </c>
      <c r="N63" s="747">
        <v>41</v>
      </c>
      <c r="O63" s="747">
        <v>40508</v>
      </c>
      <c r="P63" s="761">
        <v>2.5625</v>
      </c>
      <c r="Q63" s="748">
        <v>988</v>
      </c>
    </row>
    <row r="64" spans="1:17" ht="14.4" customHeight="1" x14ac:dyDescent="0.3">
      <c r="A64" s="742" t="s">
        <v>4745</v>
      </c>
      <c r="B64" s="743" t="s">
        <v>4746</v>
      </c>
      <c r="C64" s="743" t="s">
        <v>3923</v>
      </c>
      <c r="D64" s="743" t="s">
        <v>4769</v>
      </c>
      <c r="E64" s="743" t="s">
        <v>4770</v>
      </c>
      <c r="F64" s="747"/>
      <c r="G64" s="747"/>
      <c r="H64" s="747"/>
      <c r="I64" s="747"/>
      <c r="J64" s="747"/>
      <c r="K64" s="747"/>
      <c r="L64" s="747"/>
      <c r="M64" s="747"/>
      <c r="N64" s="747">
        <v>2</v>
      </c>
      <c r="O64" s="747">
        <v>382</v>
      </c>
      <c r="P64" s="761"/>
      <c r="Q64" s="748">
        <v>191</v>
      </c>
    </row>
    <row r="65" spans="1:17" ht="14.4" customHeight="1" x14ac:dyDescent="0.3">
      <c r="A65" s="742" t="s">
        <v>4745</v>
      </c>
      <c r="B65" s="743" t="s">
        <v>4746</v>
      </c>
      <c r="C65" s="743" t="s">
        <v>3923</v>
      </c>
      <c r="D65" s="743" t="s">
        <v>4771</v>
      </c>
      <c r="E65" s="743" t="s">
        <v>4772</v>
      </c>
      <c r="F65" s="747"/>
      <c r="G65" s="747"/>
      <c r="H65" s="747"/>
      <c r="I65" s="747"/>
      <c r="J65" s="747"/>
      <c r="K65" s="747"/>
      <c r="L65" s="747"/>
      <c r="M65" s="747"/>
      <c r="N65" s="747">
        <v>2</v>
      </c>
      <c r="O65" s="747">
        <v>164</v>
      </c>
      <c r="P65" s="761"/>
      <c r="Q65" s="748">
        <v>82</v>
      </c>
    </row>
    <row r="66" spans="1:17" ht="14.4" customHeight="1" x14ac:dyDescent="0.3">
      <c r="A66" s="742" t="s">
        <v>4745</v>
      </c>
      <c r="B66" s="743" t="s">
        <v>4746</v>
      </c>
      <c r="C66" s="743" t="s">
        <v>3923</v>
      </c>
      <c r="D66" s="743" t="s">
        <v>4773</v>
      </c>
      <c r="E66" s="743" t="s">
        <v>4774</v>
      </c>
      <c r="F66" s="747">
        <v>2</v>
      </c>
      <c r="G66" s="747">
        <v>126</v>
      </c>
      <c r="H66" s="747">
        <v>0.5</v>
      </c>
      <c r="I66" s="747">
        <v>63</v>
      </c>
      <c r="J66" s="747">
        <v>4</v>
      </c>
      <c r="K66" s="747">
        <v>252</v>
      </c>
      <c r="L66" s="747">
        <v>1</v>
      </c>
      <c r="M66" s="747">
        <v>63</v>
      </c>
      <c r="N66" s="747"/>
      <c r="O66" s="747"/>
      <c r="P66" s="761"/>
      <c r="Q66" s="748"/>
    </row>
    <row r="67" spans="1:17" ht="14.4" customHeight="1" x14ac:dyDescent="0.3">
      <c r="A67" s="742" t="s">
        <v>4745</v>
      </c>
      <c r="B67" s="743" t="s">
        <v>4746</v>
      </c>
      <c r="C67" s="743" t="s">
        <v>3923</v>
      </c>
      <c r="D67" s="743" t="s">
        <v>4775</v>
      </c>
      <c r="E67" s="743" t="s">
        <v>4776</v>
      </c>
      <c r="F67" s="747">
        <v>12</v>
      </c>
      <c r="G67" s="747">
        <v>204</v>
      </c>
      <c r="H67" s="747">
        <v>0.8</v>
      </c>
      <c r="I67" s="747">
        <v>17</v>
      </c>
      <c r="J67" s="747">
        <v>15</v>
      </c>
      <c r="K67" s="747">
        <v>255</v>
      </c>
      <c r="L67" s="747">
        <v>1</v>
      </c>
      <c r="M67" s="747">
        <v>17</v>
      </c>
      <c r="N67" s="747">
        <v>18</v>
      </c>
      <c r="O67" s="747">
        <v>306</v>
      </c>
      <c r="P67" s="761">
        <v>1.2</v>
      </c>
      <c r="Q67" s="748">
        <v>17</v>
      </c>
    </row>
    <row r="68" spans="1:17" ht="14.4" customHeight="1" x14ac:dyDescent="0.3">
      <c r="A68" s="742" t="s">
        <v>4745</v>
      </c>
      <c r="B68" s="743" t="s">
        <v>4746</v>
      </c>
      <c r="C68" s="743" t="s">
        <v>3923</v>
      </c>
      <c r="D68" s="743" t="s">
        <v>4777</v>
      </c>
      <c r="E68" s="743" t="s">
        <v>4778</v>
      </c>
      <c r="F68" s="747"/>
      <c r="G68" s="747"/>
      <c r="H68" s="747"/>
      <c r="I68" s="747"/>
      <c r="J68" s="747"/>
      <c r="K68" s="747"/>
      <c r="L68" s="747"/>
      <c r="M68" s="747"/>
      <c r="N68" s="747">
        <v>1</v>
      </c>
      <c r="O68" s="747">
        <v>107</v>
      </c>
      <c r="P68" s="761"/>
      <c r="Q68" s="748">
        <v>107</v>
      </c>
    </row>
    <row r="69" spans="1:17" ht="14.4" customHeight="1" x14ac:dyDescent="0.3">
      <c r="A69" s="742" t="s">
        <v>4745</v>
      </c>
      <c r="B69" s="743" t="s">
        <v>4746</v>
      </c>
      <c r="C69" s="743" t="s">
        <v>3923</v>
      </c>
      <c r="D69" s="743" t="s">
        <v>4779</v>
      </c>
      <c r="E69" s="743" t="s">
        <v>4780</v>
      </c>
      <c r="F69" s="747">
        <v>4</v>
      </c>
      <c r="G69" s="747">
        <v>256</v>
      </c>
      <c r="H69" s="747">
        <v>4</v>
      </c>
      <c r="I69" s="747">
        <v>64</v>
      </c>
      <c r="J69" s="747">
        <v>1</v>
      </c>
      <c r="K69" s="747">
        <v>64</v>
      </c>
      <c r="L69" s="747">
        <v>1</v>
      </c>
      <c r="M69" s="747">
        <v>64</v>
      </c>
      <c r="N69" s="747"/>
      <c r="O69" s="747"/>
      <c r="P69" s="761"/>
      <c r="Q69" s="748"/>
    </row>
    <row r="70" spans="1:17" ht="14.4" customHeight="1" x14ac:dyDescent="0.3">
      <c r="A70" s="742" t="s">
        <v>4745</v>
      </c>
      <c r="B70" s="743" t="s">
        <v>4746</v>
      </c>
      <c r="C70" s="743" t="s">
        <v>3923</v>
      </c>
      <c r="D70" s="743" t="s">
        <v>4781</v>
      </c>
      <c r="E70" s="743" t="s">
        <v>4782</v>
      </c>
      <c r="F70" s="747">
        <v>2</v>
      </c>
      <c r="G70" s="747">
        <v>94</v>
      </c>
      <c r="H70" s="747">
        <v>2</v>
      </c>
      <c r="I70" s="747">
        <v>47</v>
      </c>
      <c r="J70" s="747">
        <v>1</v>
      </c>
      <c r="K70" s="747">
        <v>47</v>
      </c>
      <c r="L70" s="747">
        <v>1</v>
      </c>
      <c r="M70" s="747">
        <v>47</v>
      </c>
      <c r="N70" s="747">
        <v>12</v>
      </c>
      <c r="O70" s="747">
        <v>564</v>
      </c>
      <c r="P70" s="761">
        <v>12</v>
      </c>
      <c r="Q70" s="748">
        <v>47</v>
      </c>
    </row>
    <row r="71" spans="1:17" ht="14.4" customHeight="1" x14ac:dyDescent="0.3">
      <c r="A71" s="742" t="s">
        <v>4745</v>
      </c>
      <c r="B71" s="743" t="s">
        <v>4746</v>
      </c>
      <c r="C71" s="743" t="s">
        <v>3923</v>
      </c>
      <c r="D71" s="743" t="s">
        <v>4783</v>
      </c>
      <c r="E71" s="743" t="s">
        <v>4784</v>
      </c>
      <c r="F71" s="747">
        <v>6</v>
      </c>
      <c r="G71" s="747">
        <v>360</v>
      </c>
      <c r="H71" s="747">
        <v>0.10909090909090909</v>
      </c>
      <c r="I71" s="747">
        <v>60</v>
      </c>
      <c r="J71" s="747">
        <v>55</v>
      </c>
      <c r="K71" s="747">
        <v>3300</v>
      </c>
      <c r="L71" s="747">
        <v>1</v>
      </c>
      <c r="M71" s="747">
        <v>60</v>
      </c>
      <c r="N71" s="747">
        <v>12</v>
      </c>
      <c r="O71" s="747">
        <v>720</v>
      </c>
      <c r="P71" s="761">
        <v>0.21818181818181817</v>
      </c>
      <c r="Q71" s="748">
        <v>60</v>
      </c>
    </row>
    <row r="72" spans="1:17" ht="14.4" customHeight="1" x14ac:dyDescent="0.3">
      <c r="A72" s="742" t="s">
        <v>4745</v>
      </c>
      <c r="B72" s="743" t="s">
        <v>4746</v>
      </c>
      <c r="C72" s="743" t="s">
        <v>3923</v>
      </c>
      <c r="D72" s="743" t="s">
        <v>4785</v>
      </c>
      <c r="E72" s="743" t="s">
        <v>4786</v>
      </c>
      <c r="F72" s="747">
        <v>78</v>
      </c>
      <c r="G72" s="747">
        <v>1482</v>
      </c>
      <c r="H72" s="747">
        <v>1.2</v>
      </c>
      <c r="I72" s="747">
        <v>19</v>
      </c>
      <c r="J72" s="747">
        <v>65</v>
      </c>
      <c r="K72" s="747">
        <v>1235</v>
      </c>
      <c r="L72" s="747">
        <v>1</v>
      </c>
      <c r="M72" s="747">
        <v>19</v>
      </c>
      <c r="N72" s="747">
        <v>70</v>
      </c>
      <c r="O72" s="747">
        <v>1330</v>
      </c>
      <c r="P72" s="761">
        <v>1.0769230769230769</v>
      </c>
      <c r="Q72" s="748">
        <v>19</v>
      </c>
    </row>
    <row r="73" spans="1:17" ht="14.4" customHeight="1" x14ac:dyDescent="0.3">
      <c r="A73" s="742" t="s">
        <v>4745</v>
      </c>
      <c r="B73" s="743" t="s">
        <v>4746</v>
      </c>
      <c r="C73" s="743" t="s">
        <v>3923</v>
      </c>
      <c r="D73" s="743" t="s">
        <v>4787</v>
      </c>
      <c r="E73" s="743" t="s">
        <v>4788</v>
      </c>
      <c r="F73" s="747">
        <v>63</v>
      </c>
      <c r="G73" s="747">
        <v>91665</v>
      </c>
      <c r="H73" s="747">
        <v>1.0802672826266293</v>
      </c>
      <c r="I73" s="747">
        <v>1455</v>
      </c>
      <c r="J73" s="747">
        <v>58</v>
      </c>
      <c r="K73" s="747">
        <v>84854</v>
      </c>
      <c r="L73" s="747">
        <v>1</v>
      </c>
      <c r="M73" s="747">
        <v>1463</v>
      </c>
      <c r="N73" s="747">
        <v>70</v>
      </c>
      <c r="O73" s="747">
        <v>102410</v>
      </c>
      <c r="P73" s="761">
        <v>1.2068965517241379</v>
      </c>
      <c r="Q73" s="748">
        <v>1463</v>
      </c>
    </row>
    <row r="74" spans="1:17" ht="14.4" customHeight="1" x14ac:dyDescent="0.3">
      <c r="A74" s="742" t="s">
        <v>4745</v>
      </c>
      <c r="B74" s="743" t="s">
        <v>4746</v>
      </c>
      <c r="C74" s="743" t="s">
        <v>3923</v>
      </c>
      <c r="D74" s="743" t="s">
        <v>4789</v>
      </c>
      <c r="E74" s="743" t="s">
        <v>4790</v>
      </c>
      <c r="F74" s="747"/>
      <c r="G74" s="747"/>
      <c r="H74" s="747"/>
      <c r="I74" s="747"/>
      <c r="J74" s="747"/>
      <c r="K74" s="747"/>
      <c r="L74" s="747"/>
      <c r="M74" s="747"/>
      <c r="N74" s="747">
        <v>1</v>
      </c>
      <c r="O74" s="747">
        <v>464</v>
      </c>
      <c r="P74" s="761"/>
      <c r="Q74" s="748">
        <v>464</v>
      </c>
    </row>
    <row r="75" spans="1:17" ht="14.4" customHeight="1" x14ac:dyDescent="0.3">
      <c r="A75" s="742" t="s">
        <v>4745</v>
      </c>
      <c r="B75" s="743" t="s">
        <v>4746</v>
      </c>
      <c r="C75" s="743" t="s">
        <v>3923</v>
      </c>
      <c r="D75" s="743" t="s">
        <v>4791</v>
      </c>
      <c r="E75" s="743" t="s">
        <v>4792</v>
      </c>
      <c r="F75" s="747">
        <v>1</v>
      </c>
      <c r="G75" s="747">
        <v>312</v>
      </c>
      <c r="H75" s="747">
        <v>0.14240073026015518</v>
      </c>
      <c r="I75" s="747">
        <v>312</v>
      </c>
      <c r="J75" s="747">
        <v>7</v>
      </c>
      <c r="K75" s="747">
        <v>2191</v>
      </c>
      <c r="L75" s="747">
        <v>1</v>
      </c>
      <c r="M75" s="747">
        <v>313</v>
      </c>
      <c r="N75" s="747">
        <v>1</v>
      </c>
      <c r="O75" s="747">
        <v>313</v>
      </c>
      <c r="P75" s="761">
        <v>0.14285714285714285</v>
      </c>
      <c r="Q75" s="748">
        <v>313</v>
      </c>
    </row>
    <row r="76" spans="1:17" ht="14.4" customHeight="1" x14ac:dyDescent="0.3">
      <c r="A76" s="742" t="s">
        <v>4745</v>
      </c>
      <c r="B76" s="743" t="s">
        <v>4746</v>
      </c>
      <c r="C76" s="743" t="s">
        <v>3923</v>
      </c>
      <c r="D76" s="743" t="s">
        <v>4793</v>
      </c>
      <c r="E76" s="743" t="s">
        <v>4794</v>
      </c>
      <c r="F76" s="747">
        <v>6</v>
      </c>
      <c r="G76" s="747">
        <v>5112</v>
      </c>
      <c r="H76" s="747">
        <v>0.39953106682297773</v>
      </c>
      <c r="I76" s="747">
        <v>852</v>
      </c>
      <c r="J76" s="747">
        <v>15</v>
      </c>
      <c r="K76" s="747">
        <v>12795</v>
      </c>
      <c r="L76" s="747">
        <v>1</v>
      </c>
      <c r="M76" s="747">
        <v>853</v>
      </c>
      <c r="N76" s="747">
        <v>9</v>
      </c>
      <c r="O76" s="747">
        <v>7677</v>
      </c>
      <c r="P76" s="761">
        <v>0.6</v>
      </c>
      <c r="Q76" s="748">
        <v>853</v>
      </c>
    </row>
    <row r="77" spans="1:17" ht="14.4" customHeight="1" x14ac:dyDescent="0.3">
      <c r="A77" s="742" t="s">
        <v>4745</v>
      </c>
      <c r="B77" s="743" t="s">
        <v>4746</v>
      </c>
      <c r="C77" s="743" t="s">
        <v>3923</v>
      </c>
      <c r="D77" s="743" t="s">
        <v>4795</v>
      </c>
      <c r="E77" s="743" t="s">
        <v>4796</v>
      </c>
      <c r="F77" s="747"/>
      <c r="G77" s="747"/>
      <c r="H77" s="747"/>
      <c r="I77" s="747"/>
      <c r="J77" s="747">
        <v>6</v>
      </c>
      <c r="K77" s="747">
        <v>1122</v>
      </c>
      <c r="L77" s="747">
        <v>1</v>
      </c>
      <c r="M77" s="747">
        <v>187</v>
      </c>
      <c r="N77" s="747">
        <v>53</v>
      </c>
      <c r="O77" s="747">
        <v>9911</v>
      </c>
      <c r="P77" s="761">
        <v>8.8333333333333339</v>
      </c>
      <c r="Q77" s="748">
        <v>187</v>
      </c>
    </row>
    <row r="78" spans="1:17" ht="14.4" customHeight="1" x14ac:dyDescent="0.3">
      <c r="A78" s="742" t="s">
        <v>4745</v>
      </c>
      <c r="B78" s="743" t="s">
        <v>4746</v>
      </c>
      <c r="C78" s="743" t="s">
        <v>3923</v>
      </c>
      <c r="D78" s="743" t="s">
        <v>4797</v>
      </c>
      <c r="E78" s="743" t="s">
        <v>4798</v>
      </c>
      <c r="F78" s="747"/>
      <c r="G78" s="747"/>
      <c r="H78" s="747"/>
      <c r="I78" s="747"/>
      <c r="J78" s="747"/>
      <c r="K78" s="747"/>
      <c r="L78" s="747"/>
      <c r="M78" s="747"/>
      <c r="N78" s="747">
        <v>1</v>
      </c>
      <c r="O78" s="747">
        <v>168</v>
      </c>
      <c r="P78" s="761"/>
      <c r="Q78" s="748">
        <v>168</v>
      </c>
    </row>
    <row r="79" spans="1:17" ht="14.4" customHeight="1" x14ac:dyDescent="0.3">
      <c r="A79" s="742" t="s">
        <v>4745</v>
      </c>
      <c r="B79" s="743" t="s">
        <v>4746</v>
      </c>
      <c r="C79" s="743" t="s">
        <v>3923</v>
      </c>
      <c r="D79" s="743" t="s">
        <v>4799</v>
      </c>
      <c r="E79" s="743" t="s">
        <v>4800</v>
      </c>
      <c r="F79" s="747"/>
      <c r="G79" s="747"/>
      <c r="H79" s="747"/>
      <c r="I79" s="747"/>
      <c r="J79" s="747">
        <v>5</v>
      </c>
      <c r="K79" s="747">
        <v>835</v>
      </c>
      <c r="L79" s="747">
        <v>1</v>
      </c>
      <c r="M79" s="747">
        <v>167</v>
      </c>
      <c r="N79" s="747">
        <v>4</v>
      </c>
      <c r="O79" s="747">
        <v>668</v>
      </c>
      <c r="P79" s="761">
        <v>0.8</v>
      </c>
      <c r="Q79" s="748">
        <v>167</v>
      </c>
    </row>
    <row r="80" spans="1:17" ht="14.4" customHeight="1" x14ac:dyDescent="0.3">
      <c r="A80" s="742" t="s">
        <v>4745</v>
      </c>
      <c r="B80" s="743" t="s">
        <v>4746</v>
      </c>
      <c r="C80" s="743" t="s">
        <v>3923</v>
      </c>
      <c r="D80" s="743" t="s">
        <v>4801</v>
      </c>
      <c r="E80" s="743" t="s">
        <v>4802</v>
      </c>
      <c r="F80" s="747"/>
      <c r="G80" s="747"/>
      <c r="H80" s="747"/>
      <c r="I80" s="747"/>
      <c r="J80" s="747">
        <v>2</v>
      </c>
      <c r="K80" s="747">
        <v>620</v>
      </c>
      <c r="L80" s="747">
        <v>1</v>
      </c>
      <c r="M80" s="747">
        <v>310</v>
      </c>
      <c r="N80" s="747"/>
      <c r="O80" s="747"/>
      <c r="P80" s="761"/>
      <c r="Q80" s="748"/>
    </row>
    <row r="81" spans="1:17" ht="14.4" customHeight="1" x14ac:dyDescent="0.3">
      <c r="A81" s="742" t="s">
        <v>4745</v>
      </c>
      <c r="B81" s="743" t="s">
        <v>4746</v>
      </c>
      <c r="C81" s="743" t="s">
        <v>3923</v>
      </c>
      <c r="D81" s="743" t="s">
        <v>4803</v>
      </c>
      <c r="E81" s="743" t="s">
        <v>4804</v>
      </c>
      <c r="F81" s="747"/>
      <c r="G81" s="747"/>
      <c r="H81" s="747"/>
      <c r="I81" s="747"/>
      <c r="J81" s="747"/>
      <c r="K81" s="747"/>
      <c r="L81" s="747"/>
      <c r="M81" s="747"/>
      <c r="N81" s="747">
        <v>2</v>
      </c>
      <c r="O81" s="747">
        <v>704</v>
      </c>
      <c r="P81" s="761"/>
      <c r="Q81" s="748">
        <v>352</v>
      </c>
    </row>
    <row r="82" spans="1:17" ht="14.4" customHeight="1" x14ac:dyDescent="0.3">
      <c r="A82" s="742" t="s">
        <v>4745</v>
      </c>
      <c r="B82" s="743" t="s">
        <v>4746</v>
      </c>
      <c r="C82" s="743" t="s">
        <v>3923</v>
      </c>
      <c r="D82" s="743" t="s">
        <v>4805</v>
      </c>
      <c r="E82" s="743" t="s">
        <v>4806</v>
      </c>
      <c r="F82" s="747"/>
      <c r="G82" s="747"/>
      <c r="H82" s="747"/>
      <c r="I82" s="747"/>
      <c r="J82" s="747"/>
      <c r="K82" s="747"/>
      <c r="L82" s="747"/>
      <c r="M82" s="747"/>
      <c r="N82" s="747">
        <v>2</v>
      </c>
      <c r="O82" s="747">
        <v>704</v>
      </c>
      <c r="P82" s="761"/>
      <c r="Q82" s="748">
        <v>352</v>
      </c>
    </row>
    <row r="83" spans="1:17" ht="14.4" customHeight="1" x14ac:dyDescent="0.3">
      <c r="A83" s="742" t="s">
        <v>4745</v>
      </c>
      <c r="B83" s="743" t="s">
        <v>4746</v>
      </c>
      <c r="C83" s="743" t="s">
        <v>3923</v>
      </c>
      <c r="D83" s="743" t="s">
        <v>4807</v>
      </c>
      <c r="E83" s="743" t="s">
        <v>4808</v>
      </c>
      <c r="F83" s="747">
        <v>2</v>
      </c>
      <c r="G83" s="747">
        <v>2432</v>
      </c>
      <c r="H83" s="747">
        <v>1.9918099918099919</v>
      </c>
      <c r="I83" s="747">
        <v>1216</v>
      </c>
      <c r="J83" s="747">
        <v>1</v>
      </c>
      <c r="K83" s="747">
        <v>1221</v>
      </c>
      <c r="L83" s="747">
        <v>1</v>
      </c>
      <c r="M83" s="747">
        <v>1221</v>
      </c>
      <c r="N83" s="747"/>
      <c r="O83" s="747"/>
      <c r="P83" s="761"/>
      <c r="Q83" s="748"/>
    </row>
    <row r="84" spans="1:17" ht="14.4" customHeight="1" x14ac:dyDescent="0.3">
      <c r="A84" s="742" t="s">
        <v>4745</v>
      </c>
      <c r="B84" s="743" t="s">
        <v>4746</v>
      </c>
      <c r="C84" s="743" t="s">
        <v>3923</v>
      </c>
      <c r="D84" s="743" t="s">
        <v>4809</v>
      </c>
      <c r="E84" s="743" t="s">
        <v>4810</v>
      </c>
      <c r="F84" s="747">
        <v>5</v>
      </c>
      <c r="G84" s="747">
        <v>3930</v>
      </c>
      <c r="H84" s="747">
        <v>1.2484116899618805</v>
      </c>
      <c r="I84" s="747">
        <v>786</v>
      </c>
      <c r="J84" s="747">
        <v>4</v>
      </c>
      <c r="K84" s="747">
        <v>3148</v>
      </c>
      <c r="L84" s="747">
        <v>1</v>
      </c>
      <c r="M84" s="747">
        <v>787</v>
      </c>
      <c r="N84" s="747">
        <v>4</v>
      </c>
      <c r="O84" s="747">
        <v>3152</v>
      </c>
      <c r="P84" s="761">
        <v>1.0012706480304956</v>
      </c>
      <c r="Q84" s="748">
        <v>788</v>
      </c>
    </row>
    <row r="85" spans="1:17" ht="14.4" customHeight="1" x14ac:dyDescent="0.3">
      <c r="A85" s="742" t="s">
        <v>4745</v>
      </c>
      <c r="B85" s="743" t="s">
        <v>4746</v>
      </c>
      <c r="C85" s="743" t="s">
        <v>3923</v>
      </c>
      <c r="D85" s="743" t="s">
        <v>4811</v>
      </c>
      <c r="E85" s="743" t="s">
        <v>4812</v>
      </c>
      <c r="F85" s="747">
        <v>4</v>
      </c>
      <c r="G85" s="747">
        <v>752</v>
      </c>
      <c r="H85" s="747">
        <v>1.3262786596119929</v>
      </c>
      <c r="I85" s="747">
        <v>188</v>
      </c>
      <c r="J85" s="747">
        <v>3</v>
      </c>
      <c r="K85" s="747">
        <v>567</v>
      </c>
      <c r="L85" s="747">
        <v>1</v>
      </c>
      <c r="M85" s="747">
        <v>189</v>
      </c>
      <c r="N85" s="747">
        <v>1</v>
      </c>
      <c r="O85" s="747">
        <v>189</v>
      </c>
      <c r="P85" s="761">
        <v>0.33333333333333331</v>
      </c>
      <c r="Q85" s="748">
        <v>189</v>
      </c>
    </row>
    <row r="86" spans="1:17" ht="14.4" customHeight="1" x14ac:dyDescent="0.3">
      <c r="A86" s="742" t="s">
        <v>4745</v>
      </c>
      <c r="B86" s="743" t="s">
        <v>4746</v>
      </c>
      <c r="C86" s="743" t="s">
        <v>3923</v>
      </c>
      <c r="D86" s="743" t="s">
        <v>4813</v>
      </c>
      <c r="E86" s="743" t="s">
        <v>4814</v>
      </c>
      <c r="F86" s="747"/>
      <c r="G86" s="747"/>
      <c r="H86" s="747"/>
      <c r="I86" s="747"/>
      <c r="J86" s="747"/>
      <c r="K86" s="747"/>
      <c r="L86" s="747"/>
      <c r="M86" s="747"/>
      <c r="N86" s="747">
        <v>2</v>
      </c>
      <c r="O86" s="747">
        <v>358</v>
      </c>
      <c r="P86" s="761"/>
      <c r="Q86" s="748">
        <v>179</v>
      </c>
    </row>
    <row r="87" spans="1:17" ht="14.4" customHeight="1" x14ac:dyDescent="0.3">
      <c r="A87" s="742" t="s">
        <v>4745</v>
      </c>
      <c r="B87" s="743" t="s">
        <v>4746</v>
      </c>
      <c r="C87" s="743" t="s">
        <v>3923</v>
      </c>
      <c r="D87" s="743" t="s">
        <v>4815</v>
      </c>
      <c r="E87" s="743" t="s">
        <v>4816</v>
      </c>
      <c r="F87" s="747"/>
      <c r="G87" s="747"/>
      <c r="H87" s="747"/>
      <c r="I87" s="747"/>
      <c r="J87" s="747"/>
      <c r="K87" s="747"/>
      <c r="L87" s="747"/>
      <c r="M87" s="747"/>
      <c r="N87" s="747">
        <v>1</v>
      </c>
      <c r="O87" s="747">
        <v>364</v>
      </c>
      <c r="P87" s="761"/>
      <c r="Q87" s="748">
        <v>364</v>
      </c>
    </row>
    <row r="88" spans="1:17" ht="14.4" customHeight="1" x14ac:dyDescent="0.3">
      <c r="A88" s="742" t="s">
        <v>4745</v>
      </c>
      <c r="B88" s="743" t="s">
        <v>4746</v>
      </c>
      <c r="C88" s="743" t="s">
        <v>3923</v>
      </c>
      <c r="D88" s="743" t="s">
        <v>4817</v>
      </c>
      <c r="E88" s="743" t="s">
        <v>4818</v>
      </c>
      <c r="F88" s="747">
        <v>34</v>
      </c>
      <c r="G88" s="747">
        <v>7752</v>
      </c>
      <c r="H88" s="747">
        <v>1.2537603105288695</v>
      </c>
      <c r="I88" s="747">
        <v>228</v>
      </c>
      <c r="J88" s="747">
        <v>27</v>
      </c>
      <c r="K88" s="747">
        <v>6183</v>
      </c>
      <c r="L88" s="747">
        <v>1</v>
      </c>
      <c r="M88" s="747">
        <v>229</v>
      </c>
      <c r="N88" s="747">
        <v>11</v>
      </c>
      <c r="O88" s="747">
        <v>2519</v>
      </c>
      <c r="P88" s="761">
        <v>0.40740740740740738</v>
      </c>
      <c r="Q88" s="748">
        <v>229</v>
      </c>
    </row>
    <row r="89" spans="1:17" ht="14.4" customHeight="1" x14ac:dyDescent="0.3">
      <c r="A89" s="742" t="s">
        <v>4745</v>
      </c>
      <c r="B89" s="743" t="s">
        <v>4746</v>
      </c>
      <c r="C89" s="743" t="s">
        <v>3923</v>
      </c>
      <c r="D89" s="743" t="s">
        <v>4819</v>
      </c>
      <c r="E89" s="743" t="s">
        <v>4820</v>
      </c>
      <c r="F89" s="747">
        <v>1</v>
      </c>
      <c r="G89" s="747">
        <v>158</v>
      </c>
      <c r="H89" s="747"/>
      <c r="I89" s="747">
        <v>158</v>
      </c>
      <c r="J89" s="747"/>
      <c r="K89" s="747"/>
      <c r="L89" s="747"/>
      <c r="M89" s="747"/>
      <c r="N89" s="747"/>
      <c r="O89" s="747"/>
      <c r="P89" s="761"/>
      <c r="Q89" s="748"/>
    </row>
    <row r="90" spans="1:17" ht="14.4" customHeight="1" x14ac:dyDescent="0.3">
      <c r="A90" s="742" t="s">
        <v>4745</v>
      </c>
      <c r="B90" s="743" t="s">
        <v>4746</v>
      </c>
      <c r="C90" s="743" t="s">
        <v>3923</v>
      </c>
      <c r="D90" s="743" t="s">
        <v>4821</v>
      </c>
      <c r="E90" s="743" t="s">
        <v>4822</v>
      </c>
      <c r="F90" s="747"/>
      <c r="G90" s="747"/>
      <c r="H90" s="747"/>
      <c r="I90" s="747"/>
      <c r="J90" s="747"/>
      <c r="K90" s="747"/>
      <c r="L90" s="747"/>
      <c r="M90" s="747"/>
      <c r="N90" s="747">
        <v>2</v>
      </c>
      <c r="O90" s="747">
        <v>924</v>
      </c>
      <c r="P90" s="761"/>
      <c r="Q90" s="748">
        <v>462</v>
      </c>
    </row>
    <row r="91" spans="1:17" ht="14.4" customHeight="1" x14ac:dyDescent="0.3">
      <c r="A91" s="742" t="s">
        <v>4745</v>
      </c>
      <c r="B91" s="743" t="s">
        <v>4746</v>
      </c>
      <c r="C91" s="743" t="s">
        <v>3923</v>
      </c>
      <c r="D91" s="743" t="s">
        <v>4823</v>
      </c>
      <c r="E91" s="743" t="s">
        <v>4824</v>
      </c>
      <c r="F91" s="747">
        <v>10</v>
      </c>
      <c r="G91" s="747">
        <v>5610</v>
      </c>
      <c r="H91" s="747">
        <v>1.6637010676156583</v>
      </c>
      <c r="I91" s="747">
        <v>561</v>
      </c>
      <c r="J91" s="747">
        <v>6</v>
      </c>
      <c r="K91" s="747">
        <v>3372</v>
      </c>
      <c r="L91" s="747">
        <v>1</v>
      </c>
      <c r="M91" s="747">
        <v>562</v>
      </c>
      <c r="N91" s="747">
        <v>12</v>
      </c>
      <c r="O91" s="747">
        <v>6744</v>
      </c>
      <c r="P91" s="761">
        <v>2</v>
      </c>
      <c r="Q91" s="748">
        <v>562</v>
      </c>
    </row>
    <row r="92" spans="1:17" ht="14.4" customHeight="1" x14ac:dyDescent="0.3">
      <c r="A92" s="742" t="s">
        <v>4745</v>
      </c>
      <c r="B92" s="743" t="s">
        <v>4746</v>
      </c>
      <c r="C92" s="743" t="s">
        <v>3923</v>
      </c>
      <c r="D92" s="743" t="s">
        <v>4825</v>
      </c>
      <c r="E92" s="743" t="s">
        <v>4826</v>
      </c>
      <c r="F92" s="747">
        <v>2</v>
      </c>
      <c r="G92" s="747">
        <v>264</v>
      </c>
      <c r="H92" s="747"/>
      <c r="I92" s="747">
        <v>132</v>
      </c>
      <c r="J92" s="747"/>
      <c r="K92" s="747"/>
      <c r="L92" s="747"/>
      <c r="M92" s="747"/>
      <c r="N92" s="747">
        <v>2</v>
      </c>
      <c r="O92" s="747">
        <v>266</v>
      </c>
      <c r="P92" s="761"/>
      <c r="Q92" s="748">
        <v>133</v>
      </c>
    </row>
    <row r="93" spans="1:17" ht="14.4" customHeight="1" x14ac:dyDescent="0.3">
      <c r="A93" s="742" t="s">
        <v>4745</v>
      </c>
      <c r="B93" s="743" t="s">
        <v>4746</v>
      </c>
      <c r="C93" s="743" t="s">
        <v>3923</v>
      </c>
      <c r="D93" s="743" t="s">
        <v>4827</v>
      </c>
      <c r="E93" s="743" t="s">
        <v>4828</v>
      </c>
      <c r="F93" s="747">
        <v>2</v>
      </c>
      <c r="G93" s="747">
        <v>826</v>
      </c>
      <c r="H93" s="747">
        <v>1.9951690821256038</v>
      </c>
      <c r="I93" s="747">
        <v>413</v>
      </c>
      <c r="J93" s="747">
        <v>1</v>
      </c>
      <c r="K93" s="747">
        <v>414</v>
      </c>
      <c r="L93" s="747">
        <v>1</v>
      </c>
      <c r="M93" s="747">
        <v>414</v>
      </c>
      <c r="N93" s="747">
        <v>6</v>
      </c>
      <c r="O93" s="747">
        <v>2484</v>
      </c>
      <c r="P93" s="761">
        <v>6</v>
      </c>
      <c r="Q93" s="748">
        <v>414</v>
      </c>
    </row>
    <row r="94" spans="1:17" ht="14.4" customHeight="1" x14ac:dyDescent="0.3">
      <c r="A94" s="742" t="s">
        <v>4745</v>
      </c>
      <c r="B94" s="743" t="s">
        <v>4746</v>
      </c>
      <c r="C94" s="743" t="s">
        <v>3923</v>
      </c>
      <c r="D94" s="743" t="s">
        <v>4829</v>
      </c>
      <c r="E94" s="743" t="s">
        <v>4830</v>
      </c>
      <c r="F94" s="747"/>
      <c r="G94" s="747"/>
      <c r="H94" s="747"/>
      <c r="I94" s="747"/>
      <c r="J94" s="747"/>
      <c r="K94" s="747"/>
      <c r="L94" s="747"/>
      <c r="M94" s="747"/>
      <c r="N94" s="747">
        <v>1</v>
      </c>
      <c r="O94" s="747">
        <v>941</v>
      </c>
      <c r="P94" s="761"/>
      <c r="Q94" s="748">
        <v>941</v>
      </c>
    </row>
    <row r="95" spans="1:17" ht="14.4" customHeight="1" x14ac:dyDescent="0.3">
      <c r="A95" s="742" t="s">
        <v>4745</v>
      </c>
      <c r="B95" s="743" t="s">
        <v>4746</v>
      </c>
      <c r="C95" s="743" t="s">
        <v>3923</v>
      </c>
      <c r="D95" s="743" t="s">
        <v>4831</v>
      </c>
      <c r="E95" s="743" t="s">
        <v>4832</v>
      </c>
      <c r="F95" s="747">
        <v>2</v>
      </c>
      <c r="G95" s="747">
        <v>790</v>
      </c>
      <c r="H95" s="747">
        <v>1.994949494949495</v>
      </c>
      <c r="I95" s="747">
        <v>395</v>
      </c>
      <c r="J95" s="747">
        <v>1</v>
      </c>
      <c r="K95" s="747">
        <v>396</v>
      </c>
      <c r="L95" s="747">
        <v>1</v>
      </c>
      <c r="M95" s="747">
        <v>396</v>
      </c>
      <c r="N95" s="747"/>
      <c r="O95" s="747"/>
      <c r="P95" s="761"/>
      <c r="Q95" s="748"/>
    </row>
    <row r="96" spans="1:17" ht="14.4" customHeight="1" x14ac:dyDescent="0.3">
      <c r="A96" s="742" t="s">
        <v>4745</v>
      </c>
      <c r="B96" s="743" t="s">
        <v>4746</v>
      </c>
      <c r="C96" s="743" t="s">
        <v>3923</v>
      </c>
      <c r="D96" s="743" t="s">
        <v>4833</v>
      </c>
      <c r="E96" s="743" t="s">
        <v>4834</v>
      </c>
      <c r="F96" s="747"/>
      <c r="G96" s="747"/>
      <c r="H96" s="747"/>
      <c r="I96" s="747"/>
      <c r="J96" s="747"/>
      <c r="K96" s="747"/>
      <c r="L96" s="747"/>
      <c r="M96" s="747"/>
      <c r="N96" s="747">
        <v>1</v>
      </c>
      <c r="O96" s="747">
        <v>575</v>
      </c>
      <c r="P96" s="761"/>
      <c r="Q96" s="748">
        <v>575</v>
      </c>
    </row>
    <row r="97" spans="1:17" ht="14.4" customHeight="1" x14ac:dyDescent="0.3">
      <c r="A97" s="742" t="s">
        <v>4745</v>
      </c>
      <c r="B97" s="743" t="s">
        <v>4746</v>
      </c>
      <c r="C97" s="743" t="s">
        <v>3923</v>
      </c>
      <c r="D97" s="743" t="s">
        <v>4835</v>
      </c>
      <c r="E97" s="743" t="s">
        <v>4836</v>
      </c>
      <c r="F97" s="747"/>
      <c r="G97" s="747"/>
      <c r="H97" s="747"/>
      <c r="I97" s="747"/>
      <c r="J97" s="747"/>
      <c r="K97" s="747"/>
      <c r="L97" s="747"/>
      <c r="M97" s="747"/>
      <c r="N97" s="747">
        <v>1</v>
      </c>
      <c r="O97" s="747">
        <v>89</v>
      </c>
      <c r="P97" s="761"/>
      <c r="Q97" s="748">
        <v>89</v>
      </c>
    </row>
    <row r="98" spans="1:17" ht="14.4" customHeight="1" x14ac:dyDescent="0.3">
      <c r="A98" s="742" t="s">
        <v>4745</v>
      </c>
      <c r="B98" s="743" t="s">
        <v>4746</v>
      </c>
      <c r="C98" s="743" t="s">
        <v>3923</v>
      </c>
      <c r="D98" s="743" t="s">
        <v>4837</v>
      </c>
      <c r="E98" s="743" t="s">
        <v>4838</v>
      </c>
      <c r="F98" s="747">
        <v>62</v>
      </c>
      <c r="G98" s="747">
        <v>1860</v>
      </c>
      <c r="H98" s="747">
        <v>0.59047619047619049</v>
      </c>
      <c r="I98" s="747">
        <v>30</v>
      </c>
      <c r="J98" s="747">
        <v>105</v>
      </c>
      <c r="K98" s="747">
        <v>3150</v>
      </c>
      <c r="L98" s="747">
        <v>1</v>
      </c>
      <c r="M98" s="747">
        <v>30</v>
      </c>
      <c r="N98" s="747">
        <v>101</v>
      </c>
      <c r="O98" s="747">
        <v>3030</v>
      </c>
      <c r="P98" s="761">
        <v>0.96190476190476193</v>
      </c>
      <c r="Q98" s="748">
        <v>30</v>
      </c>
    </row>
    <row r="99" spans="1:17" ht="14.4" customHeight="1" x14ac:dyDescent="0.3">
      <c r="A99" s="742" t="s">
        <v>4745</v>
      </c>
      <c r="B99" s="743" t="s">
        <v>4746</v>
      </c>
      <c r="C99" s="743" t="s">
        <v>3923</v>
      </c>
      <c r="D99" s="743" t="s">
        <v>4839</v>
      </c>
      <c r="E99" s="743" t="s">
        <v>4840</v>
      </c>
      <c r="F99" s="747">
        <v>6</v>
      </c>
      <c r="G99" s="747">
        <v>300</v>
      </c>
      <c r="H99" s="747">
        <v>0.10526315789473684</v>
      </c>
      <c r="I99" s="747">
        <v>50</v>
      </c>
      <c r="J99" s="747">
        <v>57</v>
      </c>
      <c r="K99" s="747">
        <v>2850</v>
      </c>
      <c r="L99" s="747">
        <v>1</v>
      </c>
      <c r="M99" s="747">
        <v>50</v>
      </c>
      <c r="N99" s="747">
        <v>12</v>
      </c>
      <c r="O99" s="747">
        <v>600</v>
      </c>
      <c r="P99" s="761">
        <v>0.21052631578947367</v>
      </c>
      <c r="Q99" s="748">
        <v>50</v>
      </c>
    </row>
    <row r="100" spans="1:17" ht="14.4" customHeight="1" x14ac:dyDescent="0.3">
      <c r="A100" s="742" t="s">
        <v>4745</v>
      </c>
      <c r="B100" s="743" t="s">
        <v>4746</v>
      </c>
      <c r="C100" s="743" t="s">
        <v>3923</v>
      </c>
      <c r="D100" s="743" t="s">
        <v>4841</v>
      </c>
      <c r="E100" s="743" t="s">
        <v>4842</v>
      </c>
      <c r="F100" s="747">
        <v>398</v>
      </c>
      <c r="G100" s="747">
        <v>4776</v>
      </c>
      <c r="H100" s="747">
        <v>0.8633405639913232</v>
      </c>
      <c r="I100" s="747">
        <v>12</v>
      </c>
      <c r="J100" s="747">
        <v>461</v>
      </c>
      <c r="K100" s="747">
        <v>5532</v>
      </c>
      <c r="L100" s="747">
        <v>1</v>
      </c>
      <c r="M100" s="747">
        <v>12</v>
      </c>
      <c r="N100" s="747">
        <v>401</v>
      </c>
      <c r="O100" s="747">
        <v>4812</v>
      </c>
      <c r="P100" s="761">
        <v>0.86984815618221256</v>
      </c>
      <c r="Q100" s="748">
        <v>12</v>
      </c>
    </row>
    <row r="101" spans="1:17" ht="14.4" customHeight="1" x14ac:dyDescent="0.3">
      <c r="A101" s="742" t="s">
        <v>4745</v>
      </c>
      <c r="B101" s="743" t="s">
        <v>4746</v>
      </c>
      <c r="C101" s="743" t="s">
        <v>3923</v>
      </c>
      <c r="D101" s="743" t="s">
        <v>4843</v>
      </c>
      <c r="E101" s="743" t="s">
        <v>4844</v>
      </c>
      <c r="F101" s="747">
        <v>40</v>
      </c>
      <c r="G101" s="747">
        <v>7280</v>
      </c>
      <c r="H101" s="747">
        <v>1.2431693989071038</v>
      </c>
      <c r="I101" s="747">
        <v>182</v>
      </c>
      <c r="J101" s="747">
        <v>32</v>
      </c>
      <c r="K101" s="747">
        <v>5856</v>
      </c>
      <c r="L101" s="747">
        <v>1</v>
      </c>
      <c r="M101" s="747">
        <v>183</v>
      </c>
      <c r="N101" s="747">
        <v>74</v>
      </c>
      <c r="O101" s="747">
        <v>13542</v>
      </c>
      <c r="P101" s="761">
        <v>2.3125</v>
      </c>
      <c r="Q101" s="748">
        <v>183</v>
      </c>
    </row>
    <row r="102" spans="1:17" ht="14.4" customHeight="1" x14ac:dyDescent="0.3">
      <c r="A102" s="742" t="s">
        <v>4745</v>
      </c>
      <c r="B102" s="743" t="s">
        <v>4746</v>
      </c>
      <c r="C102" s="743" t="s">
        <v>3923</v>
      </c>
      <c r="D102" s="743" t="s">
        <v>4845</v>
      </c>
      <c r="E102" s="743" t="s">
        <v>4846</v>
      </c>
      <c r="F102" s="747">
        <v>11</v>
      </c>
      <c r="G102" s="747">
        <v>792</v>
      </c>
      <c r="H102" s="747">
        <v>0.63819500402900886</v>
      </c>
      <c r="I102" s="747">
        <v>72</v>
      </c>
      <c r="J102" s="747">
        <v>17</v>
      </c>
      <c r="K102" s="747">
        <v>1241</v>
      </c>
      <c r="L102" s="747">
        <v>1</v>
      </c>
      <c r="M102" s="747">
        <v>73</v>
      </c>
      <c r="N102" s="747">
        <v>15</v>
      </c>
      <c r="O102" s="747">
        <v>1095</v>
      </c>
      <c r="P102" s="761">
        <v>0.88235294117647056</v>
      </c>
      <c r="Q102" s="748">
        <v>73</v>
      </c>
    </row>
    <row r="103" spans="1:17" ht="14.4" customHeight="1" x14ac:dyDescent="0.3">
      <c r="A103" s="742" t="s">
        <v>4745</v>
      </c>
      <c r="B103" s="743" t="s">
        <v>4746</v>
      </c>
      <c r="C103" s="743" t="s">
        <v>3923</v>
      </c>
      <c r="D103" s="743" t="s">
        <v>4847</v>
      </c>
      <c r="E103" s="743" t="s">
        <v>4848</v>
      </c>
      <c r="F103" s="747">
        <v>28</v>
      </c>
      <c r="G103" s="747">
        <v>5124</v>
      </c>
      <c r="H103" s="747">
        <v>2.3206521739130435</v>
      </c>
      <c r="I103" s="747">
        <v>183</v>
      </c>
      <c r="J103" s="747">
        <v>12</v>
      </c>
      <c r="K103" s="747">
        <v>2208</v>
      </c>
      <c r="L103" s="747">
        <v>1</v>
      </c>
      <c r="M103" s="747">
        <v>184</v>
      </c>
      <c r="N103" s="747">
        <v>25</v>
      </c>
      <c r="O103" s="747">
        <v>4600</v>
      </c>
      <c r="P103" s="761">
        <v>2.0833333333333335</v>
      </c>
      <c r="Q103" s="748">
        <v>184</v>
      </c>
    </row>
    <row r="104" spans="1:17" ht="14.4" customHeight="1" x14ac:dyDescent="0.3">
      <c r="A104" s="742" t="s">
        <v>4745</v>
      </c>
      <c r="B104" s="743" t="s">
        <v>4746</v>
      </c>
      <c r="C104" s="743" t="s">
        <v>3923</v>
      </c>
      <c r="D104" s="743" t="s">
        <v>4849</v>
      </c>
      <c r="E104" s="743" t="s">
        <v>4850</v>
      </c>
      <c r="F104" s="747"/>
      <c r="G104" s="747"/>
      <c r="H104" s="747"/>
      <c r="I104" s="747"/>
      <c r="J104" s="747"/>
      <c r="K104" s="747"/>
      <c r="L104" s="747"/>
      <c r="M104" s="747"/>
      <c r="N104" s="747">
        <v>1</v>
      </c>
      <c r="O104" s="747">
        <v>1285</v>
      </c>
      <c r="P104" s="761"/>
      <c r="Q104" s="748">
        <v>1285</v>
      </c>
    </row>
    <row r="105" spans="1:17" ht="14.4" customHeight="1" x14ac:dyDescent="0.3">
      <c r="A105" s="742" t="s">
        <v>4745</v>
      </c>
      <c r="B105" s="743" t="s">
        <v>4746</v>
      </c>
      <c r="C105" s="743" t="s">
        <v>3923</v>
      </c>
      <c r="D105" s="743" t="s">
        <v>4851</v>
      </c>
      <c r="E105" s="743" t="s">
        <v>4852</v>
      </c>
      <c r="F105" s="747">
        <v>853</v>
      </c>
      <c r="G105" s="747">
        <v>126244</v>
      </c>
      <c r="H105" s="747">
        <v>0.83066192920121074</v>
      </c>
      <c r="I105" s="747">
        <v>148</v>
      </c>
      <c r="J105" s="747">
        <v>1020</v>
      </c>
      <c r="K105" s="747">
        <v>151980</v>
      </c>
      <c r="L105" s="747">
        <v>1</v>
      </c>
      <c r="M105" s="747">
        <v>149</v>
      </c>
      <c r="N105" s="747">
        <v>1049</v>
      </c>
      <c r="O105" s="747">
        <v>156301</v>
      </c>
      <c r="P105" s="761">
        <v>1.0284313725490195</v>
      </c>
      <c r="Q105" s="748">
        <v>149</v>
      </c>
    </row>
    <row r="106" spans="1:17" ht="14.4" customHeight="1" x14ac:dyDescent="0.3">
      <c r="A106" s="742" t="s">
        <v>4745</v>
      </c>
      <c r="B106" s="743" t="s">
        <v>4746</v>
      </c>
      <c r="C106" s="743" t="s">
        <v>3923</v>
      </c>
      <c r="D106" s="743" t="s">
        <v>4853</v>
      </c>
      <c r="E106" s="743" t="s">
        <v>4854</v>
      </c>
      <c r="F106" s="747">
        <v>65</v>
      </c>
      <c r="G106" s="747">
        <v>1950</v>
      </c>
      <c r="H106" s="747">
        <v>0.60185185185185186</v>
      </c>
      <c r="I106" s="747">
        <v>30</v>
      </c>
      <c r="J106" s="747">
        <v>108</v>
      </c>
      <c r="K106" s="747">
        <v>3240</v>
      </c>
      <c r="L106" s="747">
        <v>1</v>
      </c>
      <c r="M106" s="747">
        <v>30</v>
      </c>
      <c r="N106" s="747">
        <v>116</v>
      </c>
      <c r="O106" s="747">
        <v>3480</v>
      </c>
      <c r="P106" s="761">
        <v>1.0740740740740742</v>
      </c>
      <c r="Q106" s="748">
        <v>30</v>
      </c>
    </row>
    <row r="107" spans="1:17" ht="14.4" customHeight="1" x14ac:dyDescent="0.3">
      <c r="A107" s="742" t="s">
        <v>4745</v>
      </c>
      <c r="B107" s="743" t="s">
        <v>4746</v>
      </c>
      <c r="C107" s="743" t="s">
        <v>3923</v>
      </c>
      <c r="D107" s="743" t="s">
        <v>4855</v>
      </c>
      <c r="E107" s="743" t="s">
        <v>4856</v>
      </c>
      <c r="F107" s="747">
        <v>30</v>
      </c>
      <c r="G107" s="747">
        <v>930</v>
      </c>
      <c r="H107" s="747">
        <v>0.5</v>
      </c>
      <c r="I107" s="747">
        <v>31</v>
      </c>
      <c r="J107" s="747">
        <v>60</v>
      </c>
      <c r="K107" s="747">
        <v>1860</v>
      </c>
      <c r="L107" s="747">
        <v>1</v>
      </c>
      <c r="M107" s="747">
        <v>31</v>
      </c>
      <c r="N107" s="747">
        <v>22</v>
      </c>
      <c r="O107" s="747">
        <v>682</v>
      </c>
      <c r="P107" s="761">
        <v>0.36666666666666664</v>
      </c>
      <c r="Q107" s="748">
        <v>31</v>
      </c>
    </row>
    <row r="108" spans="1:17" ht="14.4" customHeight="1" x14ac:dyDescent="0.3">
      <c r="A108" s="742" t="s">
        <v>4745</v>
      </c>
      <c r="B108" s="743" t="s">
        <v>4746</v>
      </c>
      <c r="C108" s="743" t="s">
        <v>3923</v>
      </c>
      <c r="D108" s="743" t="s">
        <v>4857</v>
      </c>
      <c r="E108" s="743" t="s">
        <v>4858</v>
      </c>
      <c r="F108" s="747">
        <v>32</v>
      </c>
      <c r="G108" s="747">
        <v>864</v>
      </c>
      <c r="H108" s="747">
        <v>0.50793650793650791</v>
      </c>
      <c r="I108" s="747">
        <v>27</v>
      </c>
      <c r="J108" s="747">
        <v>63</v>
      </c>
      <c r="K108" s="747">
        <v>1701</v>
      </c>
      <c r="L108" s="747">
        <v>1</v>
      </c>
      <c r="M108" s="747">
        <v>27</v>
      </c>
      <c r="N108" s="747">
        <v>30</v>
      </c>
      <c r="O108" s="747">
        <v>810</v>
      </c>
      <c r="P108" s="761">
        <v>0.47619047619047616</v>
      </c>
      <c r="Q108" s="748">
        <v>27</v>
      </c>
    </row>
    <row r="109" spans="1:17" ht="14.4" customHeight="1" x14ac:dyDescent="0.3">
      <c r="A109" s="742" t="s">
        <v>4745</v>
      </c>
      <c r="B109" s="743" t="s">
        <v>4746</v>
      </c>
      <c r="C109" s="743" t="s">
        <v>3923</v>
      </c>
      <c r="D109" s="743" t="s">
        <v>4859</v>
      </c>
      <c r="E109" s="743" t="s">
        <v>4860</v>
      </c>
      <c r="F109" s="747">
        <v>10</v>
      </c>
      <c r="G109" s="747">
        <v>2550</v>
      </c>
      <c r="H109" s="747">
        <v>1.9921875</v>
      </c>
      <c r="I109" s="747">
        <v>255</v>
      </c>
      <c r="J109" s="747">
        <v>5</v>
      </c>
      <c r="K109" s="747">
        <v>1280</v>
      </c>
      <c r="L109" s="747">
        <v>1</v>
      </c>
      <c r="M109" s="747">
        <v>256</v>
      </c>
      <c r="N109" s="747">
        <v>11</v>
      </c>
      <c r="O109" s="747">
        <v>2816</v>
      </c>
      <c r="P109" s="761">
        <v>2.2000000000000002</v>
      </c>
      <c r="Q109" s="748">
        <v>256</v>
      </c>
    </row>
    <row r="110" spans="1:17" ht="14.4" customHeight="1" x14ac:dyDescent="0.3">
      <c r="A110" s="742" t="s">
        <v>4745</v>
      </c>
      <c r="B110" s="743" t="s">
        <v>4746</v>
      </c>
      <c r="C110" s="743" t="s">
        <v>3923</v>
      </c>
      <c r="D110" s="743" t="s">
        <v>4861</v>
      </c>
      <c r="E110" s="743" t="s">
        <v>4862</v>
      </c>
      <c r="F110" s="747">
        <v>6</v>
      </c>
      <c r="G110" s="747">
        <v>132</v>
      </c>
      <c r="H110" s="747">
        <v>0.8571428571428571</v>
      </c>
      <c r="I110" s="747">
        <v>22</v>
      </c>
      <c r="J110" s="747">
        <v>7</v>
      </c>
      <c r="K110" s="747">
        <v>154</v>
      </c>
      <c r="L110" s="747">
        <v>1</v>
      </c>
      <c r="M110" s="747">
        <v>22</v>
      </c>
      <c r="N110" s="747">
        <v>7</v>
      </c>
      <c r="O110" s="747">
        <v>154</v>
      </c>
      <c r="P110" s="761">
        <v>1</v>
      </c>
      <c r="Q110" s="748">
        <v>22</v>
      </c>
    </row>
    <row r="111" spans="1:17" ht="14.4" customHeight="1" x14ac:dyDescent="0.3">
      <c r="A111" s="742" t="s">
        <v>4745</v>
      </c>
      <c r="B111" s="743" t="s">
        <v>4746</v>
      </c>
      <c r="C111" s="743" t="s">
        <v>3923</v>
      </c>
      <c r="D111" s="743" t="s">
        <v>4863</v>
      </c>
      <c r="E111" s="743" t="s">
        <v>4864</v>
      </c>
      <c r="F111" s="747">
        <v>59</v>
      </c>
      <c r="G111" s="747">
        <v>1475</v>
      </c>
      <c r="H111" s="747">
        <v>0.5130434782608696</v>
      </c>
      <c r="I111" s="747">
        <v>25</v>
      </c>
      <c r="J111" s="747">
        <v>115</v>
      </c>
      <c r="K111" s="747">
        <v>2875</v>
      </c>
      <c r="L111" s="747">
        <v>1</v>
      </c>
      <c r="M111" s="747">
        <v>25</v>
      </c>
      <c r="N111" s="747">
        <v>90</v>
      </c>
      <c r="O111" s="747">
        <v>2250</v>
      </c>
      <c r="P111" s="761">
        <v>0.78260869565217395</v>
      </c>
      <c r="Q111" s="748">
        <v>25</v>
      </c>
    </row>
    <row r="112" spans="1:17" ht="14.4" customHeight="1" x14ac:dyDescent="0.3">
      <c r="A112" s="742" t="s">
        <v>4745</v>
      </c>
      <c r="B112" s="743" t="s">
        <v>4746</v>
      </c>
      <c r="C112" s="743" t="s">
        <v>3923</v>
      </c>
      <c r="D112" s="743" t="s">
        <v>4865</v>
      </c>
      <c r="E112" s="743" t="s">
        <v>4866</v>
      </c>
      <c r="F112" s="747"/>
      <c r="G112" s="747"/>
      <c r="H112" s="747"/>
      <c r="I112" s="747"/>
      <c r="J112" s="747"/>
      <c r="K112" s="747"/>
      <c r="L112" s="747"/>
      <c r="M112" s="747"/>
      <c r="N112" s="747">
        <v>2</v>
      </c>
      <c r="O112" s="747">
        <v>66</v>
      </c>
      <c r="P112" s="761"/>
      <c r="Q112" s="748">
        <v>33</v>
      </c>
    </row>
    <row r="113" spans="1:17" ht="14.4" customHeight="1" x14ac:dyDescent="0.3">
      <c r="A113" s="742" t="s">
        <v>4745</v>
      </c>
      <c r="B113" s="743" t="s">
        <v>4746</v>
      </c>
      <c r="C113" s="743" t="s">
        <v>3923</v>
      </c>
      <c r="D113" s="743" t="s">
        <v>4867</v>
      </c>
      <c r="E113" s="743" t="s">
        <v>4868</v>
      </c>
      <c r="F113" s="747">
        <v>1</v>
      </c>
      <c r="G113" s="747">
        <v>30</v>
      </c>
      <c r="H113" s="747">
        <v>1</v>
      </c>
      <c r="I113" s="747">
        <v>30</v>
      </c>
      <c r="J113" s="747">
        <v>1</v>
      </c>
      <c r="K113" s="747">
        <v>30</v>
      </c>
      <c r="L113" s="747">
        <v>1</v>
      </c>
      <c r="M113" s="747">
        <v>30</v>
      </c>
      <c r="N113" s="747">
        <v>10</v>
      </c>
      <c r="O113" s="747">
        <v>300</v>
      </c>
      <c r="P113" s="761">
        <v>10</v>
      </c>
      <c r="Q113" s="748">
        <v>30</v>
      </c>
    </row>
    <row r="114" spans="1:17" ht="14.4" customHeight="1" x14ac:dyDescent="0.3">
      <c r="A114" s="742" t="s">
        <v>4745</v>
      </c>
      <c r="B114" s="743" t="s">
        <v>4746</v>
      </c>
      <c r="C114" s="743" t="s">
        <v>3923</v>
      </c>
      <c r="D114" s="743" t="s">
        <v>4869</v>
      </c>
      <c r="E114" s="743" t="s">
        <v>4870</v>
      </c>
      <c r="F114" s="747">
        <v>1</v>
      </c>
      <c r="G114" s="747">
        <v>204</v>
      </c>
      <c r="H114" s="747">
        <v>4.9756097560975612E-2</v>
      </c>
      <c r="I114" s="747">
        <v>204</v>
      </c>
      <c r="J114" s="747">
        <v>20</v>
      </c>
      <c r="K114" s="747">
        <v>4100</v>
      </c>
      <c r="L114" s="747">
        <v>1</v>
      </c>
      <c r="M114" s="747">
        <v>205</v>
      </c>
      <c r="N114" s="747">
        <v>22</v>
      </c>
      <c r="O114" s="747">
        <v>4510</v>
      </c>
      <c r="P114" s="761">
        <v>1.1000000000000001</v>
      </c>
      <c r="Q114" s="748">
        <v>205</v>
      </c>
    </row>
    <row r="115" spans="1:17" ht="14.4" customHeight="1" x14ac:dyDescent="0.3">
      <c r="A115" s="742" t="s">
        <v>4745</v>
      </c>
      <c r="B115" s="743" t="s">
        <v>4746</v>
      </c>
      <c r="C115" s="743" t="s">
        <v>3923</v>
      </c>
      <c r="D115" s="743" t="s">
        <v>4871</v>
      </c>
      <c r="E115" s="743" t="s">
        <v>4872</v>
      </c>
      <c r="F115" s="747">
        <v>5</v>
      </c>
      <c r="G115" s="747">
        <v>130</v>
      </c>
      <c r="H115" s="747">
        <v>5</v>
      </c>
      <c r="I115" s="747">
        <v>26</v>
      </c>
      <c r="J115" s="747">
        <v>1</v>
      </c>
      <c r="K115" s="747">
        <v>26</v>
      </c>
      <c r="L115" s="747">
        <v>1</v>
      </c>
      <c r="M115" s="747">
        <v>26</v>
      </c>
      <c r="N115" s="747">
        <v>2</v>
      </c>
      <c r="O115" s="747">
        <v>52</v>
      </c>
      <c r="P115" s="761">
        <v>2</v>
      </c>
      <c r="Q115" s="748">
        <v>26</v>
      </c>
    </row>
    <row r="116" spans="1:17" ht="14.4" customHeight="1" x14ac:dyDescent="0.3">
      <c r="A116" s="742" t="s">
        <v>4745</v>
      </c>
      <c r="B116" s="743" t="s">
        <v>4746</v>
      </c>
      <c r="C116" s="743" t="s">
        <v>3923</v>
      </c>
      <c r="D116" s="743" t="s">
        <v>4873</v>
      </c>
      <c r="E116" s="743" t="s">
        <v>4874</v>
      </c>
      <c r="F116" s="747">
        <v>6</v>
      </c>
      <c r="G116" s="747">
        <v>504</v>
      </c>
      <c r="H116" s="747">
        <v>0.6</v>
      </c>
      <c r="I116" s="747">
        <v>84</v>
      </c>
      <c r="J116" s="747">
        <v>10</v>
      </c>
      <c r="K116" s="747">
        <v>840</v>
      </c>
      <c r="L116" s="747">
        <v>1</v>
      </c>
      <c r="M116" s="747">
        <v>84</v>
      </c>
      <c r="N116" s="747">
        <v>5</v>
      </c>
      <c r="O116" s="747">
        <v>420</v>
      </c>
      <c r="P116" s="761">
        <v>0.5</v>
      </c>
      <c r="Q116" s="748">
        <v>84</v>
      </c>
    </row>
    <row r="117" spans="1:17" ht="14.4" customHeight="1" x14ac:dyDescent="0.3">
      <c r="A117" s="742" t="s">
        <v>4745</v>
      </c>
      <c r="B117" s="743" t="s">
        <v>4746</v>
      </c>
      <c r="C117" s="743" t="s">
        <v>3923</v>
      </c>
      <c r="D117" s="743" t="s">
        <v>4875</v>
      </c>
      <c r="E117" s="743" t="s">
        <v>4876</v>
      </c>
      <c r="F117" s="747">
        <v>195</v>
      </c>
      <c r="G117" s="747">
        <v>34125</v>
      </c>
      <c r="H117" s="747">
        <v>0.75151955602537002</v>
      </c>
      <c r="I117" s="747">
        <v>175</v>
      </c>
      <c r="J117" s="747">
        <v>258</v>
      </c>
      <c r="K117" s="747">
        <v>45408</v>
      </c>
      <c r="L117" s="747">
        <v>1</v>
      </c>
      <c r="M117" s="747">
        <v>176</v>
      </c>
      <c r="N117" s="747">
        <v>248</v>
      </c>
      <c r="O117" s="747">
        <v>43648</v>
      </c>
      <c r="P117" s="761">
        <v>0.96124031007751942</v>
      </c>
      <c r="Q117" s="748">
        <v>176</v>
      </c>
    </row>
    <row r="118" spans="1:17" ht="14.4" customHeight="1" x14ac:dyDescent="0.3">
      <c r="A118" s="742" t="s">
        <v>4745</v>
      </c>
      <c r="B118" s="743" t="s">
        <v>4746</v>
      </c>
      <c r="C118" s="743" t="s">
        <v>3923</v>
      </c>
      <c r="D118" s="743" t="s">
        <v>4877</v>
      </c>
      <c r="E118" s="743" t="s">
        <v>4878</v>
      </c>
      <c r="F118" s="747">
        <v>36</v>
      </c>
      <c r="G118" s="747">
        <v>9072</v>
      </c>
      <c r="H118" s="747">
        <v>1.2806324110671936</v>
      </c>
      <c r="I118" s="747">
        <v>252</v>
      </c>
      <c r="J118" s="747">
        <v>28</v>
      </c>
      <c r="K118" s="747">
        <v>7084</v>
      </c>
      <c r="L118" s="747">
        <v>1</v>
      </c>
      <c r="M118" s="747">
        <v>253</v>
      </c>
      <c r="N118" s="747">
        <v>20</v>
      </c>
      <c r="O118" s="747">
        <v>5060</v>
      </c>
      <c r="P118" s="761">
        <v>0.7142857142857143</v>
      </c>
      <c r="Q118" s="748">
        <v>253</v>
      </c>
    </row>
    <row r="119" spans="1:17" ht="14.4" customHeight="1" x14ac:dyDescent="0.3">
      <c r="A119" s="742" t="s">
        <v>4745</v>
      </c>
      <c r="B119" s="743" t="s">
        <v>4746</v>
      </c>
      <c r="C119" s="743" t="s">
        <v>3923</v>
      </c>
      <c r="D119" s="743" t="s">
        <v>4879</v>
      </c>
      <c r="E119" s="743" t="s">
        <v>4880</v>
      </c>
      <c r="F119" s="747">
        <v>142</v>
      </c>
      <c r="G119" s="747">
        <v>2130</v>
      </c>
      <c r="H119" s="747">
        <v>0.79329608938547491</v>
      </c>
      <c r="I119" s="747">
        <v>15</v>
      </c>
      <c r="J119" s="747">
        <v>179</v>
      </c>
      <c r="K119" s="747">
        <v>2685</v>
      </c>
      <c r="L119" s="747">
        <v>1</v>
      </c>
      <c r="M119" s="747">
        <v>15</v>
      </c>
      <c r="N119" s="747">
        <v>239</v>
      </c>
      <c r="O119" s="747">
        <v>3585</v>
      </c>
      <c r="P119" s="761">
        <v>1.3351955307262571</v>
      </c>
      <c r="Q119" s="748">
        <v>15</v>
      </c>
    </row>
    <row r="120" spans="1:17" ht="14.4" customHeight="1" x14ac:dyDescent="0.3">
      <c r="A120" s="742" t="s">
        <v>4745</v>
      </c>
      <c r="B120" s="743" t="s">
        <v>4746</v>
      </c>
      <c r="C120" s="743" t="s">
        <v>3923</v>
      </c>
      <c r="D120" s="743" t="s">
        <v>4881</v>
      </c>
      <c r="E120" s="743" t="s">
        <v>4882</v>
      </c>
      <c r="F120" s="747">
        <v>8</v>
      </c>
      <c r="G120" s="747">
        <v>184</v>
      </c>
      <c r="H120" s="747">
        <v>1</v>
      </c>
      <c r="I120" s="747">
        <v>23</v>
      </c>
      <c r="J120" s="747">
        <v>8</v>
      </c>
      <c r="K120" s="747">
        <v>184</v>
      </c>
      <c r="L120" s="747">
        <v>1</v>
      </c>
      <c r="M120" s="747">
        <v>23</v>
      </c>
      <c r="N120" s="747">
        <v>10</v>
      </c>
      <c r="O120" s="747">
        <v>230</v>
      </c>
      <c r="P120" s="761">
        <v>1.25</v>
      </c>
      <c r="Q120" s="748">
        <v>23</v>
      </c>
    </row>
    <row r="121" spans="1:17" ht="14.4" customHeight="1" x14ac:dyDescent="0.3">
      <c r="A121" s="742" t="s">
        <v>4745</v>
      </c>
      <c r="B121" s="743" t="s">
        <v>4746</v>
      </c>
      <c r="C121" s="743" t="s">
        <v>3923</v>
      </c>
      <c r="D121" s="743" t="s">
        <v>4883</v>
      </c>
      <c r="E121" s="743" t="s">
        <v>4884</v>
      </c>
      <c r="F121" s="747">
        <v>44</v>
      </c>
      <c r="G121" s="747">
        <v>11044</v>
      </c>
      <c r="H121" s="747">
        <v>1.4608465608465608</v>
      </c>
      <c r="I121" s="747">
        <v>251</v>
      </c>
      <c r="J121" s="747">
        <v>30</v>
      </c>
      <c r="K121" s="747">
        <v>7560</v>
      </c>
      <c r="L121" s="747">
        <v>1</v>
      </c>
      <c r="M121" s="747">
        <v>252</v>
      </c>
      <c r="N121" s="747">
        <v>38</v>
      </c>
      <c r="O121" s="747">
        <v>9576</v>
      </c>
      <c r="P121" s="761">
        <v>1.2666666666666666</v>
      </c>
      <c r="Q121" s="748">
        <v>252</v>
      </c>
    </row>
    <row r="122" spans="1:17" ht="14.4" customHeight="1" x14ac:dyDescent="0.3">
      <c r="A122" s="742" t="s">
        <v>4745</v>
      </c>
      <c r="B122" s="743" t="s">
        <v>4746</v>
      </c>
      <c r="C122" s="743" t="s">
        <v>3923</v>
      </c>
      <c r="D122" s="743" t="s">
        <v>4885</v>
      </c>
      <c r="E122" s="743" t="s">
        <v>4886</v>
      </c>
      <c r="F122" s="747">
        <v>59</v>
      </c>
      <c r="G122" s="747">
        <v>2183</v>
      </c>
      <c r="H122" s="747">
        <v>0.74683544303797467</v>
      </c>
      <c r="I122" s="747">
        <v>37</v>
      </c>
      <c r="J122" s="747">
        <v>79</v>
      </c>
      <c r="K122" s="747">
        <v>2923</v>
      </c>
      <c r="L122" s="747">
        <v>1</v>
      </c>
      <c r="M122" s="747">
        <v>37</v>
      </c>
      <c r="N122" s="747">
        <v>83</v>
      </c>
      <c r="O122" s="747">
        <v>3071</v>
      </c>
      <c r="P122" s="761">
        <v>1.0506329113924051</v>
      </c>
      <c r="Q122" s="748">
        <v>37</v>
      </c>
    </row>
    <row r="123" spans="1:17" ht="14.4" customHeight="1" x14ac:dyDescent="0.3">
      <c r="A123" s="742" t="s">
        <v>4745</v>
      </c>
      <c r="B123" s="743" t="s">
        <v>4746</v>
      </c>
      <c r="C123" s="743" t="s">
        <v>3923</v>
      </c>
      <c r="D123" s="743" t="s">
        <v>4887</v>
      </c>
      <c r="E123" s="743" t="s">
        <v>4888</v>
      </c>
      <c r="F123" s="747">
        <v>10</v>
      </c>
      <c r="G123" s="747">
        <v>230</v>
      </c>
      <c r="H123" s="747">
        <v>0.2</v>
      </c>
      <c r="I123" s="747">
        <v>23</v>
      </c>
      <c r="J123" s="747">
        <v>50</v>
      </c>
      <c r="K123" s="747">
        <v>1150</v>
      </c>
      <c r="L123" s="747">
        <v>1</v>
      </c>
      <c r="M123" s="747">
        <v>23</v>
      </c>
      <c r="N123" s="747">
        <v>19</v>
      </c>
      <c r="O123" s="747">
        <v>437</v>
      </c>
      <c r="P123" s="761">
        <v>0.38</v>
      </c>
      <c r="Q123" s="748">
        <v>23</v>
      </c>
    </row>
    <row r="124" spans="1:17" ht="14.4" customHeight="1" x14ac:dyDescent="0.3">
      <c r="A124" s="742" t="s">
        <v>4745</v>
      </c>
      <c r="B124" s="743" t="s">
        <v>4746</v>
      </c>
      <c r="C124" s="743" t="s">
        <v>3923</v>
      </c>
      <c r="D124" s="743" t="s">
        <v>4889</v>
      </c>
      <c r="E124" s="743" t="s">
        <v>4890</v>
      </c>
      <c r="F124" s="747">
        <v>1</v>
      </c>
      <c r="G124" s="747">
        <v>216</v>
      </c>
      <c r="H124" s="747"/>
      <c r="I124" s="747">
        <v>216</v>
      </c>
      <c r="J124" s="747"/>
      <c r="K124" s="747"/>
      <c r="L124" s="747"/>
      <c r="M124" s="747"/>
      <c r="N124" s="747">
        <v>1</v>
      </c>
      <c r="O124" s="747">
        <v>216</v>
      </c>
      <c r="P124" s="761"/>
      <c r="Q124" s="748">
        <v>216</v>
      </c>
    </row>
    <row r="125" spans="1:17" ht="14.4" customHeight="1" x14ac:dyDescent="0.3">
      <c r="A125" s="742" t="s">
        <v>4745</v>
      </c>
      <c r="B125" s="743" t="s">
        <v>4746</v>
      </c>
      <c r="C125" s="743" t="s">
        <v>3923</v>
      </c>
      <c r="D125" s="743" t="s">
        <v>4891</v>
      </c>
      <c r="E125" s="743" t="s">
        <v>4892</v>
      </c>
      <c r="F125" s="747"/>
      <c r="G125" s="747"/>
      <c r="H125" s="747"/>
      <c r="I125" s="747"/>
      <c r="J125" s="747"/>
      <c r="K125" s="747"/>
      <c r="L125" s="747"/>
      <c r="M125" s="747"/>
      <c r="N125" s="747">
        <v>2</v>
      </c>
      <c r="O125" s="747">
        <v>342</v>
      </c>
      <c r="P125" s="761"/>
      <c r="Q125" s="748">
        <v>171</v>
      </c>
    </row>
    <row r="126" spans="1:17" ht="14.4" customHeight="1" x14ac:dyDescent="0.3">
      <c r="A126" s="742" t="s">
        <v>4745</v>
      </c>
      <c r="B126" s="743" t="s">
        <v>4746</v>
      </c>
      <c r="C126" s="743" t="s">
        <v>3923</v>
      </c>
      <c r="D126" s="743" t="s">
        <v>4893</v>
      </c>
      <c r="E126" s="743" t="s">
        <v>4894</v>
      </c>
      <c r="F126" s="747"/>
      <c r="G126" s="747"/>
      <c r="H126" s="747"/>
      <c r="I126" s="747"/>
      <c r="J126" s="747"/>
      <c r="K126" s="747"/>
      <c r="L126" s="747"/>
      <c r="M126" s="747"/>
      <c r="N126" s="747">
        <v>1</v>
      </c>
      <c r="O126" s="747">
        <v>327</v>
      </c>
      <c r="P126" s="761"/>
      <c r="Q126" s="748">
        <v>327</v>
      </c>
    </row>
    <row r="127" spans="1:17" ht="14.4" customHeight="1" x14ac:dyDescent="0.3">
      <c r="A127" s="742" t="s">
        <v>4745</v>
      </c>
      <c r="B127" s="743" t="s">
        <v>4746</v>
      </c>
      <c r="C127" s="743" t="s">
        <v>3923</v>
      </c>
      <c r="D127" s="743" t="s">
        <v>4895</v>
      </c>
      <c r="E127" s="743" t="s">
        <v>4896</v>
      </c>
      <c r="F127" s="747">
        <v>14</v>
      </c>
      <c r="G127" s="747">
        <v>4634</v>
      </c>
      <c r="H127" s="747">
        <v>0.875</v>
      </c>
      <c r="I127" s="747">
        <v>331</v>
      </c>
      <c r="J127" s="747">
        <v>16</v>
      </c>
      <c r="K127" s="747">
        <v>5296</v>
      </c>
      <c r="L127" s="747">
        <v>1</v>
      </c>
      <c r="M127" s="747">
        <v>331</v>
      </c>
      <c r="N127" s="747">
        <v>11</v>
      </c>
      <c r="O127" s="747">
        <v>3641</v>
      </c>
      <c r="P127" s="761">
        <v>0.6875</v>
      </c>
      <c r="Q127" s="748">
        <v>331</v>
      </c>
    </row>
    <row r="128" spans="1:17" ht="14.4" customHeight="1" x14ac:dyDescent="0.3">
      <c r="A128" s="742" t="s">
        <v>4745</v>
      </c>
      <c r="B128" s="743" t="s">
        <v>4746</v>
      </c>
      <c r="C128" s="743" t="s">
        <v>3923</v>
      </c>
      <c r="D128" s="743" t="s">
        <v>4897</v>
      </c>
      <c r="E128" s="743" t="s">
        <v>4898</v>
      </c>
      <c r="F128" s="747">
        <v>4</v>
      </c>
      <c r="G128" s="747">
        <v>116</v>
      </c>
      <c r="H128" s="747">
        <v>0.66666666666666663</v>
      </c>
      <c r="I128" s="747">
        <v>29</v>
      </c>
      <c r="J128" s="747">
        <v>6</v>
      </c>
      <c r="K128" s="747">
        <v>174</v>
      </c>
      <c r="L128" s="747">
        <v>1</v>
      </c>
      <c r="M128" s="747">
        <v>29</v>
      </c>
      <c r="N128" s="747">
        <v>13</v>
      </c>
      <c r="O128" s="747">
        <v>377</v>
      </c>
      <c r="P128" s="761">
        <v>2.1666666666666665</v>
      </c>
      <c r="Q128" s="748">
        <v>29</v>
      </c>
    </row>
    <row r="129" spans="1:17" ht="14.4" customHeight="1" x14ac:dyDescent="0.3">
      <c r="A129" s="742" t="s">
        <v>4745</v>
      </c>
      <c r="B129" s="743" t="s">
        <v>4746</v>
      </c>
      <c r="C129" s="743" t="s">
        <v>3923</v>
      </c>
      <c r="D129" s="743" t="s">
        <v>4899</v>
      </c>
      <c r="E129" s="743" t="s">
        <v>4900</v>
      </c>
      <c r="F129" s="747">
        <v>117</v>
      </c>
      <c r="G129" s="747">
        <v>20709</v>
      </c>
      <c r="H129" s="747">
        <v>0.91608422542687784</v>
      </c>
      <c r="I129" s="747">
        <v>177</v>
      </c>
      <c r="J129" s="747">
        <v>127</v>
      </c>
      <c r="K129" s="747">
        <v>22606</v>
      </c>
      <c r="L129" s="747">
        <v>1</v>
      </c>
      <c r="M129" s="747">
        <v>178</v>
      </c>
      <c r="N129" s="747">
        <v>137</v>
      </c>
      <c r="O129" s="747">
        <v>24386</v>
      </c>
      <c r="P129" s="761">
        <v>1.078740157480315</v>
      </c>
      <c r="Q129" s="748">
        <v>178</v>
      </c>
    </row>
    <row r="130" spans="1:17" ht="14.4" customHeight="1" x14ac:dyDescent="0.3">
      <c r="A130" s="742" t="s">
        <v>4745</v>
      </c>
      <c r="B130" s="743" t="s">
        <v>4746</v>
      </c>
      <c r="C130" s="743" t="s">
        <v>3923</v>
      </c>
      <c r="D130" s="743" t="s">
        <v>4901</v>
      </c>
      <c r="E130" s="743" t="s">
        <v>4902</v>
      </c>
      <c r="F130" s="747"/>
      <c r="G130" s="747"/>
      <c r="H130" s="747"/>
      <c r="I130" s="747"/>
      <c r="J130" s="747">
        <v>1</v>
      </c>
      <c r="K130" s="747">
        <v>199</v>
      </c>
      <c r="L130" s="747">
        <v>1</v>
      </c>
      <c r="M130" s="747">
        <v>199</v>
      </c>
      <c r="N130" s="747">
        <v>2</v>
      </c>
      <c r="O130" s="747">
        <v>398</v>
      </c>
      <c r="P130" s="761">
        <v>2</v>
      </c>
      <c r="Q130" s="748">
        <v>199</v>
      </c>
    </row>
    <row r="131" spans="1:17" ht="14.4" customHeight="1" x14ac:dyDescent="0.3">
      <c r="A131" s="742" t="s">
        <v>4745</v>
      </c>
      <c r="B131" s="743" t="s">
        <v>4746</v>
      </c>
      <c r="C131" s="743" t="s">
        <v>3923</v>
      </c>
      <c r="D131" s="743" t="s">
        <v>4903</v>
      </c>
      <c r="E131" s="743" t="s">
        <v>4904</v>
      </c>
      <c r="F131" s="747">
        <v>17</v>
      </c>
      <c r="G131" s="747">
        <v>255</v>
      </c>
      <c r="H131" s="747">
        <v>5.666666666666667</v>
      </c>
      <c r="I131" s="747">
        <v>15</v>
      </c>
      <c r="J131" s="747">
        <v>3</v>
      </c>
      <c r="K131" s="747">
        <v>45</v>
      </c>
      <c r="L131" s="747">
        <v>1</v>
      </c>
      <c r="M131" s="747">
        <v>15</v>
      </c>
      <c r="N131" s="747">
        <v>7</v>
      </c>
      <c r="O131" s="747">
        <v>105</v>
      </c>
      <c r="P131" s="761">
        <v>2.3333333333333335</v>
      </c>
      <c r="Q131" s="748">
        <v>15</v>
      </c>
    </row>
    <row r="132" spans="1:17" ht="14.4" customHeight="1" x14ac:dyDescent="0.3">
      <c r="A132" s="742" t="s">
        <v>4745</v>
      </c>
      <c r="B132" s="743" t="s">
        <v>4746</v>
      </c>
      <c r="C132" s="743" t="s">
        <v>3923</v>
      </c>
      <c r="D132" s="743" t="s">
        <v>4905</v>
      </c>
      <c r="E132" s="743" t="s">
        <v>4906</v>
      </c>
      <c r="F132" s="747">
        <v>134</v>
      </c>
      <c r="G132" s="747">
        <v>2546</v>
      </c>
      <c r="H132" s="747">
        <v>0.81212121212121213</v>
      </c>
      <c r="I132" s="747">
        <v>19</v>
      </c>
      <c r="J132" s="747">
        <v>165</v>
      </c>
      <c r="K132" s="747">
        <v>3135</v>
      </c>
      <c r="L132" s="747">
        <v>1</v>
      </c>
      <c r="M132" s="747">
        <v>19</v>
      </c>
      <c r="N132" s="747">
        <v>172</v>
      </c>
      <c r="O132" s="747">
        <v>3268</v>
      </c>
      <c r="P132" s="761">
        <v>1.0424242424242425</v>
      </c>
      <c r="Q132" s="748">
        <v>19</v>
      </c>
    </row>
    <row r="133" spans="1:17" ht="14.4" customHeight="1" x14ac:dyDescent="0.3">
      <c r="A133" s="742" t="s">
        <v>4745</v>
      </c>
      <c r="B133" s="743" t="s">
        <v>4746</v>
      </c>
      <c r="C133" s="743" t="s">
        <v>3923</v>
      </c>
      <c r="D133" s="743" t="s">
        <v>4907</v>
      </c>
      <c r="E133" s="743" t="s">
        <v>4908</v>
      </c>
      <c r="F133" s="747">
        <v>134</v>
      </c>
      <c r="G133" s="747">
        <v>2680</v>
      </c>
      <c r="H133" s="747">
        <v>0.53174603174603174</v>
      </c>
      <c r="I133" s="747">
        <v>20</v>
      </c>
      <c r="J133" s="747">
        <v>252</v>
      </c>
      <c r="K133" s="747">
        <v>5040</v>
      </c>
      <c r="L133" s="747">
        <v>1</v>
      </c>
      <c r="M133" s="747">
        <v>20</v>
      </c>
      <c r="N133" s="747">
        <v>261</v>
      </c>
      <c r="O133" s="747">
        <v>5220</v>
      </c>
      <c r="P133" s="761">
        <v>1.0357142857142858</v>
      </c>
      <c r="Q133" s="748">
        <v>20</v>
      </c>
    </row>
    <row r="134" spans="1:17" ht="14.4" customHeight="1" x14ac:dyDescent="0.3">
      <c r="A134" s="742" t="s">
        <v>4745</v>
      </c>
      <c r="B134" s="743" t="s">
        <v>4746</v>
      </c>
      <c r="C134" s="743" t="s">
        <v>3923</v>
      </c>
      <c r="D134" s="743" t="s">
        <v>4909</v>
      </c>
      <c r="E134" s="743" t="s">
        <v>4910</v>
      </c>
      <c r="F134" s="747">
        <v>6</v>
      </c>
      <c r="G134" s="747">
        <v>1110</v>
      </c>
      <c r="H134" s="747">
        <v>2.9838709677419355</v>
      </c>
      <c r="I134" s="747">
        <v>185</v>
      </c>
      <c r="J134" s="747">
        <v>2</v>
      </c>
      <c r="K134" s="747">
        <v>372</v>
      </c>
      <c r="L134" s="747">
        <v>1</v>
      </c>
      <c r="M134" s="747">
        <v>186</v>
      </c>
      <c r="N134" s="747">
        <v>5</v>
      </c>
      <c r="O134" s="747">
        <v>930</v>
      </c>
      <c r="P134" s="761">
        <v>2.5</v>
      </c>
      <c r="Q134" s="748">
        <v>186</v>
      </c>
    </row>
    <row r="135" spans="1:17" ht="14.4" customHeight="1" x14ac:dyDescent="0.3">
      <c r="A135" s="742" t="s">
        <v>4745</v>
      </c>
      <c r="B135" s="743" t="s">
        <v>4746</v>
      </c>
      <c r="C135" s="743" t="s">
        <v>3923</v>
      </c>
      <c r="D135" s="743" t="s">
        <v>4911</v>
      </c>
      <c r="E135" s="743" t="s">
        <v>4912</v>
      </c>
      <c r="F135" s="747">
        <v>1</v>
      </c>
      <c r="G135" s="747">
        <v>267</v>
      </c>
      <c r="H135" s="747"/>
      <c r="I135" s="747">
        <v>267</v>
      </c>
      <c r="J135" s="747"/>
      <c r="K135" s="747"/>
      <c r="L135" s="747"/>
      <c r="M135" s="747"/>
      <c r="N135" s="747"/>
      <c r="O135" s="747"/>
      <c r="P135" s="761"/>
      <c r="Q135" s="748"/>
    </row>
    <row r="136" spans="1:17" ht="14.4" customHeight="1" x14ac:dyDescent="0.3">
      <c r="A136" s="742" t="s">
        <v>4745</v>
      </c>
      <c r="B136" s="743" t="s">
        <v>4746</v>
      </c>
      <c r="C136" s="743" t="s">
        <v>3923</v>
      </c>
      <c r="D136" s="743" t="s">
        <v>4913</v>
      </c>
      <c r="E136" s="743" t="s">
        <v>4914</v>
      </c>
      <c r="F136" s="747"/>
      <c r="G136" s="747"/>
      <c r="H136" s="747"/>
      <c r="I136" s="747"/>
      <c r="J136" s="747"/>
      <c r="K136" s="747"/>
      <c r="L136" s="747"/>
      <c r="M136" s="747"/>
      <c r="N136" s="747">
        <v>2</v>
      </c>
      <c r="O136" s="747">
        <v>348</v>
      </c>
      <c r="P136" s="761"/>
      <c r="Q136" s="748">
        <v>174</v>
      </c>
    </row>
    <row r="137" spans="1:17" ht="14.4" customHeight="1" x14ac:dyDescent="0.3">
      <c r="A137" s="742" t="s">
        <v>4745</v>
      </c>
      <c r="B137" s="743" t="s">
        <v>4746</v>
      </c>
      <c r="C137" s="743" t="s">
        <v>3923</v>
      </c>
      <c r="D137" s="743" t="s">
        <v>4915</v>
      </c>
      <c r="E137" s="743" t="s">
        <v>4916</v>
      </c>
      <c r="F137" s="747">
        <v>14</v>
      </c>
      <c r="G137" s="747">
        <v>1176</v>
      </c>
      <c r="H137" s="747">
        <v>0.58333333333333337</v>
      </c>
      <c r="I137" s="747">
        <v>84</v>
      </c>
      <c r="J137" s="747">
        <v>24</v>
      </c>
      <c r="K137" s="747">
        <v>2016</v>
      </c>
      <c r="L137" s="747">
        <v>1</v>
      </c>
      <c r="M137" s="747">
        <v>84</v>
      </c>
      <c r="N137" s="747">
        <v>20</v>
      </c>
      <c r="O137" s="747">
        <v>1680</v>
      </c>
      <c r="P137" s="761">
        <v>0.83333333333333337</v>
      </c>
      <c r="Q137" s="748">
        <v>84</v>
      </c>
    </row>
    <row r="138" spans="1:17" ht="14.4" customHeight="1" x14ac:dyDescent="0.3">
      <c r="A138" s="742" t="s">
        <v>4745</v>
      </c>
      <c r="B138" s="743" t="s">
        <v>4746</v>
      </c>
      <c r="C138" s="743" t="s">
        <v>3923</v>
      </c>
      <c r="D138" s="743" t="s">
        <v>4917</v>
      </c>
      <c r="E138" s="743" t="s">
        <v>4918</v>
      </c>
      <c r="F138" s="747">
        <v>1</v>
      </c>
      <c r="G138" s="747">
        <v>264</v>
      </c>
      <c r="H138" s="747"/>
      <c r="I138" s="747">
        <v>264</v>
      </c>
      <c r="J138" s="747"/>
      <c r="K138" s="747"/>
      <c r="L138" s="747"/>
      <c r="M138" s="747"/>
      <c r="N138" s="747"/>
      <c r="O138" s="747"/>
      <c r="P138" s="761"/>
      <c r="Q138" s="748"/>
    </row>
    <row r="139" spans="1:17" ht="14.4" customHeight="1" x14ac:dyDescent="0.3">
      <c r="A139" s="742" t="s">
        <v>4745</v>
      </c>
      <c r="B139" s="743" t="s">
        <v>4746</v>
      </c>
      <c r="C139" s="743" t="s">
        <v>3923</v>
      </c>
      <c r="D139" s="743" t="s">
        <v>4919</v>
      </c>
      <c r="E139" s="743" t="s">
        <v>4920</v>
      </c>
      <c r="F139" s="747">
        <v>4</v>
      </c>
      <c r="G139" s="747">
        <v>312</v>
      </c>
      <c r="H139" s="747">
        <v>0.44444444444444442</v>
      </c>
      <c r="I139" s="747">
        <v>78</v>
      </c>
      <c r="J139" s="747">
        <v>9</v>
      </c>
      <c r="K139" s="747">
        <v>702</v>
      </c>
      <c r="L139" s="747">
        <v>1</v>
      </c>
      <c r="M139" s="747">
        <v>78</v>
      </c>
      <c r="N139" s="747">
        <v>6</v>
      </c>
      <c r="O139" s="747">
        <v>468</v>
      </c>
      <c r="P139" s="761">
        <v>0.66666666666666663</v>
      </c>
      <c r="Q139" s="748">
        <v>78</v>
      </c>
    </row>
    <row r="140" spans="1:17" ht="14.4" customHeight="1" x14ac:dyDescent="0.3">
      <c r="A140" s="742" t="s">
        <v>4745</v>
      </c>
      <c r="B140" s="743" t="s">
        <v>4746</v>
      </c>
      <c r="C140" s="743" t="s">
        <v>3923</v>
      </c>
      <c r="D140" s="743" t="s">
        <v>4921</v>
      </c>
      <c r="E140" s="743" t="s">
        <v>4922</v>
      </c>
      <c r="F140" s="747"/>
      <c r="G140" s="747"/>
      <c r="H140" s="747"/>
      <c r="I140" s="747"/>
      <c r="J140" s="747"/>
      <c r="K140" s="747"/>
      <c r="L140" s="747"/>
      <c r="M140" s="747"/>
      <c r="N140" s="747">
        <v>1</v>
      </c>
      <c r="O140" s="747">
        <v>301</v>
      </c>
      <c r="P140" s="761"/>
      <c r="Q140" s="748">
        <v>301</v>
      </c>
    </row>
    <row r="141" spans="1:17" ht="14.4" customHeight="1" x14ac:dyDescent="0.3">
      <c r="A141" s="742" t="s">
        <v>4745</v>
      </c>
      <c r="B141" s="743" t="s">
        <v>4746</v>
      </c>
      <c r="C141" s="743" t="s">
        <v>3923</v>
      </c>
      <c r="D141" s="743" t="s">
        <v>4923</v>
      </c>
      <c r="E141" s="743" t="s">
        <v>4924</v>
      </c>
      <c r="F141" s="747">
        <v>2</v>
      </c>
      <c r="G141" s="747">
        <v>42</v>
      </c>
      <c r="H141" s="747">
        <v>0.66666666666666663</v>
      </c>
      <c r="I141" s="747">
        <v>21</v>
      </c>
      <c r="J141" s="747">
        <v>3</v>
      </c>
      <c r="K141" s="747">
        <v>63</v>
      </c>
      <c r="L141" s="747">
        <v>1</v>
      </c>
      <c r="M141" s="747">
        <v>21</v>
      </c>
      <c r="N141" s="747">
        <v>5</v>
      </c>
      <c r="O141" s="747">
        <v>105</v>
      </c>
      <c r="P141" s="761">
        <v>1.6666666666666667</v>
      </c>
      <c r="Q141" s="748">
        <v>21</v>
      </c>
    </row>
    <row r="142" spans="1:17" ht="14.4" customHeight="1" x14ac:dyDescent="0.3">
      <c r="A142" s="742" t="s">
        <v>4745</v>
      </c>
      <c r="B142" s="743" t="s">
        <v>4746</v>
      </c>
      <c r="C142" s="743" t="s">
        <v>3923</v>
      </c>
      <c r="D142" s="743" t="s">
        <v>4925</v>
      </c>
      <c r="E142" s="743" t="s">
        <v>4926</v>
      </c>
      <c r="F142" s="747">
        <v>6</v>
      </c>
      <c r="G142" s="747">
        <v>132</v>
      </c>
      <c r="H142" s="747">
        <v>0.8571428571428571</v>
      </c>
      <c r="I142" s="747">
        <v>22</v>
      </c>
      <c r="J142" s="747">
        <v>7</v>
      </c>
      <c r="K142" s="747">
        <v>154</v>
      </c>
      <c r="L142" s="747">
        <v>1</v>
      </c>
      <c r="M142" s="747">
        <v>22</v>
      </c>
      <c r="N142" s="747">
        <v>10</v>
      </c>
      <c r="O142" s="747">
        <v>220</v>
      </c>
      <c r="P142" s="761">
        <v>1.4285714285714286</v>
      </c>
      <c r="Q142" s="748">
        <v>22</v>
      </c>
    </row>
    <row r="143" spans="1:17" ht="14.4" customHeight="1" x14ac:dyDescent="0.3">
      <c r="A143" s="742" t="s">
        <v>4745</v>
      </c>
      <c r="B143" s="743" t="s">
        <v>4746</v>
      </c>
      <c r="C143" s="743" t="s">
        <v>3923</v>
      </c>
      <c r="D143" s="743" t="s">
        <v>4927</v>
      </c>
      <c r="E143" s="743" t="s">
        <v>4928</v>
      </c>
      <c r="F143" s="747">
        <v>1</v>
      </c>
      <c r="G143" s="747">
        <v>171</v>
      </c>
      <c r="H143" s="747"/>
      <c r="I143" s="747">
        <v>171</v>
      </c>
      <c r="J143" s="747"/>
      <c r="K143" s="747"/>
      <c r="L143" s="747"/>
      <c r="M143" s="747"/>
      <c r="N143" s="747"/>
      <c r="O143" s="747"/>
      <c r="P143" s="761"/>
      <c r="Q143" s="748"/>
    </row>
    <row r="144" spans="1:17" ht="14.4" customHeight="1" x14ac:dyDescent="0.3">
      <c r="A144" s="742" t="s">
        <v>4745</v>
      </c>
      <c r="B144" s="743" t="s">
        <v>4746</v>
      </c>
      <c r="C144" s="743" t="s">
        <v>3923</v>
      </c>
      <c r="D144" s="743" t="s">
        <v>4929</v>
      </c>
      <c r="E144" s="743" t="s">
        <v>4930</v>
      </c>
      <c r="F144" s="747">
        <v>19</v>
      </c>
      <c r="G144" s="747">
        <v>9405</v>
      </c>
      <c r="H144" s="747">
        <v>1.4615384615384615</v>
      </c>
      <c r="I144" s="747">
        <v>495</v>
      </c>
      <c r="J144" s="747">
        <v>13</v>
      </c>
      <c r="K144" s="747">
        <v>6435</v>
      </c>
      <c r="L144" s="747">
        <v>1</v>
      </c>
      <c r="M144" s="747">
        <v>495</v>
      </c>
      <c r="N144" s="747">
        <v>17</v>
      </c>
      <c r="O144" s="747">
        <v>8415</v>
      </c>
      <c r="P144" s="761">
        <v>1.3076923076923077</v>
      </c>
      <c r="Q144" s="748">
        <v>495</v>
      </c>
    </row>
    <row r="145" spans="1:17" ht="14.4" customHeight="1" x14ac:dyDescent="0.3">
      <c r="A145" s="742" t="s">
        <v>4745</v>
      </c>
      <c r="B145" s="743" t="s">
        <v>4746</v>
      </c>
      <c r="C145" s="743" t="s">
        <v>3923</v>
      </c>
      <c r="D145" s="743" t="s">
        <v>4931</v>
      </c>
      <c r="E145" s="743" t="s">
        <v>4932</v>
      </c>
      <c r="F145" s="747"/>
      <c r="G145" s="747"/>
      <c r="H145" s="747"/>
      <c r="I145" s="747"/>
      <c r="J145" s="747"/>
      <c r="K145" s="747"/>
      <c r="L145" s="747"/>
      <c r="M145" s="747"/>
      <c r="N145" s="747">
        <v>3</v>
      </c>
      <c r="O145" s="747">
        <v>1737</v>
      </c>
      <c r="P145" s="761"/>
      <c r="Q145" s="748">
        <v>579</v>
      </c>
    </row>
    <row r="146" spans="1:17" ht="14.4" customHeight="1" x14ac:dyDescent="0.3">
      <c r="A146" s="742" t="s">
        <v>4745</v>
      </c>
      <c r="B146" s="743" t="s">
        <v>4746</v>
      </c>
      <c r="C146" s="743" t="s">
        <v>3923</v>
      </c>
      <c r="D146" s="743" t="s">
        <v>4933</v>
      </c>
      <c r="E146" s="743" t="s">
        <v>4934</v>
      </c>
      <c r="F146" s="747"/>
      <c r="G146" s="747"/>
      <c r="H146" s="747"/>
      <c r="I146" s="747"/>
      <c r="J146" s="747"/>
      <c r="K146" s="747"/>
      <c r="L146" s="747"/>
      <c r="M146" s="747"/>
      <c r="N146" s="747">
        <v>3</v>
      </c>
      <c r="O146" s="747">
        <v>3036</v>
      </c>
      <c r="P146" s="761"/>
      <c r="Q146" s="748">
        <v>1012</v>
      </c>
    </row>
    <row r="147" spans="1:17" ht="14.4" customHeight="1" x14ac:dyDescent="0.3">
      <c r="A147" s="742" t="s">
        <v>4745</v>
      </c>
      <c r="B147" s="743" t="s">
        <v>4746</v>
      </c>
      <c r="C147" s="743" t="s">
        <v>3923</v>
      </c>
      <c r="D147" s="743" t="s">
        <v>4935</v>
      </c>
      <c r="E147" s="743" t="s">
        <v>4936</v>
      </c>
      <c r="F147" s="747">
        <v>2</v>
      </c>
      <c r="G147" s="747">
        <v>382</v>
      </c>
      <c r="H147" s="747"/>
      <c r="I147" s="747">
        <v>191</v>
      </c>
      <c r="J147" s="747"/>
      <c r="K147" s="747"/>
      <c r="L147" s="747"/>
      <c r="M147" s="747"/>
      <c r="N147" s="747">
        <v>2</v>
      </c>
      <c r="O147" s="747">
        <v>384</v>
      </c>
      <c r="P147" s="761"/>
      <c r="Q147" s="748">
        <v>192</v>
      </c>
    </row>
    <row r="148" spans="1:17" ht="14.4" customHeight="1" x14ac:dyDescent="0.3">
      <c r="A148" s="742" t="s">
        <v>4745</v>
      </c>
      <c r="B148" s="743" t="s">
        <v>4746</v>
      </c>
      <c r="C148" s="743" t="s">
        <v>3923</v>
      </c>
      <c r="D148" s="743" t="s">
        <v>4937</v>
      </c>
      <c r="E148" s="743" t="s">
        <v>4938</v>
      </c>
      <c r="F148" s="747">
        <v>4</v>
      </c>
      <c r="G148" s="747">
        <v>668</v>
      </c>
      <c r="H148" s="747">
        <v>3.9761904761904763</v>
      </c>
      <c r="I148" s="747">
        <v>167</v>
      </c>
      <c r="J148" s="747">
        <v>1</v>
      </c>
      <c r="K148" s="747">
        <v>168</v>
      </c>
      <c r="L148" s="747">
        <v>1</v>
      </c>
      <c r="M148" s="747">
        <v>168</v>
      </c>
      <c r="N148" s="747"/>
      <c r="O148" s="747"/>
      <c r="P148" s="761"/>
      <c r="Q148" s="748"/>
    </row>
    <row r="149" spans="1:17" ht="14.4" customHeight="1" x14ac:dyDescent="0.3">
      <c r="A149" s="742" t="s">
        <v>4745</v>
      </c>
      <c r="B149" s="743" t="s">
        <v>4746</v>
      </c>
      <c r="C149" s="743" t="s">
        <v>3923</v>
      </c>
      <c r="D149" s="743" t="s">
        <v>4939</v>
      </c>
      <c r="E149" s="743" t="s">
        <v>4940</v>
      </c>
      <c r="F149" s="747">
        <v>1</v>
      </c>
      <c r="G149" s="747">
        <v>1657</v>
      </c>
      <c r="H149" s="747">
        <v>0.98163507109004744</v>
      </c>
      <c r="I149" s="747">
        <v>1657</v>
      </c>
      <c r="J149" s="747">
        <v>1</v>
      </c>
      <c r="K149" s="747">
        <v>1688</v>
      </c>
      <c r="L149" s="747">
        <v>1</v>
      </c>
      <c r="M149" s="747">
        <v>1688</v>
      </c>
      <c r="N149" s="747">
        <v>2</v>
      </c>
      <c r="O149" s="747">
        <v>3378</v>
      </c>
      <c r="P149" s="761">
        <v>2.0011848341232228</v>
      </c>
      <c r="Q149" s="748">
        <v>1689</v>
      </c>
    </row>
    <row r="150" spans="1:17" ht="14.4" customHeight="1" x14ac:dyDescent="0.3">
      <c r="A150" s="742" t="s">
        <v>4745</v>
      </c>
      <c r="B150" s="743" t="s">
        <v>4746</v>
      </c>
      <c r="C150" s="743" t="s">
        <v>3923</v>
      </c>
      <c r="D150" s="743" t="s">
        <v>4941</v>
      </c>
      <c r="E150" s="743" t="s">
        <v>4942</v>
      </c>
      <c r="F150" s="747"/>
      <c r="G150" s="747"/>
      <c r="H150" s="747"/>
      <c r="I150" s="747"/>
      <c r="J150" s="747">
        <v>19</v>
      </c>
      <c r="K150" s="747">
        <v>2413</v>
      </c>
      <c r="L150" s="747">
        <v>1</v>
      </c>
      <c r="M150" s="747">
        <v>127</v>
      </c>
      <c r="N150" s="747"/>
      <c r="O150" s="747"/>
      <c r="P150" s="761"/>
      <c r="Q150" s="748"/>
    </row>
    <row r="151" spans="1:17" ht="14.4" customHeight="1" x14ac:dyDescent="0.3">
      <c r="A151" s="742" t="s">
        <v>4745</v>
      </c>
      <c r="B151" s="743" t="s">
        <v>4746</v>
      </c>
      <c r="C151" s="743" t="s">
        <v>3923</v>
      </c>
      <c r="D151" s="743" t="s">
        <v>4943</v>
      </c>
      <c r="E151" s="743" t="s">
        <v>4944</v>
      </c>
      <c r="F151" s="747">
        <v>1</v>
      </c>
      <c r="G151" s="747">
        <v>310</v>
      </c>
      <c r="H151" s="747"/>
      <c r="I151" s="747">
        <v>310</v>
      </c>
      <c r="J151" s="747"/>
      <c r="K151" s="747"/>
      <c r="L151" s="747"/>
      <c r="M151" s="747"/>
      <c r="N151" s="747">
        <v>1</v>
      </c>
      <c r="O151" s="747">
        <v>310</v>
      </c>
      <c r="P151" s="761"/>
      <c r="Q151" s="748">
        <v>310</v>
      </c>
    </row>
    <row r="152" spans="1:17" ht="14.4" customHeight="1" x14ac:dyDescent="0.3">
      <c r="A152" s="742" t="s">
        <v>4745</v>
      </c>
      <c r="B152" s="743" t="s">
        <v>4746</v>
      </c>
      <c r="C152" s="743" t="s">
        <v>3923</v>
      </c>
      <c r="D152" s="743" t="s">
        <v>4945</v>
      </c>
      <c r="E152" s="743" t="s">
        <v>4946</v>
      </c>
      <c r="F152" s="747">
        <v>3</v>
      </c>
      <c r="G152" s="747">
        <v>69</v>
      </c>
      <c r="H152" s="747"/>
      <c r="I152" s="747">
        <v>23</v>
      </c>
      <c r="J152" s="747"/>
      <c r="K152" s="747"/>
      <c r="L152" s="747"/>
      <c r="M152" s="747"/>
      <c r="N152" s="747"/>
      <c r="O152" s="747"/>
      <c r="P152" s="761"/>
      <c r="Q152" s="748"/>
    </row>
    <row r="153" spans="1:17" ht="14.4" customHeight="1" x14ac:dyDescent="0.3">
      <c r="A153" s="742" t="s">
        <v>4745</v>
      </c>
      <c r="B153" s="743" t="s">
        <v>4746</v>
      </c>
      <c r="C153" s="743" t="s">
        <v>3923</v>
      </c>
      <c r="D153" s="743" t="s">
        <v>4947</v>
      </c>
      <c r="E153" s="743" t="s">
        <v>4948</v>
      </c>
      <c r="F153" s="747">
        <v>1</v>
      </c>
      <c r="G153" s="747">
        <v>132</v>
      </c>
      <c r="H153" s="747"/>
      <c r="I153" s="747">
        <v>132</v>
      </c>
      <c r="J153" s="747"/>
      <c r="K153" s="747"/>
      <c r="L153" s="747"/>
      <c r="M153" s="747"/>
      <c r="N153" s="747"/>
      <c r="O153" s="747"/>
      <c r="P153" s="761"/>
      <c r="Q153" s="748"/>
    </row>
    <row r="154" spans="1:17" ht="14.4" customHeight="1" x14ac:dyDescent="0.3">
      <c r="A154" s="742" t="s">
        <v>4745</v>
      </c>
      <c r="B154" s="743" t="s">
        <v>4746</v>
      </c>
      <c r="C154" s="743" t="s">
        <v>3923</v>
      </c>
      <c r="D154" s="743" t="s">
        <v>4949</v>
      </c>
      <c r="E154" s="743" t="s">
        <v>4950</v>
      </c>
      <c r="F154" s="747"/>
      <c r="G154" s="747"/>
      <c r="H154" s="747"/>
      <c r="I154" s="747"/>
      <c r="J154" s="747">
        <v>0</v>
      </c>
      <c r="K154" s="747">
        <v>0</v>
      </c>
      <c r="L154" s="747"/>
      <c r="M154" s="747"/>
      <c r="N154" s="747">
        <v>2</v>
      </c>
      <c r="O154" s="747">
        <v>1302</v>
      </c>
      <c r="P154" s="761"/>
      <c r="Q154" s="748">
        <v>651</v>
      </c>
    </row>
    <row r="155" spans="1:17" ht="14.4" customHeight="1" x14ac:dyDescent="0.3">
      <c r="A155" s="742" t="s">
        <v>4745</v>
      </c>
      <c r="B155" s="743" t="s">
        <v>4746</v>
      </c>
      <c r="C155" s="743" t="s">
        <v>3923</v>
      </c>
      <c r="D155" s="743" t="s">
        <v>4951</v>
      </c>
      <c r="E155" s="743" t="s">
        <v>4952</v>
      </c>
      <c r="F155" s="747"/>
      <c r="G155" s="747"/>
      <c r="H155" s="747"/>
      <c r="I155" s="747"/>
      <c r="J155" s="747"/>
      <c r="K155" s="747"/>
      <c r="L155" s="747"/>
      <c r="M155" s="747"/>
      <c r="N155" s="747">
        <v>1</v>
      </c>
      <c r="O155" s="747">
        <v>444</v>
      </c>
      <c r="P155" s="761"/>
      <c r="Q155" s="748">
        <v>444</v>
      </c>
    </row>
    <row r="156" spans="1:17" ht="14.4" customHeight="1" x14ac:dyDescent="0.3">
      <c r="A156" s="742" t="s">
        <v>4745</v>
      </c>
      <c r="B156" s="743" t="s">
        <v>4746</v>
      </c>
      <c r="C156" s="743" t="s">
        <v>3923</v>
      </c>
      <c r="D156" s="743" t="s">
        <v>4953</v>
      </c>
      <c r="E156" s="743" t="s">
        <v>4954</v>
      </c>
      <c r="F156" s="747">
        <v>3</v>
      </c>
      <c r="G156" s="747">
        <v>879</v>
      </c>
      <c r="H156" s="747">
        <v>1.4948979591836735</v>
      </c>
      <c r="I156" s="747">
        <v>293</v>
      </c>
      <c r="J156" s="747">
        <v>2</v>
      </c>
      <c r="K156" s="747">
        <v>588</v>
      </c>
      <c r="L156" s="747">
        <v>1</v>
      </c>
      <c r="M156" s="747">
        <v>294</v>
      </c>
      <c r="N156" s="747">
        <v>18</v>
      </c>
      <c r="O156" s="747">
        <v>5292</v>
      </c>
      <c r="P156" s="761">
        <v>9</v>
      </c>
      <c r="Q156" s="748">
        <v>294</v>
      </c>
    </row>
    <row r="157" spans="1:17" ht="14.4" customHeight="1" x14ac:dyDescent="0.3">
      <c r="A157" s="742" t="s">
        <v>4745</v>
      </c>
      <c r="B157" s="743" t="s">
        <v>4746</v>
      </c>
      <c r="C157" s="743" t="s">
        <v>3923</v>
      </c>
      <c r="D157" s="743" t="s">
        <v>4955</v>
      </c>
      <c r="E157" s="743" t="s">
        <v>4956</v>
      </c>
      <c r="F157" s="747"/>
      <c r="G157" s="747"/>
      <c r="H157" s="747"/>
      <c r="I157" s="747"/>
      <c r="J157" s="747"/>
      <c r="K157" s="747"/>
      <c r="L157" s="747"/>
      <c r="M157" s="747"/>
      <c r="N157" s="747">
        <v>1</v>
      </c>
      <c r="O157" s="747">
        <v>374</v>
      </c>
      <c r="P157" s="761"/>
      <c r="Q157" s="748">
        <v>374</v>
      </c>
    </row>
    <row r="158" spans="1:17" ht="14.4" customHeight="1" x14ac:dyDescent="0.3">
      <c r="A158" s="742" t="s">
        <v>4745</v>
      </c>
      <c r="B158" s="743" t="s">
        <v>4746</v>
      </c>
      <c r="C158" s="743" t="s">
        <v>3923</v>
      </c>
      <c r="D158" s="743" t="s">
        <v>4957</v>
      </c>
      <c r="E158" s="743" t="s">
        <v>4958</v>
      </c>
      <c r="F158" s="747"/>
      <c r="G158" s="747"/>
      <c r="H158" s="747"/>
      <c r="I158" s="747"/>
      <c r="J158" s="747">
        <v>1</v>
      </c>
      <c r="K158" s="747">
        <v>45</v>
      </c>
      <c r="L158" s="747">
        <v>1</v>
      </c>
      <c r="M158" s="747">
        <v>45</v>
      </c>
      <c r="N158" s="747">
        <v>3</v>
      </c>
      <c r="O158" s="747">
        <v>135</v>
      </c>
      <c r="P158" s="761">
        <v>3</v>
      </c>
      <c r="Q158" s="748">
        <v>45</v>
      </c>
    </row>
    <row r="159" spans="1:17" ht="14.4" customHeight="1" x14ac:dyDescent="0.3">
      <c r="A159" s="742" t="s">
        <v>4745</v>
      </c>
      <c r="B159" s="743" t="s">
        <v>4746</v>
      </c>
      <c r="C159" s="743" t="s">
        <v>3923</v>
      </c>
      <c r="D159" s="743" t="s">
        <v>4959</v>
      </c>
      <c r="E159" s="743" t="s">
        <v>4960</v>
      </c>
      <c r="F159" s="747"/>
      <c r="G159" s="747"/>
      <c r="H159" s="747"/>
      <c r="I159" s="747"/>
      <c r="J159" s="747">
        <v>2</v>
      </c>
      <c r="K159" s="747">
        <v>620</v>
      </c>
      <c r="L159" s="747">
        <v>1</v>
      </c>
      <c r="M159" s="747">
        <v>310</v>
      </c>
      <c r="N159" s="747"/>
      <c r="O159" s="747"/>
      <c r="P159" s="761"/>
      <c r="Q159" s="748"/>
    </row>
    <row r="160" spans="1:17" ht="14.4" customHeight="1" x14ac:dyDescent="0.3">
      <c r="A160" s="742" t="s">
        <v>4745</v>
      </c>
      <c r="B160" s="743" t="s">
        <v>4746</v>
      </c>
      <c r="C160" s="743" t="s">
        <v>3923</v>
      </c>
      <c r="D160" s="743" t="s">
        <v>4961</v>
      </c>
      <c r="E160" s="743" t="s">
        <v>4962</v>
      </c>
      <c r="F160" s="747"/>
      <c r="G160" s="747"/>
      <c r="H160" s="747"/>
      <c r="I160" s="747"/>
      <c r="J160" s="747"/>
      <c r="K160" s="747"/>
      <c r="L160" s="747"/>
      <c r="M160" s="747"/>
      <c r="N160" s="747">
        <v>2</v>
      </c>
      <c r="O160" s="747">
        <v>1056</v>
      </c>
      <c r="P160" s="761"/>
      <c r="Q160" s="748">
        <v>528</v>
      </c>
    </row>
    <row r="161" spans="1:17" ht="14.4" customHeight="1" x14ac:dyDescent="0.3">
      <c r="A161" s="742" t="s">
        <v>4745</v>
      </c>
      <c r="B161" s="743" t="s">
        <v>4746</v>
      </c>
      <c r="C161" s="743" t="s">
        <v>3923</v>
      </c>
      <c r="D161" s="743" t="s">
        <v>4963</v>
      </c>
      <c r="E161" s="743" t="s">
        <v>4964</v>
      </c>
      <c r="F161" s="747"/>
      <c r="G161" s="747"/>
      <c r="H161" s="747"/>
      <c r="I161" s="747"/>
      <c r="J161" s="747"/>
      <c r="K161" s="747"/>
      <c r="L161" s="747"/>
      <c r="M161" s="747"/>
      <c r="N161" s="747">
        <v>1</v>
      </c>
      <c r="O161" s="747">
        <v>31</v>
      </c>
      <c r="P161" s="761"/>
      <c r="Q161" s="748">
        <v>31</v>
      </c>
    </row>
    <row r="162" spans="1:17" ht="14.4" customHeight="1" x14ac:dyDescent="0.3">
      <c r="A162" s="742" t="s">
        <v>4745</v>
      </c>
      <c r="B162" s="743" t="s">
        <v>4746</v>
      </c>
      <c r="C162" s="743" t="s">
        <v>3923</v>
      </c>
      <c r="D162" s="743" t="s">
        <v>4965</v>
      </c>
      <c r="E162" s="743" t="s">
        <v>4966</v>
      </c>
      <c r="F162" s="747"/>
      <c r="G162" s="747"/>
      <c r="H162" s="747"/>
      <c r="I162" s="747"/>
      <c r="J162" s="747">
        <v>1</v>
      </c>
      <c r="K162" s="747">
        <v>528</v>
      </c>
      <c r="L162" s="747">
        <v>1</v>
      </c>
      <c r="M162" s="747">
        <v>528</v>
      </c>
      <c r="N162" s="747"/>
      <c r="O162" s="747"/>
      <c r="P162" s="761"/>
      <c r="Q162" s="748"/>
    </row>
    <row r="163" spans="1:17" ht="14.4" customHeight="1" x14ac:dyDescent="0.3">
      <c r="A163" s="742" t="s">
        <v>4745</v>
      </c>
      <c r="B163" s="743" t="s">
        <v>4746</v>
      </c>
      <c r="C163" s="743" t="s">
        <v>3923</v>
      </c>
      <c r="D163" s="743" t="s">
        <v>4967</v>
      </c>
      <c r="E163" s="743" t="s">
        <v>4968</v>
      </c>
      <c r="F163" s="747">
        <v>2</v>
      </c>
      <c r="G163" s="747">
        <v>3520</v>
      </c>
      <c r="H163" s="747">
        <v>1.9909502262443439</v>
      </c>
      <c r="I163" s="747">
        <v>1760</v>
      </c>
      <c r="J163" s="747">
        <v>1</v>
      </c>
      <c r="K163" s="747">
        <v>1768</v>
      </c>
      <c r="L163" s="747">
        <v>1</v>
      </c>
      <c r="M163" s="747">
        <v>1768</v>
      </c>
      <c r="N163" s="747">
        <v>1</v>
      </c>
      <c r="O163" s="747">
        <v>1768</v>
      </c>
      <c r="P163" s="761">
        <v>1</v>
      </c>
      <c r="Q163" s="748">
        <v>1768</v>
      </c>
    </row>
    <row r="164" spans="1:17" ht="14.4" customHeight="1" x14ac:dyDescent="0.3">
      <c r="A164" s="742" t="s">
        <v>4745</v>
      </c>
      <c r="B164" s="743" t="s">
        <v>4746</v>
      </c>
      <c r="C164" s="743" t="s">
        <v>3923</v>
      </c>
      <c r="D164" s="743" t="s">
        <v>4969</v>
      </c>
      <c r="E164" s="743" t="s">
        <v>4970</v>
      </c>
      <c r="F164" s="747">
        <v>2</v>
      </c>
      <c r="G164" s="747">
        <v>812</v>
      </c>
      <c r="H164" s="747">
        <v>1.9950859950859952</v>
      </c>
      <c r="I164" s="747">
        <v>406</v>
      </c>
      <c r="J164" s="747">
        <v>1</v>
      </c>
      <c r="K164" s="747">
        <v>407</v>
      </c>
      <c r="L164" s="747">
        <v>1</v>
      </c>
      <c r="M164" s="747">
        <v>407</v>
      </c>
      <c r="N164" s="747"/>
      <c r="O164" s="747"/>
      <c r="P164" s="761"/>
      <c r="Q164" s="748"/>
    </row>
    <row r="165" spans="1:17" ht="14.4" customHeight="1" x14ac:dyDescent="0.3">
      <c r="A165" s="742" t="s">
        <v>4745</v>
      </c>
      <c r="B165" s="743" t="s">
        <v>4746</v>
      </c>
      <c r="C165" s="743" t="s">
        <v>3923</v>
      </c>
      <c r="D165" s="743" t="s">
        <v>4971</v>
      </c>
      <c r="E165" s="743" t="s">
        <v>4972</v>
      </c>
      <c r="F165" s="747"/>
      <c r="G165" s="747"/>
      <c r="H165" s="747"/>
      <c r="I165" s="747"/>
      <c r="J165" s="747"/>
      <c r="K165" s="747"/>
      <c r="L165" s="747"/>
      <c r="M165" s="747"/>
      <c r="N165" s="747">
        <v>1</v>
      </c>
      <c r="O165" s="747">
        <v>516</v>
      </c>
      <c r="P165" s="761"/>
      <c r="Q165" s="748">
        <v>516</v>
      </c>
    </row>
    <row r="166" spans="1:17" ht="14.4" customHeight="1" x14ac:dyDescent="0.3">
      <c r="A166" s="742" t="s">
        <v>4745</v>
      </c>
      <c r="B166" s="743" t="s">
        <v>4746</v>
      </c>
      <c r="C166" s="743" t="s">
        <v>3923</v>
      </c>
      <c r="D166" s="743" t="s">
        <v>4973</v>
      </c>
      <c r="E166" s="743" t="s">
        <v>4974</v>
      </c>
      <c r="F166" s="747"/>
      <c r="G166" s="747"/>
      <c r="H166" s="747"/>
      <c r="I166" s="747"/>
      <c r="J166" s="747"/>
      <c r="K166" s="747"/>
      <c r="L166" s="747"/>
      <c r="M166" s="747"/>
      <c r="N166" s="747">
        <v>1</v>
      </c>
      <c r="O166" s="747">
        <v>190</v>
      </c>
      <c r="P166" s="761"/>
      <c r="Q166" s="748">
        <v>190</v>
      </c>
    </row>
    <row r="167" spans="1:17" ht="14.4" customHeight="1" x14ac:dyDescent="0.3">
      <c r="A167" s="742" t="s">
        <v>4745</v>
      </c>
      <c r="B167" s="743" t="s">
        <v>4746</v>
      </c>
      <c r="C167" s="743" t="s">
        <v>3923</v>
      </c>
      <c r="D167" s="743" t="s">
        <v>4975</v>
      </c>
      <c r="E167" s="743" t="s">
        <v>4976</v>
      </c>
      <c r="F167" s="747"/>
      <c r="G167" s="747"/>
      <c r="H167" s="747"/>
      <c r="I167" s="747"/>
      <c r="J167" s="747"/>
      <c r="K167" s="747"/>
      <c r="L167" s="747"/>
      <c r="M167" s="747"/>
      <c r="N167" s="747">
        <v>2</v>
      </c>
      <c r="O167" s="747">
        <v>266</v>
      </c>
      <c r="P167" s="761"/>
      <c r="Q167" s="748">
        <v>133</v>
      </c>
    </row>
    <row r="168" spans="1:17" ht="14.4" customHeight="1" x14ac:dyDescent="0.3">
      <c r="A168" s="742" t="s">
        <v>4745</v>
      </c>
      <c r="B168" s="743" t="s">
        <v>4746</v>
      </c>
      <c r="C168" s="743" t="s">
        <v>3923</v>
      </c>
      <c r="D168" s="743" t="s">
        <v>4977</v>
      </c>
      <c r="E168" s="743" t="s">
        <v>4978</v>
      </c>
      <c r="F168" s="747"/>
      <c r="G168" s="747"/>
      <c r="H168" s="747"/>
      <c r="I168" s="747"/>
      <c r="J168" s="747">
        <v>524</v>
      </c>
      <c r="K168" s="747">
        <v>19388</v>
      </c>
      <c r="L168" s="747">
        <v>1</v>
      </c>
      <c r="M168" s="747">
        <v>37</v>
      </c>
      <c r="N168" s="747">
        <v>814</v>
      </c>
      <c r="O168" s="747">
        <v>30118</v>
      </c>
      <c r="P168" s="761">
        <v>1.5534351145038168</v>
      </c>
      <c r="Q168" s="748">
        <v>37</v>
      </c>
    </row>
    <row r="169" spans="1:17" ht="14.4" customHeight="1" x14ac:dyDescent="0.3">
      <c r="A169" s="742" t="s">
        <v>4745</v>
      </c>
      <c r="B169" s="743" t="s">
        <v>4746</v>
      </c>
      <c r="C169" s="743" t="s">
        <v>3923</v>
      </c>
      <c r="D169" s="743" t="s">
        <v>4979</v>
      </c>
      <c r="E169" s="743" t="s">
        <v>4980</v>
      </c>
      <c r="F169" s="747"/>
      <c r="G169" s="747"/>
      <c r="H169" s="747"/>
      <c r="I169" s="747"/>
      <c r="J169" s="747">
        <v>3</v>
      </c>
      <c r="K169" s="747">
        <v>513</v>
      </c>
      <c r="L169" s="747">
        <v>1</v>
      </c>
      <c r="M169" s="747">
        <v>171</v>
      </c>
      <c r="N169" s="747"/>
      <c r="O169" s="747"/>
      <c r="P169" s="761"/>
      <c r="Q169" s="748"/>
    </row>
    <row r="170" spans="1:17" ht="14.4" customHeight="1" x14ac:dyDescent="0.3">
      <c r="A170" s="742" t="s">
        <v>4745</v>
      </c>
      <c r="B170" s="743" t="s">
        <v>4746</v>
      </c>
      <c r="C170" s="743" t="s">
        <v>3923</v>
      </c>
      <c r="D170" s="743" t="s">
        <v>4981</v>
      </c>
      <c r="E170" s="743" t="s">
        <v>4982</v>
      </c>
      <c r="F170" s="747"/>
      <c r="G170" s="747"/>
      <c r="H170" s="747"/>
      <c r="I170" s="747"/>
      <c r="J170" s="747"/>
      <c r="K170" s="747"/>
      <c r="L170" s="747"/>
      <c r="M170" s="747"/>
      <c r="N170" s="747">
        <v>53</v>
      </c>
      <c r="O170" s="747">
        <v>4929</v>
      </c>
      <c r="P170" s="761"/>
      <c r="Q170" s="748">
        <v>93</v>
      </c>
    </row>
    <row r="171" spans="1:17" ht="14.4" customHeight="1" x14ac:dyDescent="0.3">
      <c r="A171" s="742" t="s">
        <v>4745</v>
      </c>
      <c r="B171" s="743" t="s">
        <v>4983</v>
      </c>
      <c r="C171" s="743" t="s">
        <v>3923</v>
      </c>
      <c r="D171" s="743" t="s">
        <v>4984</v>
      </c>
      <c r="E171" s="743" t="s">
        <v>4985</v>
      </c>
      <c r="F171" s="747">
        <v>1</v>
      </c>
      <c r="G171" s="747">
        <v>1037</v>
      </c>
      <c r="H171" s="747"/>
      <c r="I171" s="747">
        <v>1037</v>
      </c>
      <c r="J171" s="747"/>
      <c r="K171" s="747"/>
      <c r="L171" s="747"/>
      <c r="M171" s="747"/>
      <c r="N171" s="747">
        <v>1</v>
      </c>
      <c r="O171" s="747">
        <v>1038</v>
      </c>
      <c r="P171" s="761"/>
      <c r="Q171" s="748">
        <v>1038</v>
      </c>
    </row>
    <row r="172" spans="1:17" ht="14.4" customHeight="1" x14ac:dyDescent="0.3">
      <c r="A172" s="742" t="s">
        <v>4986</v>
      </c>
      <c r="B172" s="743" t="s">
        <v>4646</v>
      </c>
      <c r="C172" s="743" t="s">
        <v>3915</v>
      </c>
      <c r="D172" s="743" t="s">
        <v>4987</v>
      </c>
      <c r="E172" s="743" t="s">
        <v>4988</v>
      </c>
      <c r="F172" s="747">
        <v>1.34</v>
      </c>
      <c r="G172" s="747">
        <v>3424.1</v>
      </c>
      <c r="H172" s="747">
        <v>1.8872011375786768</v>
      </c>
      <c r="I172" s="747">
        <v>2555.2985074626863</v>
      </c>
      <c r="J172" s="747">
        <v>0.67</v>
      </c>
      <c r="K172" s="747">
        <v>1814.38</v>
      </c>
      <c r="L172" s="747">
        <v>1</v>
      </c>
      <c r="M172" s="747">
        <v>2708.0298507462685</v>
      </c>
      <c r="N172" s="747">
        <v>0.67</v>
      </c>
      <c r="O172" s="747">
        <v>1814.38</v>
      </c>
      <c r="P172" s="761">
        <v>1</v>
      </c>
      <c r="Q172" s="748">
        <v>2708.0298507462685</v>
      </c>
    </row>
    <row r="173" spans="1:17" ht="14.4" customHeight="1" x14ac:dyDescent="0.3">
      <c r="A173" s="742" t="s">
        <v>4986</v>
      </c>
      <c r="B173" s="743" t="s">
        <v>4646</v>
      </c>
      <c r="C173" s="743" t="s">
        <v>3915</v>
      </c>
      <c r="D173" s="743" t="s">
        <v>4989</v>
      </c>
      <c r="E173" s="743" t="s">
        <v>4988</v>
      </c>
      <c r="F173" s="747">
        <v>0.2</v>
      </c>
      <c r="G173" s="747">
        <v>1277.6500000000001</v>
      </c>
      <c r="H173" s="747">
        <v>0.47179879174605993</v>
      </c>
      <c r="I173" s="747">
        <v>6388.25</v>
      </c>
      <c r="J173" s="747">
        <v>0.4</v>
      </c>
      <c r="K173" s="747">
        <v>2708.04</v>
      </c>
      <c r="L173" s="747">
        <v>1</v>
      </c>
      <c r="M173" s="747">
        <v>6770.0999999999995</v>
      </c>
      <c r="N173" s="747">
        <v>0.4</v>
      </c>
      <c r="O173" s="747">
        <v>2708.04</v>
      </c>
      <c r="P173" s="761">
        <v>1</v>
      </c>
      <c r="Q173" s="748">
        <v>6770.0999999999995</v>
      </c>
    </row>
    <row r="174" spans="1:17" ht="14.4" customHeight="1" x14ac:dyDescent="0.3">
      <c r="A174" s="742" t="s">
        <v>4986</v>
      </c>
      <c r="B174" s="743" t="s">
        <v>4646</v>
      </c>
      <c r="C174" s="743" t="s">
        <v>3915</v>
      </c>
      <c r="D174" s="743" t="s">
        <v>4990</v>
      </c>
      <c r="E174" s="743" t="s">
        <v>4991</v>
      </c>
      <c r="F174" s="747">
        <v>0.1</v>
      </c>
      <c r="G174" s="747">
        <v>494.39</v>
      </c>
      <c r="H174" s="747"/>
      <c r="I174" s="747">
        <v>4943.8999999999996</v>
      </c>
      <c r="J174" s="747"/>
      <c r="K174" s="747"/>
      <c r="L174" s="747"/>
      <c r="M174" s="747"/>
      <c r="N174" s="747"/>
      <c r="O174" s="747"/>
      <c r="P174" s="761"/>
      <c r="Q174" s="748"/>
    </row>
    <row r="175" spans="1:17" ht="14.4" customHeight="1" x14ac:dyDescent="0.3">
      <c r="A175" s="742" t="s">
        <v>4986</v>
      </c>
      <c r="B175" s="743" t="s">
        <v>4646</v>
      </c>
      <c r="C175" s="743" t="s">
        <v>3915</v>
      </c>
      <c r="D175" s="743" t="s">
        <v>4992</v>
      </c>
      <c r="E175" s="743" t="s">
        <v>4667</v>
      </c>
      <c r="F175" s="747">
        <v>0.1</v>
      </c>
      <c r="G175" s="747">
        <v>95.13</v>
      </c>
      <c r="H175" s="747">
        <v>4.3033176213008117E-2</v>
      </c>
      <c r="I175" s="747">
        <v>951.3</v>
      </c>
      <c r="J175" s="747">
        <v>2.2000000000000002</v>
      </c>
      <c r="K175" s="747">
        <v>2210.62</v>
      </c>
      <c r="L175" s="747">
        <v>1</v>
      </c>
      <c r="M175" s="747">
        <v>1004.8272727272725</v>
      </c>
      <c r="N175" s="747">
        <v>1.9</v>
      </c>
      <c r="O175" s="747">
        <v>1909.17</v>
      </c>
      <c r="P175" s="761">
        <v>0.86363554116039853</v>
      </c>
      <c r="Q175" s="748">
        <v>1004.8263157894738</v>
      </c>
    </row>
    <row r="176" spans="1:17" ht="14.4" customHeight="1" x14ac:dyDescent="0.3">
      <c r="A176" s="742" t="s">
        <v>4986</v>
      </c>
      <c r="B176" s="743" t="s">
        <v>4646</v>
      </c>
      <c r="C176" s="743" t="s">
        <v>3915</v>
      </c>
      <c r="D176" s="743" t="s">
        <v>4993</v>
      </c>
      <c r="E176" s="743" t="s">
        <v>4991</v>
      </c>
      <c r="F176" s="747"/>
      <c r="G176" s="747"/>
      <c r="H176" s="747"/>
      <c r="I176" s="747"/>
      <c r="J176" s="747">
        <v>0.12</v>
      </c>
      <c r="K176" s="747">
        <v>1186.55</v>
      </c>
      <c r="L176" s="747">
        <v>1</v>
      </c>
      <c r="M176" s="747">
        <v>9887.9166666666661</v>
      </c>
      <c r="N176" s="747">
        <v>0.17</v>
      </c>
      <c r="O176" s="747">
        <v>1680.9299999999998</v>
      </c>
      <c r="P176" s="761">
        <v>1.4166533226581264</v>
      </c>
      <c r="Q176" s="748">
        <v>9887.8235294117621</v>
      </c>
    </row>
    <row r="177" spans="1:17" ht="14.4" customHeight="1" x14ac:dyDescent="0.3">
      <c r="A177" s="742" t="s">
        <v>4986</v>
      </c>
      <c r="B177" s="743" t="s">
        <v>4646</v>
      </c>
      <c r="C177" s="743" t="s">
        <v>3915</v>
      </c>
      <c r="D177" s="743" t="s">
        <v>4994</v>
      </c>
      <c r="E177" s="743" t="s">
        <v>4995</v>
      </c>
      <c r="F177" s="747">
        <v>1</v>
      </c>
      <c r="G177" s="747">
        <v>932.82</v>
      </c>
      <c r="H177" s="747">
        <v>0.5</v>
      </c>
      <c r="I177" s="747">
        <v>932.82</v>
      </c>
      <c r="J177" s="747">
        <v>2</v>
      </c>
      <c r="K177" s="747">
        <v>1865.64</v>
      </c>
      <c r="L177" s="747">
        <v>1</v>
      </c>
      <c r="M177" s="747">
        <v>932.82</v>
      </c>
      <c r="N177" s="747">
        <v>1</v>
      </c>
      <c r="O177" s="747">
        <v>843.46</v>
      </c>
      <c r="P177" s="761">
        <v>0.452102227653781</v>
      </c>
      <c r="Q177" s="748">
        <v>843.46</v>
      </c>
    </row>
    <row r="178" spans="1:17" ht="14.4" customHeight="1" x14ac:dyDescent="0.3">
      <c r="A178" s="742" t="s">
        <v>4986</v>
      </c>
      <c r="B178" s="743" t="s">
        <v>4646</v>
      </c>
      <c r="C178" s="743" t="s">
        <v>3915</v>
      </c>
      <c r="D178" s="743" t="s">
        <v>4996</v>
      </c>
      <c r="E178" s="743" t="s">
        <v>4669</v>
      </c>
      <c r="F178" s="747">
        <v>0.12</v>
      </c>
      <c r="G178" s="747">
        <v>1062.48</v>
      </c>
      <c r="H178" s="747">
        <v>1.0909090909090908</v>
      </c>
      <c r="I178" s="747">
        <v>8854</v>
      </c>
      <c r="J178" s="747">
        <v>0.11</v>
      </c>
      <c r="K178" s="747">
        <v>973.94</v>
      </c>
      <c r="L178" s="747">
        <v>1</v>
      </c>
      <c r="M178" s="747">
        <v>8854</v>
      </c>
      <c r="N178" s="747">
        <v>0.05</v>
      </c>
      <c r="O178" s="747">
        <v>454.76</v>
      </c>
      <c r="P178" s="761">
        <v>0.46692814752448814</v>
      </c>
      <c r="Q178" s="748">
        <v>9095.1999999999989</v>
      </c>
    </row>
    <row r="179" spans="1:17" ht="14.4" customHeight="1" x14ac:dyDescent="0.3">
      <c r="A179" s="742" t="s">
        <v>4986</v>
      </c>
      <c r="B179" s="743" t="s">
        <v>4646</v>
      </c>
      <c r="C179" s="743" t="s">
        <v>3915</v>
      </c>
      <c r="D179" s="743" t="s">
        <v>4997</v>
      </c>
      <c r="E179" s="743" t="s">
        <v>4998</v>
      </c>
      <c r="F179" s="747">
        <v>0.30000000000000004</v>
      </c>
      <c r="G179" s="747">
        <v>584.79</v>
      </c>
      <c r="H179" s="747"/>
      <c r="I179" s="747">
        <v>1949.2999999999995</v>
      </c>
      <c r="J179" s="747"/>
      <c r="K179" s="747"/>
      <c r="L179" s="747"/>
      <c r="M179" s="747"/>
      <c r="N179" s="747">
        <v>0.1</v>
      </c>
      <c r="O179" s="747">
        <v>194.93</v>
      </c>
      <c r="P179" s="761"/>
      <c r="Q179" s="748">
        <v>1949.3</v>
      </c>
    </row>
    <row r="180" spans="1:17" ht="14.4" customHeight="1" x14ac:dyDescent="0.3">
      <c r="A180" s="742" t="s">
        <v>4986</v>
      </c>
      <c r="B180" s="743" t="s">
        <v>4646</v>
      </c>
      <c r="C180" s="743" t="s">
        <v>3915</v>
      </c>
      <c r="D180" s="743" t="s">
        <v>4668</v>
      </c>
      <c r="E180" s="743" t="s">
        <v>4669</v>
      </c>
      <c r="F180" s="747">
        <v>1.7999999999999998</v>
      </c>
      <c r="G180" s="747">
        <v>3187.4399999999996</v>
      </c>
      <c r="H180" s="747">
        <v>2.9663297783237477</v>
      </c>
      <c r="I180" s="747">
        <v>1770.8</v>
      </c>
      <c r="J180" s="747">
        <v>0.6</v>
      </c>
      <c r="K180" s="747">
        <v>1074.54</v>
      </c>
      <c r="L180" s="747">
        <v>1</v>
      </c>
      <c r="M180" s="747">
        <v>1790.9</v>
      </c>
      <c r="N180" s="747">
        <v>1.7000000000000002</v>
      </c>
      <c r="O180" s="747">
        <v>3092.3599999999997</v>
      </c>
      <c r="P180" s="761">
        <v>2.8778454036145695</v>
      </c>
      <c r="Q180" s="748">
        <v>1819.0352941176466</v>
      </c>
    </row>
    <row r="181" spans="1:17" ht="14.4" customHeight="1" x14ac:dyDescent="0.3">
      <c r="A181" s="742" t="s">
        <v>4986</v>
      </c>
      <c r="B181" s="743" t="s">
        <v>4646</v>
      </c>
      <c r="C181" s="743" t="s">
        <v>3915</v>
      </c>
      <c r="D181" s="743" t="s">
        <v>4670</v>
      </c>
      <c r="E181" s="743" t="s">
        <v>4671</v>
      </c>
      <c r="F181" s="747">
        <v>0.2</v>
      </c>
      <c r="G181" s="747">
        <v>180.76</v>
      </c>
      <c r="H181" s="747">
        <v>2</v>
      </c>
      <c r="I181" s="747">
        <v>903.8</v>
      </c>
      <c r="J181" s="747">
        <v>0.1</v>
      </c>
      <c r="K181" s="747">
        <v>90.38</v>
      </c>
      <c r="L181" s="747">
        <v>1</v>
      </c>
      <c r="M181" s="747">
        <v>903.8</v>
      </c>
      <c r="N181" s="747">
        <v>0.1</v>
      </c>
      <c r="O181" s="747">
        <v>90.38</v>
      </c>
      <c r="P181" s="761">
        <v>1</v>
      </c>
      <c r="Q181" s="748">
        <v>903.8</v>
      </c>
    </row>
    <row r="182" spans="1:17" ht="14.4" customHeight="1" x14ac:dyDescent="0.3">
      <c r="A182" s="742" t="s">
        <v>4986</v>
      </c>
      <c r="B182" s="743" t="s">
        <v>4646</v>
      </c>
      <c r="C182" s="743" t="s">
        <v>3915</v>
      </c>
      <c r="D182" s="743" t="s">
        <v>4999</v>
      </c>
      <c r="E182" s="743" t="s">
        <v>4669</v>
      </c>
      <c r="F182" s="747">
        <v>0.13</v>
      </c>
      <c r="G182" s="747">
        <v>4285.3500000000004</v>
      </c>
      <c r="H182" s="747"/>
      <c r="I182" s="747">
        <v>32964.230769230773</v>
      </c>
      <c r="J182" s="747"/>
      <c r="K182" s="747"/>
      <c r="L182" s="747"/>
      <c r="M182" s="747"/>
      <c r="N182" s="747">
        <v>0.02</v>
      </c>
      <c r="O182" s="747">
        <v>654.85</v>
      </c>
      <c r="P182" s="761"/>
      <c r="Q182" s="748">
        <v>32742.5</v>
      </c>
    </row>
    <row r="183" spans="1:17" ht="14.4" customHeight="1" x14ac:dyDescent="0.3">
      <c r="A183" s="742" t="s">
        <v>4986</v>
      </c>
      <c r="B183" s="743" t="s">
        <v>4646</v>
      </c>
      <c r="C183" s="743" t="s">
        <v>4089</v>
      </c>
      <c r="D183" s="743" t="s">
        <v>4090</v>
      </c>
      <c r="E183" s="743" t="s">
        <v>4091</v>
      </c>
      <c r="F183" s="747">
        <v>1</v>
      </c>
      <c r="G183" s="747">
        <v>1707.31</v>
      </c>
      <c r="H183" s="747">
        <v>1</v>
      </c>
      <c r="I183" s="747">
        <v>1707.31</v>
      </c>
      <c r="J183" s="747">
        <v>1</v>
      </c>
      <c r="K183" s="747">
        <v>1707.31</v>
      </c>
      <c r="L183" s="747">
        <v>1</v>
      </c>
      <c r="M183" s="747">
        <v>1707.31</v>
      </c>
      <c r="N183" s="747"/>
      <c r="O183" s="747"/>
      <c r="P183" s="761"/>
      <c r="Q183" s="748"/>
    </row>
    <row r="184" spans="1:17" ht="14.4" customHeight="1" x14ac:dyDescent="0.3">
      <c r="A184" s="742" t="s">
        <v>4986</v>
      </c>
      <c r="B184" s="743" t="s">
        <v>4646</v>
      </c>
      <c r="C184" s="743" t="s">
        <v>4089</v>
      </c>
      <c r="D184" s="743" t="s">
        <v>5000</v>
      </c>
      <c r="E184" s="743" t="s">
        <v>5001</v>
      </c>
      <c r="F184" s="747"/>
      <c r="G184" s="747"/>
      <c r="H184" s="747"/>
      <c r="I184" s="747"/>
      <c r="J184" s="747">
        <v>1</v>
      </c>
      <c r="K184" s="747">
        <v>2141.85</v>
      </c>
      <c r="L184" s="747">
        <v>1</v>
      </c>
      <c r="M184" s="747">
        <v>2141.85</v>
      </c>
      <c r="N184" s="747"/>
      <c r="O184" s="747"/>
      <c r="P184" s="761"/>
      <c r="Q184" s="748"/>
    </row>
    <row r="185" spans="1:17" ht="14.4" customHeight="1" x14ac:dyDescent="0.3">
      <c r="A185" s="742" t="s">
        <v>4986</v>
      </c>
      <c r="B185" s="743" t="s">
        <v>4646</v>
      </c>
      <c r="C185" s="743" t="s">
        <v>4089</v>
      </c>
      <c r="D185" s="743" t="s">
        <v>5002</v>
      </c>
      <c r="E185" s="743" t="s">
        <v>5003</v>
      </c>
      <c r="F185" s="747"/>
      <c r="G185" s="747"/>
      <c r="H185" s="747"/>
      <c r="I185" s="747"/>
      <c r="J185" s="747">
        <v>1</v>
      </c>
      <c r="K185" s="747">
        <v>6890.78</v>
      </c>
      <c r="L185" s="747">
        <v>1</v>
      </c>
      <c r="M185" s="747">
        <v>6890.78</v>
      </c>
      <c r="N185" s="747"/>
      <c r="O185" s="747"/>
      <c r="P185" s="761"/>
      <c r="Q185" s="748"/>
    </row>
    <row r="186" spans="1:17" ht="14.4" customHeight="1" x14ac:dyDescent="0.3">
      <c r="A186" s="742" t="s">
        <v>4986</v>
      </c>
      <c r="B186" s="743" t="s">
        <v>4646</v>
      </c>
      <c r="C186" s="743" t="s">
        <v>4089</v>
      </c>
      <c r="D186" s="743" t="s">
        <v>5004</v>
      </c>
      <c r="E186" s="743" t="s">
        <v>5005</v>
      </c>
      <c r="F186" s="747">
        <v>1</v>
      </c>
      <c r="G186" s="747">
        <v>4137.8900000000003</v>
      </c>
      <c r="H186" s="747"/>
      <c r="I186" s="747">
        <v>4137.8900000000003</v>
      </c>
      <c r="J186" s="747"/>
      <c r="K186" s="747"/>
      <c r="L186" s="747"/>
      <c r="M186" s="747"/>
      <c r="N186" s="747"/>
      <c r="O186" s="747"/>
      <c r="P186" s="761"/>
      <c r="Q186" s="748"/>
    </row>
    <row r="187" spans="1:17" ht="14.4" customHeight="1" x14ac:dyDescent="0.3">
      <c r="A187" s="742" t="s">
        <v>4986</v>
      </c>
      <c r="B187" s="743" t="s">
        <v>4646</v>
      </c>
      <c r="C187" s="743" t="s">
        <v>4089</v>
      </c>
      <c r="D187" s="743" t="s">
        <v>5006</v>
      </c>
      <c r="E187" s="743" t="s">
        <v>5007</v>
      </c>
      <c r="F187" s="747"/>
      <c r="G187" s="747"/>
      <c r="H187" s="747"/>
      <c r="I187" s="747"/>
      <c r="J187" s="747">
        <v>1</v>
      </c>
      <c r="K187" s="747">
        <v>1002.8</v>
      </c>
      <c r="L187" s="747">
        <v>1</v>
      </c>
      <c r="M187" s="747">
        <v>1002.8</v>
      </c>
      <c r="N187" s="747"/>
      <c r="O187" s="747"/>
      <c r="P187" s="761"/>
      <c r="Q187" s="748"/>
    </row>
    <row r="188" spans="1:17" ht="14.4" customHeight="1" x14ac:dyDescent="0.3">
      <c r="A188" s="742" t="s">
        <v>4986</v>
      </c>
      <c r="B188" s="743" t="s">
        <v>4646</v>
      </c>
      <c r="C188" s="743" t="s">
        <v>4089</v>
      </c>
      <c r="D188" s="743" t="s">
        <v>5008</v>
      </c>
      <c r="E188" s="743" t="s">
        <v>5009</v>
      </c>
      <c r="F188" s="747"/>
      <c r="G188" s="747"/>
      <c r="H188" s="747"/>
      <c r="I188" s="747"/>
      <c r="J188" s="747">
        <v>1</v>
      </c>
      <c r="K188" s="747">
        <v>7650</v>
      </c>
      <c r="L188" s="747">
        <v>1</v>
      </c>
      <c r="M188" s="747">
        <v>7650</v>
      </c>
      <c r="N188" s="747"/>
      <c r="O188" s="747"/>
      <c r="P188" s="761"/>
      <c r="Q188" s="748"/>
    </row>
    <row r="189" spans="1:17" ht="14.4" customHeight="1" x14ac:dyDescent="0.3">
      <c r="A189" s="742" t="s">
        <v>4986</v>
      </c>
      <c r="B189" s="743" t="s">
        <v>4646</v>
      </c>
      <c r="C189" s="743" t="s">
        <v>4089</v>
      </c>
      <c r="D189" s="743" t="s">
        <v>5010</v>
      </c>
      <c r="E189" s="743" t="s">
        <v>5011</v>
      </c>
      <c r="F189" s="747"/>
      <c r="G189" s="747"/>
      <c r="H189" s="747"/>
      <c r="I189" s="747"/>
      <c r="J189" s="747">
        <v>1</v>
      </c>
      <c r="K189" s="747">
        <v>1146.33</v>
      </c>
      <c r="L189" s="747">
        <v>1</v>
      </c>
      <c r="M189" s="747">
        <v>1146.33</v>
      </c>
      <c r="N189" s="747"/>
      <c r="O189" s="747"/>
      <c r="P189" s="761"/>
      <c r="Q189" s="748"/>
    </row>
    <row r="190" spans="1:17" ht="14.4" customHeight="1" x14ac:dyDescent="0.3">
      <c r="A190" s="742" t="s">
        <v>4986</v>
      </c>
      <c r="B190" s="743" t="s">
        <v>4646</v>
      </c>
      <c r="C190" s="743" t="s">
        <v>4089</v>
      </c>
      <c r="D190" s="743" t="s">
        <v>5012</v>
      </c>
      <c r="E190" s="743" t="s">
        <v>5013</v>
      </c>
      <c r="F190" s="747"/>
      <c r="G190" s="747"/>
      <c r="H190" s="747"/>
      <c r="I190" s="747"/>
      <c r="J190" s="747">
        <v>1</v>
      </c>
      <c r="K190" s="747">
        <v>6587.13</v>
      </c>
      <c r="L190" s="747">
        <v>1</v>
      </c>
      <c r="M190" s="747">
        <v>6587.13</v>
      </c>
      <c r="N190" s="747"/>
      <c r="O190" s="747"/>
      <c r="P190" s="761"/>
      <c r="Q190" s="748"/>
    </row>
    <row r="191" spans="1:17" ht="14.4" customHeight="1" x14ac:dyDescent="0.3">
      <c r="A191" s="742" t="s">
        <v>4986</v>
      </c>
      <c r="B191" s="743" t="s">
        <v>4646</v>
      </c>
      <c r="C191" s="743" t="s">
        <v>3923</v>
      </c>
      <c r="D191" s="743" t="s">
        <v>5014</v>
      </c>
      <c r="E191" s="743" t="s">
        <v>5015</v>
      </c>
      <c r="F191" s="747">
        <v>2</v>
      </c>
      <c r="G191" s="747">
        <v>414</v>
      </c>
      <c r="H191" s="747">
        <v>1.943661971830986</v>
      </c>
      <c r="I191" s="747">
        <v>207</v>
      </c>
      <c r="J191" s="747">
        <v>1</v>
      </c>
      <c r="K191" s="747">
        <v>213</v>
      </c>
      <c r="L191" s="747">
        <v>1</v>
      </c>
      <c r="M191" s="747">
        <v>213</v>
      </c>
      <c r="N191" s="747"/>
      <c r="O191" s="747"/>
      <c r="P191" s="761"/>
      <c r="Q191" s="748"/>
    </row>
    <row r="192" spans="1:17" ht="14.4" customHeight="1" x14ac:dyDescent="0.3">
      <c r="A192" s="742" t="s">
        <v>4986</v>
      </c>
      <c r="B192" s="743" t="s">
        <v>4646</v>
      </c>
      <c r="C192" s="743" t="s">
        <v>3923</v>
      </c>
      <c r="D192" s="743" t="s">
        <v>5016</v>
      </c>
      <c r="E192" s="743" t="s">
        <v>5017</v>
      </c>
      <c r="F192" s="747">
        <v>7</v>
      </c>
      <c r="G192" s="747">
        <v>1057</v>
      </c>
      <c r="H192" s="747">
        <v>1.7048387096774194</v>
      </c>
      <c r="I192" s="747">
        <v>151</v>
      </c>
      <c r="J192" s="747">
        <v>4</v>
      </c>
      <c r="K192" s="747">
        <v>620</v>
      </c>
      <c r="L192" s="747">
        <v>1</v>
      </c>
      <c r="M192" s="747">
        <v>155</v>
      </c>
      <c r="N192" s="747">
        <v>5</v>
      </c>
      <c r="O192" s="747">
        <v>775</v>
      </c>
      <c r="P192" s="761">
        <v>1.25</v>
      </c>
      <c r="Q192" s="748">
        <v>155</v>
      </c>
    </row>
    <row r="193" spans="1:17" ht="14.4" customHeight="1" x14ac:dyDescent="0.3">
      <c r="A193" s="742" t="s">
        <v>4986</v>
      </c>
      <c r="B193" s="743" t="s">
        <v>4646</v>
      </c>
      <c r="C193" s="743" t="s">
        <v>3923</v>
      </c>
      <c r="D193" s="743" t="s">
        <v>5018</v>
      </c>
      <c r="E193" s="743" t="s">
        <v>5019</v>
      </c>
      <c r="F193" s="747">
        <v>17</v>
      </c>
      <c r="G193" s="747">
        <v>3111</v>
      </c>
      <c r="H193" s="747">
        <v>0.9242424242424242</v>
      </c>
      <c r="I193" s="747">
        <v>183</v>
      </c>
      <c r="J193" s="747">
        <v>18</v>
      </c>
      <c r="K193" s="747">
        <v>3366</v>
      </c>
      <c r="L193" s="747">
        <v>1</v>
      </c>
      <c r="M193" s="747">
        <v>187</v>
      </c>
      <c r="N193" s="747">
        <v>9</v>
      </c>
      <c r="O193" s="747">
        <v>1683</v>
      </c>
      <c r="P193" s="761">
        <v>0.5</v>
      </c>
      <c r="Q193" s="748">
        <v>187</v>
      </c>
    </row>
    <row r="194" spans="1:17" ht="14.4" customHeight="1" x14ac:dyDescent="0.3">
      <c r="A194" s="742" t="s">
        <v>4986</v>
      </c>
      <c r="B194" s="743" t="s">
        <v>4646</v>
      </c>
      <c r="C194" s="743" t="s">
        <v>3923</v>
      </c>
      <c r="D194" s="743" t="s">
        <v>5020</v>
      </c>
      <c r="E194" s="743" t="s">
        <v>5021</v>
      </c>
      <c r="F194" s="747">
        <v>52</v>
      </c>
      <c r="G194" s="747">
        <v>6500</v>
      </c>
      <c r="H194" s="747">
        <v>1.0363520408163265</v>
      </c>
      <c r="I194" s="747">
        <v>125</v>
      </c>
      <c r="J194" s="747">
        <v>49</v>
      </c>
      <c r="K194" s="747">
        <v>6272</v>
      </c>
      <c r="L194" s="747">
        <v>1</v>
      </c>
      <c r="M194" s="747">
        <v>128</v>
      </c>
      <c r="N194" s="747">
        <v>47</v>
      </c>
      <c r="O194" s="747">
        <v>6016</v>
      </c>
      <c r="P194" s="761">
        <v>0.95918367346938771</v>
      </c>
      <c r="Q194" s="748">
        <v>128</v>
      </c>
    </row>
    <row r="195" spans="1:17" ht="14.4" customHeight="1" x14ac:dyDescent="0.3">
      <c r="A195" s="742" t="s">
        <v>4986</v>
      </c>
      <c r="B195" s="743" t="s">
        <v>4646</v>
      </c>
      <c r="C195" s="743" t="s">
        <v>3923</v>
      </c>
      <c r="D195" s="743" t="s">
        <v>5022</v>
      </c>
      <c r="E195" s="743" t="s">
        <v>5023</v>
      </c>
      <c r="F195" s="747">
        <v>31</v>
      </c>
      <c r="G195" s="747">
        <v>6789</v>
      </c>
      <c r="H195" s="747">
        <v>0.92254382388911538</v>
      </c>
      <c r="I195" s="747">
        <v>219</v>
      </c>
      <c r="J195" s="747">
        <v>33</v>
      </c>
      <c r="K195" s="747">
        <v>7359</v>
      </c>
      <c r="L195" s="747">
        <v>1</v>
      </c>
      <c r="M195" s="747">
        <v>223</v>
      </c>
      <c r="N195" s="747">
        <v>47</v>
      </c>
      <c r="O195" s="747">
        <v>10481</v>
      </c>
      <c r="P195" s="761">
        <v>1.4242424242424243</v>
      </c>
      <c r="Q195" s="748">
        <v>223</v>
      </c>
    </row>
    <row r="196" spans="1:17" ht="14.4" customHeight="1" x14ac:dyDescent="0.3">
      <c r="A196" s="742" t="s">
        <v>4986</v>
      </c>
      <c r="B196" s="743" t="s">
        <v>4646</v>
      </c>
      <c r="C196" s="743" t="s">
        <v>3923</v>
      </c>
      <c r="D196" s="743" t="s">
        <v>5024</v>
      </c>
      <c r="E196" s="743" t="s">
        <v>5025</v>
      </c>
      <c r="F196" s="747">
        <v>2</v>
      </c>
      <c r="G196" s="747">
        <v>438</v>
      </c>
      <c r="H196" s="747">
        <v>0.6547085201793722</v>
      </c>
      <c r="I196" s="747">
        <v>219</v>
      </c>
      <c r="J196" s="747">
        <v>3</v>
      </c>
      <c r="K196" s="747">
        <v>669</v>
      </c>
      <c r="L196" s="747">
        <v>1</v>
      </c>
      <c r="M196" s="747">
        <v>223</v>
      </c>
      <c r="N196" s="747"/>
      <c r="O196" s="747"/>
      <c r="P196" s="761"/>
      <c r="Q196" s="748"/>
    </row>
    <row r="197" spans="1:17" ht="14.4" customHeight="1" x14ac:dyDescent="0.3">
      <c r="A197" s="742" t="s">
        <v>4986</v>
      </c>
      <c r="B197" s="743" t="s">
        <v>4646</v>
      </c>
      <c r="C197" s="743" t="s">
        <v>3923</v>
      </c>
      <c r="D197" s="743" t="s">
        <v>5026</v>
      </c>
      <c r="E197" s="743" t="s">
        <v>5027</v>
      </c>
      <c r="F197" s="747">
        <v>15</v>
      </c>
      <c r="G197" s="747">
        <v>3315</v>
      </c>
      <c r="H197" s="747">
        <v>0.98222222222222222</v>
      </c>
      <c r="I197" s="747">
        <v>221</v>
      </c>
      <c r="J197" s="747">
        <v>15</v>
      </c>
      <c r="K197" s="747">
        <v>3375</v>
      </c>
      <c r="L197" s="747">
        <v>1</v>
      </c>
      <c r="M197" s="747">
        <v>225</v>
      </c>
      <c r="N197" s="747">
        <v>13</v>
      </c>
      <c r="O197" s="747">
        <v>2925</v>
      </c>
      <c r="P197" s="761">
        <v>0.8666666666666667</v>
      </c>
      <c r="Q197" s="748">
        <v>225</v>
      </c>
    </row>
    <row r="198" spans="1:17" ht="14.4" customHeight="1" x14ac:dyDescent="0.3">
      <c r="A198" s="742" t="s">
        <v>4986</v>
      </c>
      <c r="B198" s="743" t="s">
        <v>4646</v>
      </c>
      <c r="C198" s="743" t="s">
        <v>3923</v>
      </c>
      <c r="D198" s="743" t="s">
        <v>5028</v>
      </c>
      <c r="E198" s="743" t="s">
        <v>5029</v>
      </c>
      <c r="F198" s="747">
        <v>1</v>
      </c>
      <c r="G198" s="747">
        <v>330</v>
      </c>
      <c r="H198" s="747"/>
      <c r="I198" s="747">
        <v>330</v>
      </c>
      <c r="J198" s="747"/>
      <c r="K198" s="747"/>
      <c r="L198" s="747"/>
      <c r="M198" s="747"/>
      <c r="N198" s="747">
        <v>2</v>
      </c>
      <c r="O198" s="747">
        <v>700</v>
      </c>
      <c r="P198" s="761"/>
      <c r="Q198" s="748">
        <v>350</v>
      </c>
    </row>
    <row r="199" spans="1:17" ht="14.4" customHeight="1" x14ac:dyDescent="0.3">
      <c r="A199" s="742" t="s">
        <v>4986</v>
      </c>
      <c r="B199" s="743" t="s">
        <v>4646</v>
      </c>
      <c r="C199" s="743" t="s">
        <v>3923</v>
      </c>
      <c r="D199" s="743" t="s">
        <v>5030</v>
      </c>
      <c r="E199" s="743" t="s">
        <v>5031</v>
      </c>
      <c r="F199" s="747"/>
      <c r="G199" s="747"/>
      <c r="H199" s="747"/>
      <c r="I199" s="747"/>
      <c r="J199" s="747">
        <v>1</v>
      </c>
      <c r="K199" s="747">
        <v>4164</v>
      </c>
      <c r="L199" s="747">
        <v>1</v>
      </c>
      <c r="M199" s="747">
        <v>4164</v>
      </c>
      <c r="N199" s="747"/>
      <c r="O199" s="747"/>
      <c r="P199" s="761"/>
      <c r="Q199" s="748"/>
    </row>
    <row r="200" spans="1:17" ht="14.4" customHeight="1" x14ac:dyDescent="0.3">
      <c r="A200" s="742" t="s">
        <v>4986</v>
      </c>
      <c r="B200" s="743" t="s">
        <v>4646</v>
      </c>
      <c r="C200" s="743" t="s">
        <v>3923</v>
      </c>
      <c r="D200" s="743" t="s">
        <v>5032</v>
      </c>
      <c r="E200" s="743" t="s">
        <v>5033</v>
      </c>
      <c r="F200" s="747">
        <v>1</v>
      </c>
      <c r="G200" s="747">
        <v>279</v>
      </c>
      <c r="H200" s="747"/>
      <c r="I200" s="747">
        <v>279</v>
      </c>
      <c r="J200" s="747"/>
      <c r="K200" s="747"/>
      <c r="L200" s="747"/>
      <c r="M200" s="747"/>
      <c r="N200" s="747"/>
      <c r="O200" s="747"/>
      <c r="P200" s="761"/>
      <c r="Q200" s="748"/>
    </row>
    <row r="201" spans="1:17" ht="14.4" customHeight="1" x14ac:dyDescent="0.3">
      <c r="A201" s="742" t="s">
        <v>4986</v>
      </c>
      <c r="B201" s="743" t="s">
        <v>4646</v>
      </c>
      <c r="C201" s="743" t="s">
        <v>3923</v>
      </c>
      <c r="D201" s="743" t="s">
        <v>5034</v>
      </c>
      <c r="E201" s="743" t="s">
        <v>5035</v>
      </c>
      <c r="F201" s="747">
        <v>1</v>
      </c>
      <c r="G201" s="747">
        <v>6264</v>
      </c>
      <c r="H201" s="747"/>
      <c r="I201" s="747">
        <v>6264</v>
      </c>
      <c r="J201" s="747"/>
      <c r="K201" s="747"/>
      <c r="L201" s="747"/>
      <c r="M201" s="747"/>
      <c r="N201" s="747"/>
      <c r="O201" s="747"/>
      <c r="P201" s="761"/>
      <c r="Q201" s="748"/>
    </row>
    <row r="202" spans="1:17" ht="14.4" customHeight="1" x14ac:dyDescent="0.3">
      <c r="A202" s="742" t="s">
        <v>4986</v>
      </c>
      <c r="B202" s="743" t="s">
        <v>4646</v>
      </c>
      <c r="C202" s="743" t="s">
        <v>3923</v>
      </c>
      <c r="D202" s="743" t="s">
        <v>5036</v>
      </c>
      <c r="E202" s="743" t="s">
        <v>5037</v>
      </c>
      <c r="F202" s="747"/>
      <c r="G202" s="747"/>
      <c r="H202" s="747"/>
      <c r="I202" s="747"/>
      <c r="J202" s="747">
        <v>2</v>
      </c>
      <c r="K202" s="747">
        <v>7720</v>
      </c>
      <c r="L202" s="747">
        <v>1</v>
      </c>
      <c r="M202" s="747">
        <v>3860</v>
      </c>
      <c r="N202" s="747"/>
      <c r="O202" s="747"/>
      <c r="P202" s="761"/>
      <c r="Q202" s="748"/>
    </row>
    <row r="203" spans="1:17" ht="14.4" customHeight="1" x14ac:dyDescent="0.3">
      <c r="A203" s="742" t="s">
        <v>4986</v>
      </c>
      <c r="B203" s="743" t="s">
        <v>4646</v>
      </c>
      <c r="C203" s="743" t="s">
        <v>3923</v>
      </c>
      <c r="D203" s="743" t="s">
        <v>5038</v>
      </c>
      <c r="E203" s="743" t="s">
        <v>5039</v>
      </c>
      <c r="F203" s="747"/>
      <c r="G203" s="747"/>
      <c r="H203" s="747"/>
      <c r="I203" s="747"/>
      <c r="J203" s="747">
        <v>3</v>
      </c>
      <c r="K203" s="747">
        <v>23775</v>
      </c>
      <c r="L203" s="747">
        <v>1</v>
      </c>
      <c r="M203" s="747">
        <v>7925</v>
      </c>
      <c r="N203" s="747"/>
      <c r="O203" s="747"/>
      <c r="P203" s="761"/>
      <c r="Q203" s="748"/>
    </row>
    <row r="204" spans="1:17" ht="14.4" customHeight="1" x14ac:dyDescent="0.3">
      <c r="A204" s="742" t="s">
        <v>4986</v>
      </c>
      <c r="B204" s="743" t="s">
        <v>4646</v>
      </c>
      <c r="C204" s="743" t="s">
        <v>3923</v>
      </c>
      <c r="D204" s="743" t="s">
        <v>5040</v>
      </c>
      <c r="E204" s="743" t="s">
        <v>5041</v>
      </c>
      <c r="F204" s="747">
        <v>9</v>
      </c>
      <c r="G204" s="747">
        <v>11529</v>
      </c>
      <c r="H204" s="747">
        <v>4.4582366589327149</v>
      </c>
      <c r="I204" s="747">
        <v>1281</v>
      </c>
      <c r="J204" s="747">
        <v>2</v>
      </c>
      <c r="K204" s="747">
        <v>2586</v>
      </c>
      <c r="L204" s="747">
        <v>1</v>
      </c>
      <c r="M204" s="747">
        <v>1293</v>
      </c>
      <c r="N204" s="747">
        <v>3</v>
      </c>
      <c r="O204" s="747">
        <v>3882</v>
      </c>
      <c r="P204" s="761">
        <v>1.5011600928074247</v>
      </c>
      <c r="Q204" s="748">
        <v>1294</v>
      </c>
    </row>
    <row r="205" spans="1:17" ht="14.4" customHeight="1" x14ac:dyDescent="0.3">
      <c r="A205" s="742" t="s">
        <v>4986</v>
      </c>
      <c r="B205" s="743" t="s">
        <v>4646</v>
      </c>
      <c r="C205" s="743" t="s">
        <v>3923</v>
      </c>
      <c r="D205" s="743" t="s">
        <v>5042</v>
      </c>
      <c r="E205" s="743" t="s">
        <v>5043</v>
      </c>
      <c r="F205" s="747">
        <v>9</v>
      </c>
      <c r="G205" s="747">
        <v>10503</v>
      </c>
      <c r="H205" s="747">
        <v>4.4617672047578587</v>
      </c>
      <c r="I205" s="747">
        <v>1167</v>
      </c>
      <c r="J205" s="747">
        <v>2</v>
      </c>
      <c r="K205" s="747">
        <v>2354</v>
      </c>
      <c r="L205" s="747">
        <v>1</v>
      </c>
      <c r="M205" s="747">
        <v>1177</v>
      </c>
      <c r="N205" s="747">
        <v>3</v>
      </c>
      <c r="O205" s="747">
        <v>3534</v>
      </c>
      <c r="P205" s="761">
        <v>1.5012744265080713</v>
      </c>
      <c r="Q205" s="748">
        <v>1178</v>
      </c>
    </row>
    <row r="206" spans="1:17" ht="14.4" customHeight="1" x14ac:dyDescent="0.3">
      <c r="A206" s="742" t="s">
        <v>4986</v>
      </c>
      <c r="B206" s="743" t="s">
        <v>4646</v>
      </c>
      <c r="C206" s="743" t="s">
        <v>3923</v>
      </c>
      <c r="D206" s="743" t="s">
        <v>5044</v>
      </c>
      <c r="E206" s="743" t="s">
        <v>5045</v>
      </c>
      <c r="F206" s="747">
        <v>10</v>
      </c>
      <c r="G206" s="747">
        <v>50760</v>
      </c>
      <c r="H206" s="747">
        <v>1.2303664921465969</v>
      </c>
      <c r="I206" s="747">
        <v>5076</v>
      </c>
      <c r="J206" s="747">
        <v>8</v>
      </c>
      <c r="K206" s="747">
        <v>41256</v>
      </c>
      <c r="L206" s="747">
        <v>1</v>
      </c>
      <c r="M206" s="747">
        <v>5157</v>
      </c>
      <c r="N206" s="747">
        <v>12</v>
      </c>
      <c r="O206" s="747">
        <v>61884</v>
      </c>
      <c r="P206" s="761">
        <v>1.5</v>
      </c>
      <c r="Q206" s="748">
        <v>5157</v>
      </c>
    </row>
    <row r="207" spans="1:17" ht="14.4" customHeight="1" x14ac:dyDescent="0.3">
      <c r="A207" s="742" t="s">
        <v>4986</v>
      </c>
      <c r="B207" s="743" t="s">
        <v>4646</v>
      </c>
      <c r="C207" s="743" t="s">
        <v>3923</v>
      </c>
      <c r="D207" s="743" t="s">
        <v>5046</v>
      </c>
      <c r="E207" s="743" t="s">
        <v>5047</v>
      </c>
      <c r="F207" s="747">
        <v>112</v>
      </c>
      <c r="G207" s="747">
        <v>19600</v>
      </c>
      <c r="H207" s="747">
        <v>0.83889744906694064</v>
      </c>
      <c r="I207" s="747">
        <v>175</v>
      </c>
      <c r="J207" s="747">
        <v>132</v>
      </c>
      <c r="K207" s="747">
        <v>23364</v>
      </c>
      <c r="L207" s="747">
        <v>1</v>
      </c>
      <c r="M207" s="747">
        <v>177</v>
      </c>
      <c r="N207" s="747">
        <v>159</v>
      </c>
      <c r="O207" s="747">
        <v>28143</v>
      </c>
      <c r="P207" s="761">
        <v>1.2045454545454546</v>
      </c>
      <c r="Q207" s="748">
        <v>177</v>
      </c>
    </row>
    <row r="208" spans="1:17" ht="14.4" customHeight="1" x14ac:dyDescent="0.3">
      <c r="A208" s="742" t="s">
        <v>4986</v>
      </c>
      <c r="B208" s="743" t="s">
        <v>4646</v>
      </c>
      <c r="C208" s="743" t="s">
        <v>3923</v>
      </c>
      <c r="D208" s="743" t="s">
        <v>5048</v>
      </c>
      <c r="E208" s="743" t="s">
        <v>5049</v>
      </c>
      <c r="F208" s="747">
        <v>23</v>
      </c>
      <c r="G208" s="747">
        <v>46023</v>
      </c>
      <c r="H208" s="747">
        <v>0.68097478693181823</v>
      </c>
      <c r="I208" s="747">
        <v>2001</v>
      </c>
      <c r="J208" s="747">
        <v>33</v>
      </c>
      <c r="K208" s="747">
        <v>67584</v>
      </c>
      <c r="L208" s="747">
        <v>1</v>
      </c>
      <c r="M208" s="747">
        <v>2048</v>
      </c>
      <c r="N208" s="747">
        <v>26</v>
      </c>
      <c r="O208" s="747">
        <v>53274</v>
      </c>
      <c r="P208" s="761">
        <v>0.78826349431818177</v>
      </c>
      <c r="Q208" s="748">
        <v>2049</v>
      </c>
    </row>
    <row r="209" spans="1:17" ht="14.4" customHeight="1" x14ac:dyDescent="0.3">
      <c r="A209" s="742" t="s">
        <v>4986</v>
      </c>
      <c r="B209" s="743" t="s">
        <v>4646</v>
      </c>
      <c r="C209" s="743" t="s">
        <v>3923</v>
      </c>
      <c r="D209" s="743" t="s">
        <v>5050</v>
      </c>
      <c r="E209" s="743" t="s">
        <v>5051</v>
      </c>
      <c r="F209" s="747">
        <v>4</v>
      </c>
      <c r="G209" s="747">
        <v>10784</v>
      </c>
      <c r="H209" s="747">
        <v>0.78830409356725151</v>
      </c>
      <c r="I209" s="747">
        <v>2696</v>
      </c>
      <c r="J209" s="747">
        <v>5</v>
      </c>
      <c r="K209" s="747">
        <v>13680</v>
      </c>
      <c r="L209" s="747">
        <v>1</v>
      </c>
      <c r="M209" s="747">
        <v>2736</v>
      </c>
      <c r="N209" s="747">
        <v>4</v>
      </c>
      <c r="O209" s="747">
        <v>10948</v>
      </c>
      <c r="P209" s="761">
        <v>0.80029239766081872</v>
      </c>
      <c r="Q209" s="748">
        <v>2737</v>
      </c>
    </row>
    <row r="210" spans="1:17" ht="14.4" customHeight="1" x14ac:dyDescent="0.3">
      <c r="A210" s="742" t="s">
        <v>4986</v>
      </c>
      <c r="B210" s="743" t="s">
        <v>4646</v>
      </c>
      <c r="C210" s="743" t="s">
        <v>3923</v>
      </c>
      <c r="D210" s="743" t="s">
        <v>5052</v>
      </c>
      <c r="E210" s="743" t="s">
        <v>5053</v>
      </c>
      <c r="F210" s="747">
        <v>3</v>
      </c>
      <c r="G210" s="747">
        <v>15564</v>
      </c>
      <c r="H210" s="747"/>
      <c r="I210" s="747">
        <v>5188</v>
      </c>
      <c r="J210" s="747"/>
      <c r="K210" s="747"/>
      <c r="L210" s="747"/>
      <c r="M210" s="747"/>
      <c r="N210" s="747">
        <v>1</v>
      </c>
      <c r="O210" s="747">
        <v>5269</v>
      </c>
      <c r="P210" s="761"/>
      <c r="Q210" s="748">
        <v>5269</v>
      </c>
    </row>
    <row r="211" spans="1:17" ht="14.4" customHeight="1" x14ac:dyDescent="0.3">
      <c r="A211" s="742" t="s">
        <v>4986</v>
      </c>
      <c r="B211" s="743" t="s">
        <v>4646</v>
      </c>
      <c r="C211" s="743" t="s">
        <v>3923</v>
      </c>
      <c r="D211" s="743" t="s">
        <v>5054</v>
      </c>
      <c r="E211" s="743" t="s">
        <v>5055</v>
      </c>
      <c r="F211" s="747">
        <v>6</v>
      </c>
      <c r="G211" s="747">
        <v>906</v>
      </c>
      <c r="H211" s="747">
        <v>0.97419354838709682</v>
      </c>
      <c r="I211" s="747">
        <v>151</v>
      </c>
      <c r="J211" s="747">
        <v>6</v>
      </c>
      <c r="K211" s="747">
        <v>930</v>
      </c>
      <c r="L211" s="747">
        <v>1</v>
      </c>
      <c r="M211" s="747">
        <v>155</v>
      </c>
      <c r="N211" s="747">
        <v>3</v>
      </c>
      <c r="O211" s="747">
        <v>465</v>
      </c>
      <c r="P211" s="761">
        <v>0.5</v>
      </c>
      <c r="Q211" s="748">
        <v>155</v>
      </c>
    </row>
    <row r="212" spans="1:17" ht="14.4" customHeight="1" x14ac:dyDescent="0.3">
      <c r="A212" s="742" t="s">
        <v>4986</v>
      </c>
      <c r="B212" s="743" t="s">
        <v>4646</v>
      </c>
      <c r="C212" s="743" t="s">
        <v>3923</v>
      </c>
      <c r="D212" s="743" t="s">
        <v>5056</v>
      </c>
      <c r="E212" s="743" t="s">
        <v>5057</v>
      </c>
      <c r="F212" s="747">
        <v>9</v>
      </c>
      <c r="G212" s="747">
        <v>1755</v>
      </c>
      <c r="H212" s="747">
        <v>1.7638190954773869</v>
      </c>
      <c r="I212" s="747">
        <v>195</v>
      </c>
      <c r="J212" s="747">
        <v>5</v>
      </c>
      <c r="K212" s="747">
        <v>995</v>
      </c>
      <c r="L212" s="747">
        <v>1</v>
      </c>
      <c r="M212" s="747">
        <v>199</v>
      </c>
      <c r="N212" s="747">
        <v>12</v>
      </c>
      <c r="O212" s="747">
        <v>2388</v>
      </c>
      <c r="P212" s="761">
        <v>2.4</v>
      </c>
      <c r="Q212" s="748">
        <v>199</v>
      </c>
    </row>
    <row r="213" spans="1:17" ht="14.4" customHeight="1" x14ac:dyDescent="0.3">
      <c r="A213" s="742" t="s">
        <v>4986</v>
      </c>
      <c r="B213" s="743" t="s">
        <v>4646</v>
      </c>
      <c r="C213" s="743" t="s">
        <v>3923</v>
      </c>
      <c r="D213" s="743" t="s">
        <v>5058</v>
      </c>
      <c r="E213" s="743" t="s">
        <v>5059</v>
      </c>
      <c r="F213" s="747"/>
      <c r="G213" s="747"/>
      <c r="H213" s="747"/>
      <c r="I213" s="747"/>
      <c r="J213" s="747">
        <v>16</v>
      </c>
      <c r="K213" s="747">
        <v>3264</v>
      </c>
      <c r="L213" s="747">
        <v>1</v>
      </c>
      <c r="M213" s="747">
        <v>204</v>
      </c>
      <c r="N213" s="747"/>
      <c r="O213" s="747"/>
      <c r="P213" s="761"/>
      <c r="Q213" s="748"/>
    </row>
    <row r="214" spans="1:17" ht="14.4" customHeight="1" x14ac:dyDescent="0.3">
      <c r="A214" s="742" t="s">
        <v>4986</v>
      </c>
      <c r="B214" s="743" t="s">
        <v>4646</v>
      </c>
      <c r="C214" s="743" t="s">
        <v>3923</v>
      </c>
      <c r="D214" s="743" t="s">
        <v>5060</v>
      </c>
      <c r="E214" s="743" t="s">
        <v>5061</v>
      </c>
      <c r="F214" s="747">
        <v>5</v>
      </c>
      <c r="G214" s="747">
        <v>795</v>
      </c>
      <c r="H214" s="747">
        <v>4.8773006134969323</v>
      </c>
      <c r="I214" s="747">
        <v>159</v>
      </c>
      <c r="J214" s="747">
        <v>1</v>
      </c>
      <c r="K214" s="747">
        <v>163</v>
      </c>
      <c r="L214" s="747">
        <v>1</v>
      </c>
      <c r="M214" s="747">
        <v>163</v>
      </c>
      <c r="N214" s="747">
        <v>1</v>
      </c>
      <c r="O214" s="747">
        <v>163</v>
      </c>
      <c r="P214" s="761">
        <v>1</v>
      </c>
      <c r="Q214" s="748">
        <v>163</v>
      </c>
    </row>
    <row r="215" spans="1:17" ht="14.4" customHeight="1" x14ac:dyDescent="0.3">
      <c r="A215" s="742" t="s">
        <v>4986</v>
      </c>
      <c r="B215" s="743" t="s">
        <v>4646</v>
      </c>
      <c r="C215" s="743" t="s">
        <v>3923</v>
      </c>
      <c r="D215" s="743" t="s">
        <v>5062</v>
      </c>
      <c r="E215" s="743" t="s">
        <v>5063</v>
      </c>
      <c r="F215" s="747">
        <v>10</v>
      </c>
      <c r="G215" s="747">
        <v>21230</v>
      </c>
      <c r="H215" s="747">
        <v>0.98560817084493968</v>
      </c>
      <c r="I215" s="747">
        <v>2123</v>
      </c>
      <c r="J215" s="747">
        <v>10</v>
      </c>
      <c r="K215" s="747">
        <v>21540</v>
      </c>
      <c r="L215" s="747">
        <v>1</v>
      </c>
      <c r="M215" s="747">
        <v>2154</v>
      </c>
      <c r="N215" s="747">
        <v>17</v>
      </c>
      <c r="O215" s="747">
        <v>36635</v>
      </c>
      <c r="P215" s="761">
        <v>1.7007892293407614</v>
      </c>
      <c r="Q215" s="748">
        <v>2155</v>
      </c>
    </row>
    <row r="216" spans="1:17" ht="14.4" customHeight="1" x14ac:dyDescent="0.3">
      <c r="A216" s="742" t="s">
        <v>4986</v>
      </c>
      <c r="B216" s="743" t="s">
        <v>4646</v>
      </c>
      <c r="C216" s="743" t="s">
        <v>3923</v>
      </c>
      <c r="D216" s="743" t="s">
        <v>5064</v>
      </c>
      <c r="E216" s="743" t="s">
        <v>5037</v>
      </c>
      <c r="F216" s="747"/>
      <c r="G216" s="747"/>
      <c r="H216" s="747"/>
      <c r="I216" s="747"/>
      <c r="J216" s="747">
        <v>2</v>
      </c>
      <c r="K216" s="747">
        <v>3776</v>
      </c>
      <c r="L216" s="747">
        <v>1</v>
      </c>
      <c r="M216" s="747">
        <v>1888</v>
      </c>
      <c r="N216" s="747"/>
      <c r="O216" s="747"/>
      <c r="P216" s="761"/>
      <c r="Q216" s="748"/>
    </row>
    <row r="217" spans="1:17" ht="14.4" customHeight="1" x14ac:dyDescent="0.3">
      <c r="A217" s="742" t="s">
        <v>4986</v>
      </c>
      <c r="B217" s="743" t="s">
        <v>4646</v>
      </c>
      <c r="C217" s="743" t="s">
        <v>3923</v>
      </c>
      <c r="D217" s="743" t="s">
        <v>5065</v>
      </c>
      <c r="E217" s="743" t="s">
        <v>5066</v>
      </c>
      <c r="F217" s="747">
        <v>1</v>
      </c>
      <c r="G217" s="747">
        <v>159</v>
      </c>
      <c r="H217" s="747"/>
      <c r="I217" s="747">
        <v>159</v>
      </c>
      <c r="J217" s="747"/>
      <c r="K217" s="747"/>
      <c r="L217" s="747"/>
      <c r="M217" s="747"/>
      <c r="N217" s="747"/>
      <c r="O217" s="747"/>
      <c r="P217" s="761"/>
      <c r="Q217" s="748"/>
    </row>
    <row r="218" spans="1:17" ht="14.4" customHeight="1" x14ac:dyDescent="0.3">
      <c r="A218" s="742" t="s">
        <v>4986</v>
      </c>
      <c r="B218" s="743" t="s">
        <v>4646</v>
      </c>
      <c r="C218" s="743" t="s">
        <v>3923</v>
      </c>
      <c r="D218" s="743" t="s">
        <v>5067</v>
      </c>
      <c r="E218" s="743" t="s">
        <v>5068</v>
      </c>
      <c r="F218" s="747"/>
      <c r="G218" s="747"/>
      <c r="H218" s="747"/>
      <c r="I218" s="747"/>
      <c r="J218" s="747">
        <v>1</v>
      </c>
      <c r="K218" s="747">
        <v>8459</v>
      </c>
      <c r="L218" s="747">
        <v>1</v>
      </c>
      <c r="M218" s="747">
        <v>8459</v>
      </c>
      <c r="N218" s="747">
        <v>1</v>
      </c>
      <c r="O218" s="747">
        <v>8460</v>
      </c>
      <c r="P218" s="761">
        <v>1.0001182172833669</v>
      </c>
      <c r="Q218" s="748">
        <v>8460</v>
      </c>
    </row>
    <row r="219" spans="1:17" ht="14.4" customHeight="1" x14ac:dyDescent="0.3">
      <c r="A219" s="742" t="s">
        <v>5069</v>
      </c>
      <c r="B219" s="743" t="s">
        <v>5070</v>
      </c>
      <c r="C219" s="743" t="s">
        <v>3923</v>
      </c>
      <c r="D219" s="743" t="s">
        <v>5071</v>
      </c>
      <c r="E219" s="743" t="s">
        <v>5072</v>
      </c>
      <c r="F219" s="747">
        <v>11</v>
      </c>
      <c r="G219" s="747">
        <v>2266</v>
      </c>
      <c r="H219" s="747">
        <v>3.5797788309636651</v>
      </c>
      <c r="I219" s="747">
        <v>206</v>
      </c>
      <c r="J219" s="747">
        <v>3</v>
      </c>
      <c r="K219" s="747">
        <v>633</v>
      </c>
      <c r="L219" s="747">
        <v>1</v>
      </c>
      <c r="M219" s="747">
        <v>211</v>
      </c>
      <c r="N219" s="747">
        <v>10</v>
      </c>
      <c r="O219" s="747">
        <v>2110</v>
      </c>
      <c r="P219" s="761">
        <v>3.3333333333333335</v>
      </c>
      <c r="Q219" s="748">
        <v>211</v>
      </c>
    </row>
    <row r="220" spans="1:17" ht="14.4" customHeight="1" x14ac:dyDescent="0.3">
      <c r="A220" s="742" t="s">
        <v>5069</v>
      </c>
      <c r="B220" s="743" t="s">
        <v>5070</v>
      </c>
      <c r="C220" s="743" t="s">
        <v>3923</v>
      </c>
      <c r="D220" s="743" t="s">
        <v>5073</v>
      </c>
      <c r="E220" s="743" t="s">
        <v>5072</v>
      </c>
      <c r="F220" s="747">
        <v>1</v>
      </c>
      <c r="G220" s="747">
        <v>85</v>
      </c>
      <c r="H220" s="747">
        <v>0.97701149425287359</v>
      </c>
      <c r="I220" s="747">
        <v>85</v>
      </c>
      <c r="J220" s="747">
        <v>1</v>
      </c>
      <c r="K220" s="747">
        <v>87</v>
      </c>
      <c r="L220" s="747">
        <v>1</v>
      </c>
      <c r="M220" s="747">
        <v>87</v>
      </c>
      <c r="N220" s="747"/>
      <c r="O220" s="747"/>
      <c r="P220" s="761"/>
      <c r="Q220" s="748"/>
    </row>
    <row r="221" spans="1:17" ht="14.4" customHeight="1" x14ac:dyDescent="0.3">
      <c r="A221" s="742" t="s">
        <v>5069</v>
      </c>
      <c r="B221" s="743" t="s">
        <v>5070</v>
      </c>
      <c r="C221" s="743" t="s">
        <v>3923</v>
      </c>
      <c r="D221" s="743" t="s">
        <v>5074</v>
      </c>
      <c r="E221" s="743" t="s">
        <v>5075</v>
      </c>
      <c r="F221" s="747">
        <v>102</v>
      </c>
      <c r="G221" s="747">
        <v>30090</v>
      </c>
      <c r="H221" s="747">
        <v>1.1232222180745828</v>
      </c>
      <c r="I221" s="747">
        <v>295</v>
      </c>
      <c r="J221" s="747">
        <v>89</v>
      </c>
      <c r="K221" s="747">
        <v>26789</v>
      </c>
      <c r="L221" s="747">
        <v>1</v>
      </c>
      <c r="M221" s="747">
        <v>301</v>
      </c>
      <c r="N221" s="747">
        <v>44</v>
      </c>
      <c r="O221" s="747">
        <v>13244</v>
      </c>
      <c r="P221" s="761">
        <v>0.4943820224719101</v>
      </c>
      <c r="Q221" s="748">
        <v>301</v>
      </c>
    </row>
    <row r="222" spans="1:17" ht="14.4" customHeight="1" x14ac:dyDescent="0.3">
      <c r="A222" s="742" t="s">
        <v>5069</v>
      </c>
      <c r="B222" s="743" t="s">
        <v>5070</v>
      </c>
      <c r="C222" s="743" t="s">
        <v>3923</v>
      </c>
      <c r="D222" s="743" t="s">
        <v>5076</v>
      </c>
      <c r="E222" s="743" t="s">
        <v>5077</v>
      </c>
      <c r="F222" s="747">
        <v>7</v>
      </c>
      <c r="G222" s="747">
        <v>665</v>
      </c>
      <c r="H222" s="747">
        <v>1.1195286195286196</v>
      </c>
      <c r="I222" s="747">
        <v>95</v>
      </c>
      <c r="J222" s="747">
        <v>6</v>
      </c>
      <c r="K222" s="747">
        <v>594</v>
      </c>
      <c r="L222" s="747">
        <v>1</v>
      </c>
      <c r="M222" s="747">
        <v>99</v>
      </c>
      <c r="N222" s="747"/>
      <c r="O222" s="747"/>
      <c r="P222" s="761"/>
      <c r="Q222" s="748"/>
    </row>
    <row r="223" spans="1:17" ht="14.4" customHeight="1" x14ac:dyDescent="0.3">
      <c r="A223" s="742" t="s">
        <v>5069</v>
      </c>
      <c r="B223" s="743" t="s">
        <v>5070</v>
      </c>
      <c r="C223" s="743" t="s">
        <v>3923</v>
      </c>
      <c r="D223" s="743" t="s">
        <v>5078</v>
      </c>
      <c r="E223" s="743" t="s">
        <v>5079</v>
      </c>
      <c r="F223" s="747">
        <v>1</v>
      </c>
      <c r="G223" s="747">
        <v>224</v>
      </c>
      <c r="H223" s="747"/>
      <c r="I223" s="747">
        <v>224</v>
      </c>
      <c r="J223" s="747"/>
      <c r="K223" s="747"/>
      <c r="L223" s="747"/>
      <c r="M223" s="747"/>
      <c r="N223" s="747"/>
      <c r="O223" s="747"/>
      <c r="P223" s="761"/>
      <c r="Q223" s="748"/>
    </row>
    <row r="224" spans="1:17" ht="14.4" customHeight="1" x14ac:dyDescent="0.3">
      <c r="A224" s="742" t="s">
        <v>5069</v>
      </c>
      <c r="B224" s="743" t="s">
        <v>5070</v>
      </c>
      <c r="C224" s="743" t="s">
        <v>3923</v>
      </c>
      <c r="D224" s="743" t="s">
        <v>5080</v>
      </c>
      <c r="E224" s="743" t="s">
        <v>5081</v>
      </c>
      <c r="F224" s="747">
        <v>17</v>
      </c>
      <c r="G224" s="747">
        <v>2295</v>
      </c>
      <c r="H224" s="747">
        <v>0.69799270072992703</v>
      </c>
      <c r="I224" s="747">
        <v>135</v>
      </c>
      <c r="J224" s="747">
        <v>24</v>
      </c>
      <c r="K224" s="747">
        <v>3288</v>
      </c>
      <c r="L224" s="747">
        <v>1</v>
      </c>
      <c r="M224" s="747">
        <v>137</v>
      </c>
      <c r="N224" s="747">
        <v>21</v>
      </c>
      <c r="O224" s="747">
        <v>2877</v>
      </c>
      <c r="P224" s="761">
        <v>0.875</v>
      </c>
      <c r="Q224" s="748">
        <v>137</v>
      </c>
    </row>
    <row r="225" spans="1:17" ht="14.4" customHeight="1" x14ac:dyDescent="0.3">
      <c r="A225" s="742" t="s">
        <v>5069</v>
      </c>
      <c r="B225" s="743" t="s">
        <v>5070</v>
      </c>
      <c r="C225" s="743" t="s">
        <v>3923</v>
      </c>
      <c r="D225" s="743" t="s">
        <v>5082</v>
      </c>
      <c r="E225" s="743" t="s">
        <v>5081</v>
      </c>
      <c r="F225" s="747">
        <v>1</v>
      </c>
      <c r="G225" s="747">
        <v>178</v>
      </c>
      <c r="H225" s="747">
        <v>0.48633879781420764</v>
      </c>
      <c r="I225" s="747">
        <v>178</v>
      </c>
      <c r="J225" s="747">
        <v>2</v>
      </c>
      <c r="K225" s="747">
        <v>366</v>
      </c>
      <c r="L225" s="747">
        <v>1</v>
      </c>
      <c r="M225" s="747">
        <v>183</v>
      </c>
      <c r="N225" s="747"/>
      <c r="O225" s="747"/>
      <c r="P225" s="761"/>
      <c r="Q225" s="748"/>
    </row>
    <row r="226" spans="1:17" ht="14.4" customHeight="1" x14ac:dyDescent="0.3">
      <c r="A226" s="742" t="s">
        <v>5069</v>
      </c>
      <c r="B226" s="743" t="s">
        <v>5070</v>
      </c>
      <c r="C226" s="743" t="s">
        <v>3923</v>
      </c>
      <c r="D226" s="743" t="s">
        <v>5083</v>
      </c>
      <c r="E226" s="743" t="s">
        <v>5084</v>
      </c>
      <c r="F226" s="747">
        <v>1</v>
      </c>
      <c r="G226" s="747">
        <v>593</v>
      </c>
      <c r="H226" s="747"/>
      <c r="I226" s="747">
        <v>593</v>
      </c>
      <c r="J226" s="747"/>
      <c r="K226" s="747"/>
      <c r="L226" s="747"/>
      <c r="M226" s="747"/>
      <c r="N226" s="747"/>
      <c r="O226" s="747"/>
      <c r="P226" s="761"/>
      <c r="Q226" s="748"/>
    </row>
    <row r="227" spans="1:17" ht="14.4" customHeight="1" x14ac:dyDescent="0.3">
      <c r="A227" s="742" t="s">
        <v>5069</v>
      </c>
      <c r="B227" s="743" t="s">
        <v>5070</v>
      </c>
      <c r="C227" s="743" t="s">
        <v>3923</v>
      </c>
      <c r="D227" s="743" t="s">
        <v>5085</v>
      </c>
      <c r="E227" s="743" t="s">
        <v>5086</v>
      </c>
      <c r="F227" s="747">
        <v>5</v>
      </c>
      <c r="G227" s="747">
        <v>805</v>
      </c>
      <c r="H227" s="747">
        <v>0.93063583815028905</v>
      </c>
      <c r="I227" s="747">
        <v>161</v>
      </c>
      <c r="J227" s="747">
        <v>5</v>
      </c>
      <c r="K227" s="747">
        <v>865</v>
      </c>
      <c r="L227" s="747">
        <v>1</v>
      </c>
      <c r="M227" s="747">
        <v>173</v>
      </c>
      <c r="N227" s="747">
        <v>2</v>
      </c>
      <c r="O227" s="747">
        <v>346</v>
      </c>
      <c r="P227" s="761">
        <v>0.4</v>
      </c>
      <c r="Q227" s="748">
        <v>173</v>
      </c>
    </row>
    <row r="228" spans="1:17" ht="14.4" customHeight="1" x14ac:dyDescent="0.3">
      <c r="A228" s="742" t="s">
        <v>5069</v>
      </c>
      <c r="B228" s="743" t="s">
        <v>5070</v>
      </c>
      <c r="C228" s="743" t="s">
        <v>3923</v>
      </c>
      <c r="D228" s="743" t="s">
        <v>5087</v>
      </c>
      <c r="E228" s="743" t="s">
        <v>5088</v>
      </c>
      <c r="F228" s="747">
        <v>3</v>
      </c>
      <c r="G228" s="747">
        <v>798</v>
      </c>
      <c r="H228" s="747">
        <v>2.9230769230769229</v>
      </c>
      <c r="I228" s="747">
        <v>266</v>
      </c>
      <c r="J228" s="747">
        <v>1</v>
      </c>
      <c r="K228" s="747">
        <v>273</v>
      </c>
      <c r="L228" s="747">
        <v>1</v>
      </c>
      <c r="M228" s="747">
        <v>273</v>
      </c>
      <c r="N228" s="747"/>
      <c r="O228" s="747"/>
      <c r="P228" s="761"/>
      <c r="Q228" s="748"/>
    </row>
    <row r="229" spans="1:17" ht="14.4" customHeight="1" x14ac:dyDescent="0.3">
      <c r="A229" s="742" t="s">
        <v>5069</v>
      </c>
      <c r="B229" s="743" t="s">
        <v>5070</v>
      </c>
      <c r="C229" s="743" t="s">
        <v>3923</v>
      </c>
      <c r="D229" s="743" t="s">
        <v>5089</v>
      </c>
      <c r="E229" s="743" t="s">
        <v>5090</v>
      </c>
      <c r="F229" s="747">
        <v>4</v>
      </c>
      <c r="G229" s="747">
        <v>564</v>
      </c>
      <c r="H229" s="747">
        <v>1.9859154929577465</v>
      </c>
      <c r="I229" s="747">
        <v>141</v>
      </c>
      <c r="J229" s="747">
        <v>2</v>
      </c>
      <c r="K229" s="747">
        <v>284</v>
      </c>
      <c r="L229" s="747">
        <v>1</v>
      </c>
      <c r="M229" s="747">
        <v>142</v>
      </c>
      <c r="N229" s="747">
        <v>1</v>
      </c>
      <c r="O229" s="747">
        <v>142</v>
      </c>
      <c r="P229" s="761">
        <v>0.5</v>
      </c>
      <c r="Q229" s="748">
        <v>142</v>
      </c>
    </row>
    <row r="230" spans="1:17" ht="14.4" customHeight="1" x14ac:dyDescent="0.3">
      <c r="A230" s="742" t="s">
        <v>5069</v>
      </c>
      <c r="B230" s="743" t="s">
        <v>5070</v>
      </c>
      <c r="C230" s="743" t="s">
        <v>3923</v>
      </c>
      <c r="D230" s="743" t="s">
        <v>5091</v>
      </c>
      <c r="E230" s="743" t="s">
        <v>5090</v>
      </c>
      <c r="F230" s="747">
        <v>17</v>
      </c>
      <c r="G230" s="747">
        <v>1326</v>
      </c>
      <c r="H230" s="747">
        <v>0.70833333333333337</v>
      </c>
      <c r="I230" s="747">
        <v>78</v>
      </c>
      <c r="J230" s="747">
        <v>24</v>
      </c>
      <c r="K230" s="747">
        <v>1872</v>
      </c>
      <c r="L230" s="747">
        <v>1</v>
      </c>
      <c r="M230" s="747">
        <v>78</v>
      </c>
      <c r="N230" s="747">
        <v>21</v>
      </c>
      <c r="O230" s="747">
        <v>1638</v>
      </c>
      <c r="P230" s="761">
        <v>0.875</v>
      </c>
      <c r="Q230" s="748">
        <v>78</v>
      </c>
    </row>
    <row r="231" spans="1:17" ht="14.4" customHeight="1" x14ac:dyDescent="0.3">
      <c r="A231" s="742" t="s">
        <v>5069</v>
      </c>
      <c r="B231" s="743" t="s">
        <v>5070</v>
      </c>
      <c r="C231" s="743" t="s">
        <v>3923</v>
      </c>
      <c r="D231" s="743" t="s">
        <v>5092</v>
      </c>
      <c r="E231" s="743" t="s">
        <v>5093</v>
      </c>
      <c r="F231" s="747">
        <v>4</v>
      </c>
      <c r="G231" s="747">
        <v>1228</v>
      </c>
      <c r="H231" s="747">
        <v>1.9616613418530351</v>
      </c>
      <c r="I231" s="747">
        <v>307</v>
      </c>
      <c r="J231" s="747">
        <v>2</v>
      </c>
      <c r="K231" s="747">
        <v>626</v>
      </c>
      <c r="L231" s="747">
        <v>1</v>
      </c>
      <c r="M231" s="747">
        <v>313</v>
      </c>
      <c r="N231" s="747">
        <v>1</v>
      </c>
      <c r="O231" s="747">
        <v>314</v>
      </c>
      <c r="P231" s="761">
        <v>0.50159744408945683</v>
      </c>
      <c r="Q231" s="748">
        <v>314</v>
      </c>
    </row>
    <row r="232" spans="1:17" ht="14.4" customHeight="1" x14ac:dyDescent="0.3">
      <c r="A232" s="742" t="s">
        <v>5069</v>
      </c>
      <c r="B232" s="743" t="s">
        <v>5070</v>
      </c>
      <c r="C232" s="743" t="s">
        <v>3923</v>
      </c>
      <c r="D232" s="743" t="s">
        <v>5094</v>
      </c>
      <c r="E232" s="743" t="s">
        <v>5095</v>
      </c>
      <c r="F232" s="747">
        <v>8</v>
      </c>
      <c r="G232" s="747">
        <v>1288</v>
      </c>
      <c r="H232" s="747">
        <v>0.98773006134969321</v>
      </c>
      <c r="I232" s="747">
        <v>161</v>
      </c>
      <c r="J232" s="747">
        <v>8</v>
      </c>
      <c r="K232" s="747">
        <v>1304</v>
      </c>
      <c r="L232" s="747">
        <v>1</v>
      </c>
      <c r="M232" s="747">
        <v>163</v>
      </c>
      <c r="N232" s="747">
        <v>16</v>
      </c>
      <c r="O232" s="747">
        <v>2608</v>
      </c>
      <c r="P232" s="761">
        <v>2</v>
      </c>
      <c r="Q232" s="748">
        <v>163</v>
      </c>
    </row>
    <row r="233" spans="1:17" ht="14.4" customHeight="1" x14ac:dyDescent="0.3">
      <c r="A233" s="742" t="s">
        <v>5069</v>
      </c>
      <c r="B233" s="743" t="s">
        <v>5070</v>
      </c>
      <c r="C233" s="743" t="s">
        <v>3923</v>
      </c>
      <c r="D233" s="743" t="s">
        <v>5096</v>
      </c>
      <c r="E233" s="743" t="s">
        <v>5072</v>
      </c>
      <c r="F233" s="747">
        <v>31</v>
      </c>
      <c r="G233" s="747">
        <v>2201</v>
      </c>
      <c r="H233" s="747">
        <v>0.78383190883190879</v>
      </c>
      <c r="I233" s="747">
        <v>71</v>
      </c>
      <c r="J233" s="747">
        <v>39</v>
      </c>
      <c r="K233" s="747">
        <v>2808</v>
      </c>
      <c r="L233" s="747">
        <v>1</v>
      </c>
      <c r="M233" s="747">
        <v>72</v>
      </c>
      <c r="N233" s="747">
        <v>48</v>
      </c>
      <c r="O233" s="747">
        <v>3456</v>
      </c>
      <c r="P233" s="761">
        <v>1.2307692307692308</v>
      </c>
      <c r="Q233" s="748">
        <v>72</v>
      </c>
    </row>
    <row r="234" spans="1:17" ht="14.4" customHeight="1" x14ac:dyDescent="0.3">
      <c r="A234" s="742" t="s">
        <v>5069</v>
      </c>
      <c r="B234" s="743" t="s">
        <v>5070</v>
      </c>
      <c r="C234" s="743" t="s">
        <v>3923</v>
      </c>
      <c r="D234" s="743" t="s">
        <v>5097</v>
      </c>
      <c r="E234" s="743" t="s">
        <v>5098</v>
      </c>
      <c r="F234" s="747">
        <v>1</v>
      </c>
      <c r="G234" s="747">
        <v>220</v>
      </c>
      <c r="H234" s="747">
        <v>0.9606986899563319</v>
      </c>
      <c r="I234" s="747">
        <v>220</v>
      </c>
      <c r="J234" s="747">
        <v>1</v>
      </c>
      <c r="K234" s="747">
        <v>229</v>
      </c>
      <c r="L234" s="747">
        <v>1</v>
      </c>
      <c r="M234" s="747">
        <v>229</v>
      </c>
      <c r="N234" s="747"/>
      <c r="O234" s="747"/>
      <c r="P234" s="761"/>
      <c r="Q234" s="748"/>
    </row>
    <row r="235" spans="1:17" ht="14.4" customHeight="1" x14ac:dyDescent="0.3">
      <c r="A235" s="742" t="s">
        <v>5069</v>
      </c>
      <c r="B235" s="743" t="s">
        <v>5070</v>
      </c>
      <c r="C235" s="743" t="s">
        <v>3923</v>
      </c>
      <c r="D235" s="743" t="s">
        <v>5099</v>
      </c>
      <c r="E235" s="743" t="s">
        <v>5100</v>
      </c>
      <c r="F235" s="747">
        <v>4</v>
      </c>
      <c r="G235" s="747">
        <v>4780</v>
      </c>
      <c r="H235" s="747">
        <v>0.98678777869529311</v>
      </c>
      <c r="I235" s="747">
        <v>1195</v>
      </c>
      <c r="J235" s="747">
        <v>4</v>
      </c>
      <c r="K235" s="747">
        <v>4844</v>
      </c>
      <c r="L235" s="747">
        <v>1</v>
      </c>
      <c r="M235" s="747">
        <v>1211</v>
      </c>
      <c r="N235" s="747">
        <v>1</v>
      </c>
      <c r="O235" s="747">
        <v>1211</v>
      </c>
      <c r="P235" s="761">
        <v>0.25</v>
      </c>
      <c r="Q235" s="748">
        <v>1211</v>
      </c>
    </row>
    <row r="236" spans="1:17" ht="14.4" customHeight="1" x14ac:dyDescent="0.3">
      <c r="A236" s="742" t="s">
        <v>5069</v>
      </c>
      <c r="B236" s="743" t="s">
        <v>5070</v>
      </c>
      <c r="C236" s="743" t="s">
        <v>3923</v>
      </c>
      <c r="D236" s="743" t="s">
        <v>5101</v>
      </c>
      <c r="E236" s="743" t="s">
        <v>5102</v>
      </c>
      <c r="F236" s="747">
        <v>4</v>
      </c>
      <c r="G236" s="747">
        <v>440</v>
      </c>
      <c r="H236" s="747">
        <v>0.96491228070175439</v>
      </c>
      <c r="I236" s="747">
        <v>110</v>
      </c>
      <c r="J236" s="747">
        <v>4</v>
      </c>
      <c r="K236" s="747">
        <v>456</v>
      </c>
      <c r="L236" s="747">
        <v>1</v>
      </c>
      <c r="M236" s="747">
        <v>114</v>
      </c>
      <c r="N236" s="747">
        <v>1</v>
      </c>
      <c r="O236" s="747">
        <v>114</v>
      </c>
      <c r="P236" s="761">
        <v>0.25</v>
      </c>
      <c r="Q236" s="748">
        <v>114</v>
      </c>
    </row>
    <row r="237" spans="1:17" ht="14.4" customHeight="1" x14ac:dyDescent="0.3">
      <c r="A237" s="742" t="s">
        <v>5069</v>
      </c>
      <c r="B237" s="743" t="s">
        <v>5070</v>
      </c>
      <c r="C237" s="743" t="s">
        <v>3923</v>
      </c>
      <c r="D237" s="743" t="s">
        <v>5103</v>
      </c>
      <c r="E237" s="743" t="s">
        <v>5104</v>
      </c>
      <c r="F237" s="747">
        <v>1</v>
      </c>
      <c r="G237" s="747">
        <v>323</v>
      </c>
      <c r="H237" s="747"/>
      <c r="I237" s="747">
        <v>323</v>
      </c>
      <c r="J237" s="747"/>
      <c r="K237" s="747"/>
      <c r="L237" s="747"/>
      <c r="M237" s="747"/>
      <c r="N237" s="747"/>
      <c r="O237" s="747"/>
      <c r="P237" s="761"/>
      <c r="Q237" s="748"/>
    </row>
    <row r="238" spans="1:17" ht="14.4" customHeight="1" x14ac:dyDescent="0.3">
      <c r="A238" s="742" t="s">
        <v>5069</v>
      </c>
      <c r="B238" s="743" t="s">
        <v>5070</v>
      </c>
      <c r="C238" s="743" t="s">
        <v>3923</v>
      </c>
      <c r="D238" s="743" t="s">
        <v>5105</v>
      </c>
      <c r="E238" s="743" t="s">
        <v>5106</v>
      </c>
      <c r="F238" s="747">
        <v>1</v>
      </c>
      <c r="G238" s="747">
        <v>1033</v>
      </c>
      <c r="H238" s="747"/>
      <c r="I238" s="747">
        <v>1033</v>
      </c>
      <c r="J238" s="747"/>
      <c r="K238" s="747"/>
      <c r="L238" s="747"/>
      <c r="M238" s="747"/>
      <c r="N238" s="747"/>
      <c r="O238" s="747"/>
      <c r="P238" s="761"/>
      <c r="Q238" s="748"/>
    </row>
    <row r="239" spans="1:17" ht="14.4" customHeight="1" x14ac:dyDescent="0.3">
      <c r="A239" s="742" t="s">
        <v>5069</v>
      </c>
      <c r="B239" s="743" t="s">
        <v>5070</v>
      </c>
      <c r="C239" s="743" t="s">
        <v>3923</v>
      </c>
      <c r="D239" s="743" t="s">
        <v>5107</v>
      </c>
      <c r="E239" s="743" t="s">
        <v>5108</v>
      </c>
      <c r="F239" s="747">
        <v>1</v>
      </c>
      <c r="G239" s="747">
        <v>294</v>
      </c>
      <c r="H239" s="747">
        <v>0.97674418604651159</v>
      </c>
      <c r="I239" s="747">
        <v>294</v>
      </c>
      <c r="J239" s="747">
        <v>1</v>
      </c>
      <c r="K239" s="747">
        <v>301</v>
      </c>
      <c r="L239" s="747">
        <v>1</v>
      </c>
      <c r="M239" s="747">
        <v>301</v>
      </c>
      <c r="N239" s="747"/>
      <c r="O239" s="747"/>
      <c r="P239" s="761"/>
      <c r="Q239" s="748"/>
    </row>
    <row r="240" spans="1:17" ht="14.4" customHeight="1" x14ac:dyDescent="0.3">
      <c r="A240" s="742" t="s">
        <v>5109</v>
      </c>
      <c r="B240" s="743" t="s">
        <v>5110</v>
      </c>
      <c r="C240" s="743" t="s">
        <v>3923</v>
      </c>
      <c r="D240" s="743" t="s">
        <v>5111</v>
      </c>
      <c r="E240" s="743" t="s">
        <v>5112</v>
      </c>
      <c r="F240" s="747">
        <v>2</v>
      </c>
      <c r="G240" s="747">
        <v>108</v>
      </c>
      <c r="H240" s="747"/>
      <c r="I240" s="747">
        <v>54</v>
      </c>
      <c r="J240" s="747"/>
      <c r="K240" s="747"/>
      <c r="L240" s="747"/>
      <c r="M240" s="747"/>
      <c r="N240" s="747"/>
      <c r="O240" s="747"/>
      <c r="P240" s="761"/>
      <c r="Q240" s="748"/>
    </row>
    <row r="241" spans="1:17" ht="14.4" customHeight="1" x14ac:dyDescent="0.3">
      <c r="A241" s="742" t="s">
        <v>5109</v>
      </c>
      <c r="B241" s="743" t="s">
        <v>5110</v>
      </c>
      <c r="C241" s="743" t="s">
        <v>3923</v>
      </c>
      <c r="D241" s="743" t="s">
        <v>5113</v>
      </c>
      <c r="E241" s="743" t="s">
        <v>5114</v>
      </c>
      <c r="F241" s="747"/>
      <c r="G241" s="747"/>
      <c r="H241" s="747"/>
      <c r="I241" s="747"/>
      <c r="J241" s="747"/>
      <c r="K241" s="747"/>
      <c r="L241" s="747"/>
      <c r="M241" s="747"/>
      <c r="N241" s="747">
        <v>1</v>
      </c>
      <c r="O241" s="747">
        <v>189</v>
      </c>
      <c r="P241" s="761"/>
      <c r="Q241" s="748">
        <v>189</v>
      </c>
    </row>
    <row r="242" spans="1:17" ht="14.4" customHeight="1" x14ac:dyDescent="0.3">
      <c r="A242" s="742" t="s">
        <v>5109</v>
      </c>
      <c r="B242" s="743" t="s">
        <v>5110</v>
      </c>
      <c r="C242" s="743" t="s">
        <v>3923</v>
      </c>
      <c r="D242" s="743" t="s">
        <v>5115</v>
      </c>
      <c r="E242" s="743" t="s">
        <v>5116</v>
      </c>
      <c r="F242" s="747"/>
      <c r="G242" s="747"/>
      <c r="H242" s="747"/>
      <c r="I242" s="747"/>
      <c r="J242" s="747">
        <v>7</v>
      </c>
      <c r="K242" s="747">
        <v>2443</v>
      </c>
      <c r="L242" s="747">
        <v>1</v>
      </c>
      <c r="M242" s="747">
        <v>349</v>
      </c>
      <c r="N242" s="747"/>
      <c r="O242" s="747"/>
      <c r="P242" s="761"/>
      <c r="Q242" s="748"/>
    </row>
    <row r="243" spans="1:17" ht="14.4" customHeight="1" x14ac:dyDescent="0.3">
      <c r="A243" s="742" t="s">
        <v>5109</v>
      </c>
      <c r="B243" s="743" t="s">
        <v>5110</v>
      </c>
      <c r="C243" s="743" t="s">
        <v>3923</v>
      </c>
      <c r="D243" s="743" t="s">
        <v>5117</v>
      </c>
      <c r="E243" s="743" t="s">
        <v>5118</v>
      </c>
      <c r="F243" s="747">
        <v>1</v>
      </c>
      <c r="G243" s="747">
        <v>285</v>
      </c>
      <c r="H243" s="747"/>
      <c r="I243" s="747">
        <v>285</v>
      </c>
      <c r="J243" s="747"/>
      <c r="K243" s="747"/>
      <c r="L243" s="747"/>
      <c r="M243" s="747"/>
      <c r="N243" s="747">
        <v>1</v>
      </c>
      <c r="O243" s="747">
        <v>305</v>
      </c>
      <c r="P243" s="761"/>
      <c r="Q243" s="748">
        <v>305</v>
      </c>
    </row>
    <row r="244" spans="1:17" ht="14.4" customHeight="1" x14ac:dyDescent="0.3">
      <c r="A244" s="742" t="s">
        <v>5109</v>
      </c>
      <c r="B244" s="743" t="s">
        <v>5110</v>
      </c>
      <c r="C244" s="743" t="s">
        <v>3923</v>
      </c>
      <c r="D244" s="743" t="s">
        <v>5119</v>
      </c>
      <c r="E244" s="743" t="s">
        <v>5120</v>
      </c>
      <c r="F244" s="747">
        <v>3</v>
      </c>
      <c r="G244" s="747">
        <v>1386</v>
      </c>
      <c r="H244" s="747">
        <v>0.56113360323886641</v>
      </c>
      <c r="I244" s="747">
        <v>462</v>
      </c>
      <c r="J244" s="747">
        <v>5</v>
      </c>
      <c r="K244" s="747">
        <v>2470</v>
      </c>
      <c r="L244" s="747">
        <v>1</v>
      </c>
      <c r="M244" s="747">
        <v>494</v>
      </c>
      <c r="N244" s="747">
        <v>1</v>
      </c>
      <c r="O244" s="747">
        <v>494</v>
      </c>
      <c r="P244" s="761">
        <v>0.2</v>
      </c>
      <c r="Q244" s="748">
        <v>494</v>
      </c>
    </row>
    <row r="245" spans="1:17" ht="14.4" customHeight="1" x14ac:dyDescent="0.3">
      <c r="A245" s="742" t="s">
        <v>5109</v>
      </c>
      <c r="B245" s="743" t="s">
        <v>5110</v>
      </c>
      <c r="C245" s="743" t="s">
        <v>3923</v>
      </c>
      <c r="D245" s="743" t="s">
        <v>5121</v>
      </c>
      <c r="E245" s="743" t="s">
        <v>5122</v>
      </c>
      <c r="F245" s="747">
        <v>4</v>
      </c>
      <c r="G245" s="747">
        <v>1424</v>
      </c>
      <c r="H245" s="747">
        <v>0.76972972972972975</v>
      </c>
      <c r="I245" s="747">
        <v>356</v>
      </c>
      <c r="J245" s="747">
        <v>5</v>
      </c>
      <c r="K245" s="747">
        <v>1850</v>
      </c>
      <c r="L245" s="747">
        <v>1</v>
      </c>
      <c r="M245" s="747">
        <v>370</v>
      </c>
      <c r="N245" s="747">
        <v>2</v>
      </c>
      <c r="O245" s="747">
        <v>740</v>
      </c>
      <c r="P245" s="761">
        <v>0.4</v>
      </c>
      <c r="Q245" s="748">
        <v>370</v>
      </c>
    </row>
    <row r="246" spans="1:17" ht="14.4" customHeight="1" x14ac:dyDescent="0.3">
      <c r="A246" s="742" t="s">
        <v>5109</v>
      </c>
      <c r="B246" s="743" t="s">
        <v>5110</v>
      </c>
      <c r="C246" s="743" t="s">
        <v>3923</v>
      </c>
      <c r="D246" s="743" t="s">
        <v>5123</v>
      </c>
      <c r="E246" s="743" t="s">
        <v>5124</v>
      </c>
      <c r="F246" s="747">
        <v>1</v>
      </c>
      <c r="G246" s="747">
        <v>105</v>
      </c>
      <c r="H246" s="747">
        <v>0.31531531531531531</v>
      </c>
      <c r="I246" s="747">
        <v>105</v>
      </c>
      <c r="J246" s="747">
        <v>3</v>
      </c>
      <c r="K246" s="747">
        <v>333</v>
      </c>
      <c r="L246" s="747">
        <v>1</v>
      </c>
      <c r="M246" s="747">
        <v>111</v>
      </c>
      <c r="N246" s="747"/>
      <c r="O246" s="747"/>
      <c r="P246" s="761"/>
      <c r="Q246" s="748"/>
    </row>
    <row r="247" spans="1:17" ht="14.4" customHeight="1" x14ac:dyDescent="0.3">
      <c r="A247" s="742" t="s">
        <v>5109</v>
      </c>
      <c r="B247" s="743" t="s">
        <v>5110</v>
      </c>
      <c r="C247" s="743" t="s">
        <v>3923</v>
      </c>
      <c r="D247" s="743" t="s">
        <v>5125</v>
      </c>
      <c r="E247" s="743" t="s">
        <v>5126</v>
      </c>
      <c r="F247" s="747">
        <v>1</v>
      </c>
      <c r="G247" s="747">
        <v>437</v>
      </c>
      <c r="H247" s="747">
        <v>0.31944444444444442</v>
      </c>
      <c r="I247" s="747">
        <v>437</v>
      </c>
      <c r="J247" s="747">
        <v>3</v>
      </c>
      <c r="K247" s="747">
        <v>1368</v>
      </c>
      <c r="L247" s="747">
        <v>1</v>
      </c>
      <c r="M247" s="747">
        <v>456</v>
      </c>
      <c r="N247" s="747"/>
      <c r="O247" s="747"/>
      <c r="P247" s="761"/>
      <c r="Q247" s="748"/>
    </row>
    <row r="248" spans="1:17" ht="14.4" customHeight="1" x14ac:dyDescent="0.3">
      <c r="A248" s="742" t="s">
        <v>5109</v>
      </c>
      <c r="B248" s="743" t="s">
        <v>5110</v>
      </c>
      <c r="C248" s="743" t="s">
        <v>3923</v>
      </c>
      <c r="D248" s="743" t="s">
        <v>5127</v>
      </c>
      <c r="E248" s="743" t="s">
        <v>5128</v>
      </c>
      <c r="F248" s="747">
        <v>10</v>
      </c>
      <c r="G248" s="747">
        <v>540</v>
      </c>
      <c r="H248" s="747">
        <v>0.66502463054187189</v>
      </c>
      <c r="I248" s="747">
        <v>54</v>
      </c>
      <c r="J248" s="747">
        <v>14</v>
      </c>
      <c r="K248" s="747">
        <v>812</v>
      </c>
      <c r="L248" s="747">
        <v>1</v>
      </c>
      <c r="M248" s="747">
        <v>58</v>
      </c>
      <c r="N248" s="747">
        <v>8</v>
      </c>
      <c r="O248" s="747">
        <v>464</v>
      </c>
      <c r="P248" s="761">
        <v>0.5714285714285714</v>
      </c>
      <c r="Q248" s="748">
        <v>58</v>
      </c>
    </row>
    <row r="249" spans="1:17" ht="14.4" customHeight="1" x14ac:dyDescent="0.3">
      <c r="A249" s="742" t="s">
        <v>5109</v>
      </c>
      <c r="B249" s="743" t="s">
        <v>5110</v>
      </c>
      <c r="C249" s="743" t="s">
        <v>3923</v>
      </c>
      <c r="D249" s="743" t="s">
        <v>5129</v>
      </c>
      <c r="E249" s="743" t="s">
        <v>5130</v>
      </c>
      <c r="F249" s="747"/>
      <c r="G249" s="747"/>
      <c r="H249" s="747"/>
      <c r="I249" s="747"/>
      <c r="J249" s="747"/>
      <c r="K249" s="747"/>
      <c r="L249" s="747"/>
      <c r="M249" s="747"/>
      <c r="N249" s="747">
        <v>8</v>
      </c>
      <c r="O249" s="747">
        <v>1408</v>
      </c>
      <c r="P249" s="761"/>
      <c r="Q249" s="748">
        <v>176</v>
      </c>
    </row>
    <row r="250" spans="1:17" ht="14.4" customHeight="1" x14ac:dyDescent="0.3">
      <c r="A250" s="742" t="s">
        <v>5109</v>
      </c>
      <c r="B250" s="743" t="s">
        <v>5110</v>
      </c>
      <c r="C250" s="743" t="s">
        <v>3923</v>
      </c>
      <c r="D250" s="743" t="s">
        <v>5131</v>
      </c>
      <c r="E250" s="743" t="s">
        <v>5132</v>
      </c>
      <c r="F250" s="747"/>
      <c r="G250" s="747"/>
      <c r="H250" s="747"/>
      <c r="I250" s="747"/>
      <c r="J250" s="747"/>
      <c r="K250" s="747"/>
      <c r="L250" s="747"/>
      <c r="M250" s="747"/>
      <c r="N250" s="747">
        <v>1</v>
      </c>
      <c r="O250" s="747">
        <v>170</v>
      </c>
      <c r="P250" s="761"/>
      <c r="Q250" s="748">
        <v>170</v>
      </c>
    </row>
    <row r="251" spans="1:17" ht="14.4" customHeight="1" x14ac:dyDescent="0.3">
      <c r="A251" s="742" t="s">
        <v>5133</v>
      </c>
      <c r="B251" s="743" t="s">
        <v>5134</v>
      </c>
      <c r="C251" s="743" t="s">
        <v>3923</v>
      </c>
      <c r="D251" s="743" t="s">
        <v>5135</v>
      </c>
      <c r="E251" s="743" t="s">
        <v>5136</v>
      </c>
      <c r="F251" s="747">
        <v>128</v>
      </c>
      <c r="G251" s="747">
        <v>20608</v>
      </c>
      <c r="H251" s="747">
        <v>0.45992813622871426</v>
      </c>
      <c r="I251" s="747">
        <v>161</v>
      </c>
      <c r="J251" s="747">
        <v>259</v>
      </c>
      <c r="K251" s="747">
        <v>44807</v>
      </c>
      <c r="L251" s="747">
        <v>1</v>
      </c>
      <c r="M251" s="747">
        <v>173</v>
      </c>
      <c r="N251" s="747">
        <v>245</v>
      </c>
      <c r="O251" s="747">
        <v>42385</v>
      </c>
      <c r="P251" s="761">
        <v>0.94594594594594594</v>
      </c>
      <c r="Q251" s="748">
        <v>173</v>
      </c>
    </row>
    <row r="252" spans="1:17" ht="14.4" customHeight="1" x14ac:dyDescent="0.3">
      <c r="A252" s="742" t="s">
        <v>5133</v>
      </c>
      <c r="B252" s="743" t="s">
        <v>5134</v>
      </c>
      <c r="C252" s="743" t="s">
        <v>3923</v>
      </c>
      <c r="D252" s="743" t="s">
        <v>5137</v>
      </c>
      <c r="E252" s="743" t="s">
        <v>5138</v>
      </c>
      <c r="F252" s="747">
        <v>5</v>
      </c>
      <c r="G252" s="747">
        <v>5845</v>
      </c>
      <c r="H252" s="747">
        <v>0.99658994032395565</v>
      </c>
      <c r="I252" s="747">
        <v>1169</v>
      </c>
      <c r="J252" s="747">
        <v>5</v>
      </c>
      <c r="K252" s="747">
        <v>5865</v>
      </c>
      <c r="L252" s="747">
        <v>1</v>
      </c>
      <c r="M252" s="747">
        <v>1173</v>
      </c>
      <c r="N252" s="747">
        <v>1</v>
      </c>
      <c r="O252" s="747">
        <v>1070</v>
      </c>
      <c r="P252" s="761">
        <v>0.18243819266837169</v>
      </c>
      <c r="Q252" s="748">
        <v>1070</v>
      </c>
    </row>
    <row r="253" spans="1:17" ht="14.4" customHeight="1" x14ac:dyDescent="0.3">
      <c r="A253" s="742" t="s">
        <v>5133</v>
      </c>
      <c r="B253" s="743" t="s">
        <v>5134</v>
      </c>
      <c r="C253" s="743" t="s">
        <v>3923</v>
      </c>
      <c r="D253" s="743" t="s">
        <v>5139</v>
      </c>
      <c r="E253" s="743" t="s">
        <v>5140</v>
      </c>
      <c r="F253" s="747">
        <v>121</v>
      </c>
      <c r="G253" s="747">
        <v>4840</v>
      </c>
      <c r="H253" s="747">
        <v>0.52003868056301705</v>
      </c>
      <c r="I253" s="747">
        <v>40</v>
      </c>
      <c r="J253" s="747">
        <v>227</v>
      </c>
      <c r="K253" s="747">
        <v>9307</v>
      </c>
      <c r="L253" s="747">
        <v>1</v>
      </c>
      <c r="M253" s="747">
        <v>41</v>
      </c>
      <c r="N253" s="747">
        <v>160</v>
      </c>
      <c r="O253" s="747">
        <v>7360</v>
      </c>
      <c r="P253" s="761">
        <v>0.79080262168260451</v>
      </c>
      <c r="Q253" s="748">
        <v>46</v>
      </c>
    </row>
    <row r="254" spans="1:17" ht="14.4" customHeight="1" x14ac:dyDescent="0.3">
      <c r="A254" s="742" t="s">
        <v>5133</v>
      </c>
      <c r="B254" s="743" t="s">
        <v>5134</v>
      </c>
      <c r="C254" s="743" t="s">
        <v>3923</v>
      </c>
      <c r="D254" s="743" t="s">
        <v>5141</v>
      </c>
      <c r="E254" s="743" t="s">
        <v>5142</v>
      </c>
      <c r="F254" s="747"/>
      <c r="G254" s="747"/>
      <c r="H254" s="747"/>
      <c r="I254" s="747"/>
      <c r="J254" s="747">
        <v>17</v>
      </c>
      <c r="K254" s="747">
        <v>6528</v>
      </c>
      <c r="L254" s="747">
        <v>1</v>
      </c>
      <c r="M254" s="747">
        <v>384</v>
      </c>
      <c r="N254" s="747">
        <v>19</v>
      </c>
      <c r="O254" s="747">
        <v>6593</v>
      </c>
      <c r="P254" s="761">
        <v>1.0099571078431373</v>
      </c>
      <c r="Q254" s="748">
        <v>347</v>
      </c>
    </row>
    <row r="255" spans="1:17" ht="14.4" customHeight="1" x14ac:dyDescent="0.3">
      <c r="A255" s="742" t="s">
        <v>5133</v>
      </c>
      <c r="B255" s="743" t="s">
        <v>5134</v>
      </c>
      <c r="C255" s="743" t="s">
        <v>3923</v>
      </c>
      <c r="D255" s="743" t="s">
        <v>5143</v>
      </c>
      <c r="E255" s="743" t="s">
        <v>5144</v>
      </c>
      <c r="F255" s="747"/>
      <c r="G255" s="747"/>
      <c r="H255" s="747"/>
      <c r="I255" s="747"/>
      <c r="J255" s="747">
        <v>11</v>
      </c>
      <c r="K255" s="747">
        <v>407</v>
      </c>
      <c r="L255" s="747">
        <v>1</v>
      </c>
      <c r="M255" s="747">
        <v>37</v>
      </c>
      <c r="N255" s="747">
        <v>2</v>
      </c>
      <c r="O255" s="747">
        <v>102</v>
      </c>
      <c r="P255" s="761">
        <v>0.25061425061425063</v>
      </c>
      <c r="Q255" s="748">
        <v>51</v>
      </c>
    </row>
    <row r="256" spans="1:17" ht="14.4" customHeight="1" x14ac:dyDescent="0.3">
      <c r="A256" s="742" t="s">
        <v>5133</v>
      </c>
      <c r="B256" s="743" t="s">
        <v>5134</v>
      </c>
      <c r="C256" s="743" t="s">
        <v>3923</v>
      </c>
      <c r="D256" s="743" t="s">
        <v>5145</v>
      </c>
      <c r="E256" s="743" t="s">
        <v>5146</v>
      </c>
      <c r="F256" s="747"/>
      <c r="G256" s="747"/>
      <c r="H256" s="747"/>
      <c r="I256" s="747"/>
      <c r="J256" s="747">
        <v>3</v>
      </c>
      <c r="K256" s="747">
        <v>1338</v>
      </c>
      <c r="L256" s="747">
        <v>1</v>
      </c>
      <c r="M256" s="747">
        <v>446</v>
      </c>
      <c r="N256" s="747">
        <v>41</v>
      </c>
      <c r="O256" s="747">
        <v>15457</v>
      </c>
      <c r="P256" s="761">
        <v>11.552316890881913</v>
      </c>
      <c r="Q256" s="748">
        <v>377</v>
      </c>
    </row>
    <row r="257" spans="1:17" ht="14.4" customHeight="1" x14ac:dyDescent="0.3">
      <c r="A257" s="742" t="s">
        <v>5133</v>
      </c>
      <c r="B257" s="743" t="s">
        <v>5134</v>
      </c>
      <c r="C257" s="743" t="s">
        <v>3923</v>
      </c>
      <c r="D257" s="743" t="s">
        <v>5147</v>
      </c>
      <c r="E257" s="743" t="s">
        <v>5148</v>
      </c>
      <c r="F257" s="747"/>
      <c r="G257" s="747"/>
      <c r="H257" s="747"/>
      <c r="I257" s="747"/>
      <c r="J257" s="747">
        <v>1</v>
      </c>
      <c r="K257" s="747">
        <v>42</v>
      </c>
      <c r="L257" s="747">
        <v>1</v>
      </c>
      <c r="M257" s="747">
        <v>42</v>
      </c>
      <c r="N257" s="747"/>
      <c r="O257" s="747"/>
      <c r="P257" s="761"/>
      <c r="Q257" s="748"/>
    </row>
    <row r="258" spans="1:17" ht="14.4" customHeight="1" x14ac:dyDescent="0.3">
      <c r="A258" s="742" t="s">
        <v>5133</v>
      </c>
      <c r="B258" s="743" t="s">
        <v>5134</v>
      </c>
      <c r="C258" s="743" t="s">
        <v>3923</v>
      </c>
      <c r="D258" s="743" t="s">
        <v>5149</v>
      </c>
      <c r="E258" s="743" t="s">
        <v>5150</v>
      </c>
      <c r="F258" s="747">
        <v>40</v>
      </c>
      <c r="G258" s="747">
        <v>19640</v>
      </c>
      <c r="H258" s="747">
        <v>1.4256678281068524</v>
      </c>
      <c r="I258" s="747">
        <v>491</v>
      </c>
      <c r="J258" s="747">
        <v>28</v>
      </c>
      <c r="K258" s="747">
        <v>13776</v>
      </c>
      <c r="L258" s="747">
        <v>1</v>
      </c>
      <c r="M258" s="747">
        <v>492</v>
      </c>
      <c r="N258" s="747">
        <v>83</v>
      </c>
      <c r="O258" s="747">
        <v>43492</v>
      </c>
      <c r="P258" s="761">
        <v>3.1570847851335655</v>
      </c>
      <c r="Q258" s="748">
        <v>524</v>
      </c>
    </row>
    <row r="259" spans="1:17" ht="14.4" customHeight="1" x14ac:dyDescent="0.3">
      <c r="A259" s="742" t="s">
        <v>5133</v>
      </c>
      <c r="B259" s="743" t="s">
        <v>5134</v>
      </c>
      <c r="C259" s="743" t="s">
        <v>3923</v>
      </c>
      <c r="D259" s="743" t="s">
        <v>5151</v>
      </c>
      <c r="E259" s="743" t="s">
        <v>5152</v>
      </c>
      <c r="F259" s="747">
        <v>4</v>
      </c>
      <c r="G259" s="747">
        <v>124</v>
      </c>
      <c r="H259" s="747">
        <v>0.17391304347826086</v>
      </c>
      <c r="I259" s="747">
        <v>31</v>
      </c>
      <c r="J259" s="747">
        <v>23</v>
      </c>
      <c r="K259" s="747">
        <v>713</v>
      </c>
      <c r="L259" s="747">
        <v>1</v>
      </c>
      <c r="M259" s="747">
        <v>31</v>
      </c>
      <c r="N259" s="747">
        <v>1</v>
      </c>
      <c r="O259" s="747">
        <v>57</v>
      </c>
      <c r="P259" s="761">
        <v>7.9943899018232817E-2</v>
      </c>
      <c r="Q259" s="748">
        <v>57</v>
      </c>
    </row>
    <row r="260" spans="1:17" ht="14.4" customHeight="1" x14ac:dyDescent="0.3">
      <c r="A260" s="742" t="s">
        <v>5133</v>
      </c>
      <c r="B260" s="743" t="s">
        <v>5134</v>
      </c>
      <c r="C260" s="743" t="s">
        <v>3923</v>
      </c>
      <c r="D260" s="743" t="s">
        <v>5153</v>
      </c>
      <c r="E260" s="743" t="s">
        <v>5154</v>
      </c>
      <c r="F260" s="747">
        <v>1</v>
      </c>
      <c r="G260" s="747">
        <v>207</v>
      </c>
      <c r="H260" s="747"/>
      <c r="I260" s="747">
        <v>207</v>
      </c>
      <c r="J260" s="747"/>
      <c r="K260" s="747"/>
      <c r="L260" s="747"/>
      <c r="M260" s="747"/>
      <c r="N260" s="747">
        <v>3</v>
      </c>
      <c r="O260" s="747">
        <v>672</v>
      </c>
      <c r="P260" s="761"/>
      <c r="Q260" s="748">
        <v>224</v>
      </c>
    </row>
    <row r="261" spans="1:17" ht="14.4" customHeight="1" x14ac:dyDescent="0.3">
      <c r="A261" s="742" t="s">
        <v>5133</v>
      </c>
      <c r="B261" s="743" t="s">
        <v>5134</v>
      </c>
      <c r="C261" s="743" t="s">
        <v>3923</v>
      </c>
      <c r="D261" s="743" t="s">
        <v>5155</v>
      </c>
      <c r="E261" s="743" t="s">
        <v>5156</v>
      </c>
      <c r="F261" s="747">
        <v>1</v>
      </c>
      <c r="G261" s="747">
        <v>380</v>
      </c>
      <c r="H261" s="747"/>
      <c r="I261" s="747">
        <v>380</v>
      </c>
      <c r="J261" s="747"/>
      <c r="K261" s="747"/>
      <c r="L261" s="747"/>
      <c r="M261" s="747"/>
      <c r="N261" s="747">
        <v>3</v>
      </c>
      <c r="O261" s="747">
        <v>1659</v>
      </c>
      <c r="P261" s="761"/>
      <c r="Q261" s="748">
        <v>553</v>
      </c>
    </row>
    <row r="262" spans="1:17" ht="14.4" customHeight="1" x14ac:dyDescent="0.3">
      <c r="A262" s="742" t="s">
        <v>5133</v>
      </c>
      <c r="B262" s="743" t="s">
        <v>5134</v>
      </c>
      <c r="C262" s="743" t="s">
        <v>3923</v>
      </c>
      <c r="D262" s="743" t="s">
        <v>5157</v>
      </c>
      <c r="E262" s="743" t="s">
        <v>5158</v>
      </c>
      <c r="F262" s="747">
        <v>348</v>
      </c>
      <c r="G262" s="747">
        <v>40368</v>
      </c>
      <c r="H262" s="747">
        <v>0.70127162810089638</v>
      </c>
      <c r="I262" s="747">
        <v>116</v>
      </c>
      <c r="J262" s="747">
        <v>492</v>
      </c>
      <c r="K262" s="747">
        <v>57564</v>
      </c>
      <c r="L262" s="747">
        <v>1</v>
      </c>
      <c r="M262" s="747">
        <v>117</v>
      </c>
      <c r="N262" s="747">
        <v>536</v>
      </c>
      <c r="O262" s="747">
        <v>72896</v>
      </c>
      <c r="P262" s="761">
        <v>1.2663470224445834</v>
      </c>
      <c r="Q262" s="748">
        <v>136</v>
      </c>
    </row>
    <row r="263" spans="1:17" ht="14.4" customHeight="1" x14ac:dyDescent="0.3">
      <c r="A263" s="742" t="s">
        <v>5133</v>
      </c>
      <c r="B263" s="743" t="s">
        <v>5134</v>
      </c>
      <c r="C263" s="743" t="s">
        <v>3923</v>
      </c>
      <c r="D263" s="743" t="s">
        <v>5159</v>
      </c>
      <c r="E263" s="743" t="s">
        <v>5160</v>
      </c>
      <c r="F263" s="747">
        <v>49</v>
      </c>
      <c r="G263" s="747">
        <v>4165</v>
      </c>
      <c r="H263" s="747">
        <v>0.44436146377893948</v>
      </c>
      <c r="I263" s="747">
        <v>85</v>
      </c>
      <c r="J263" s="747">
        <v>103</v>
      </c>
      <c r="K263" s="747">
        <v>9373</v>
      </c>
      <c r="L263" s="747">
        <v>1</v>
      </c>
      <c r="M263" s="747">
        <v>91</v>
      </c>
      <c r="N263" s="747">
        <v>128</v>
      </c>
      <c r="O263" s="747">
        <v>11648</v>
      </c>
      <c r="P263" s="761">
        <v>1.2427184466019416</v>
      </c>
      <c r="Q263" s="748">
        <v>91</v>
      </c>
    </row>
    <row r="264" spans="1:17" ht="14.4" customHeight="1" x14ac:dyDescent="0.3">
      <c r="A264" s="742" t="s">
        <v>5133</v>
      </c>
      <c r="B264" s="743" t="s">
        <v>5134</v>
      </c>
      <c r="C264" s="743" t="s">
        <v>3923</v>
      </c>
      <c r="D264" s="743" t="s">
        <v>5161</v>
      </c>
      <c r="E264" s="743" t="s">
        <v>5162</v>
      </c>
      <c r="F264" s="747"/>
      <c r="G264" s="747"/>
      <c r="H264" s="747"/>
      <c r="I264" s="747"/>
      <c r="J264" s="747"/>
      <c r="K264" s="747"/>
      <c r="L264" s="747"/>
      <c r="M264" s="747"/>
      <c r="N264" s="747">
        <v>1</v>
      </c>
      <c r="O264" s="747">
        <v>137</v>
      </c>
      <c r="P264" s="761"/>
      <c r="Q264" s="748">
        <v>137</v>
      </c>
    </row>
    <row r="265" spans="1:17" ht="14.4" customHeight="1" x14ac:dyDescent="0.3">
      <c r="A265" s="742" t="s">
        <v>5133</v>
      </c>
      <c r="B265" s="743" t="s">
        <v>5134</v>
      </c>
      <c r="C265" s="743" t="s">
        <v>3923</v>
      </c>
      <c r="D265" s="743" t="s">
        <v>5163</v>
      </c>
      <c r="E265" s="743" t="s">
        <v>5164</v>
      </c>
      <c r="F265" s="747">
        <v>22</v>
      </c>
      <c r="G265" s="747">
        <v>462</v>
      </c>
      <c r="H265" s="747">
        <v>1.1578947368421053</v>
      </c>
      <c r="I265" s="747">
        <v>21</v>
      </c>
      <c r="J265" s="747">
        <v>19</v>
      </c>
      <c r="K265" s="747">
        <v>399</v>
      </c>
      <c r="L265" s="747">
        <v>1</v>
      </c>
      <c r="M265" s="747">
        <v>21</v>
      </c>
      <c r="N265" s="747">
        <v>27</v>
      </c>
      <c r="O265" s="747">
        <v>1782</v>
      </c>
      <c r="P265" s="761">
        <v>4.4661654135338349</v>
      </c>
      <c r="Q265" s="748">
        <v>66</v>
      </c>
    </row>
    <row r="266" spans="1:17" ht="14.4" customHeight="1" x14ac:dyDescent="0.3">
      <c r="A266" s="742" t="s">
        <v>5133</v>
      </c>
      <c r="B266" s="743" t="s">
        <v>5134</v>
      </c>
      <c r="C266" s="743" t="s">
        <v>3923</v>
      </c>
      <c r="D266" s="743" t="s">
        <v>5165</v>
      </c>
      <c r="E266" s="743" t="s">
        <v>5166</v>
      </c>
      <c r="F266" s="747">
        <v>64</v>
      </c>
      <c r="G266" s="747">
        <v>31168</v>
      </c>
      <c r="H266" s="747">
        <v>0.44978065111983373</v>
      </c>
      <c r="I266" s="747">
        <v>487</v>
      </c>
      <c r="J266" s="747">
        <v>142</v>
      </c>
      <c r="K266" s="747">
        <v>69296</v>
      </c>
      <c r="L266" s="747">
        <v>1</v>
      </c>
      <c r="M266" s="747">
        <v>488</v>
      </c>
      <c r="N266" s="747">
        <v>91</v>
      </c>
      <c r="O266" s="747">
        <v>29848</v>
      </c>
      <c r="P266" s="761">
        <v>0.43073193257908104</v>
      </c>
      <c r="Q266" s="748">
        <v>328</v>
      </c>
    </row>
    <row r="267" spans="1:17" ht="14.4" customHeight="1" x14ac:dyDescent="0.3">
      <c r="A267" s="742" t="s">
        <v>5133</v>
      </c>
      <c r="B267" s="743" t="s">
        <v>5134</v>
      </c>
      <c r="C267" s="743" t="s">
        <v>3923</v>
      </c>
      <c r="D267" s="743" t="s">
        <v>5167</v>
      </c>
      <c r="E267" s="743" t="s">
        <v>5168</v>
      </c>
      <c r="F267" s="747">
        <v>13</v>
      </c>
      <c r="G267" s="747">
        <v>533</v>
      </c>
      <c r="H267" s="747">
        <v>0.32500000000000001</v>
      </c>
      <c r="I267" s="747">
        <v>41</v>
      </c>
      <c r="J267" s="747">
        <v>40</v>
      </c>
      <c r="K267" s="747">
        <v>1640</v>
      </c>
      <c r="L267" s="747">
        <v>1</v>
      </c>
      <c r="M267" s="747">
        <v>41</v>
      </c>
      <c r="N267" s="747">
        <v>11</v>
      </c>
      <c r="O267" s="747">
        <v>561</v>
      </c>
      <c r="P267" s="761">
        <v>0.34207317073170734</v>
      </c>
      <c r="Q267" s="748">
        <v>51</v>
      </c>
    </row>
    <row r="268" spans="1:17" ht="14.4" customHeight="1" x14ac:dyDescent="0.3">
      <c r="A268" s="742" t="s">
        <v>5133</v>
      </c>
      <c r="B268" s="743" t="s">
        <v>5134</v>
      </c>
      <c r="C268" s="743" t="s">
        <v>3923</v>
      </c>
      <c r="D268" s="743" t="s">
        <v>5169</v>
      </c>
      <c r="E268" s="743" t="s">
        <v>5170</v>
      </c>
      <c r="F268" s="747">
        <v>1</v>
      </c>
      <c r="G268" s="747">
        <v>762</v>
      </c>
      <c r="H268" s="747">
        <v>0.49934469200524245</v>
      </c>
      <c r="I268" s="747">
        <v>762</v>
      </c>
      <c r="J268" s="747">
        <v>2</v>
      </c>
      <c r="K268" s="747">
        <v>1526</v>
      </c>
      <c r="L268" s="747">
        <v>1</v>
      </c>
      <c r="M268" s="747">
        <v>763</v>
      </c>
      <c r="N268" s="747"/>
      <c r="O268" s="747"/>
      <c r="P268" s="761"/>
      <c r="Q268" s="748"/>
    </row>
    <row r="269" spans="1:17" ht="14.4" customHeight="1" x14ac:dyDescent="0.3">
      <c r="A269" s="742" t="s">
        <v>5133</v>
      </c>
      <c r="B269" s="743" t="s">
        <v>5134</v>
      </c>
      <c r="C269" s="743" t="s">
        <v>3923</v>
      </c>
      <c r="D269" s="743" t="s">
        <v>5171</v>
      </c>
      <c r="E269" s="743" t="s">
        <v>5172</v>
      </c>
      <c r="F269" s="747">
        <v>1</v>
      </c>
      <c r="G269" s="747">
        <v>2072</v>
      </c>
      <c r="H269" s="747">
        <v>0.49053030303030304</v>
      </c>
      <c r="I269" s="747">
        <v>2072</v>
      </c>
      <c r="J269" s="747">
        <v>2</v>
      </c>
      <c r="K269" s="747">
        <v>4224</v>
      </c>
      <c r="L269" s="747">
        <v>1</v>
      </c>
      <c r="M269" s="747">
        <v>2112</v>
      </c>
      <c r="N269" s="747">
        <v>2</v>
      </c>
      <c r="O269" s="747">
        <v>4232</v>
      </c>
      <c r="P269" s="761">
        <v>1.0018939393939394</v>
      </c>
      <c r="Q269" s="748">
        <v>2116</v>
      </c>
    </row>
    <row r="270" spans="1:17" ht="14.4" customHeight="1" x14ac:dyDescent="0.3">
      <c r="A270" s="742" t="s">
        <v>5133</v>
      </c>
      <c r="B270" s="743" t="s">
        <v>5134</v>
      </c>
      <c r="C270" s="743" t="s">
        <v>3923</v>
      </c>
      <c r="D270" s="743" t="s">
        <v>5173</v>
      </c>
      <c r="E270" s="743" t="s">
        <v>5174</v>
      </c>
      <c r="F270" s="747">
        <v>38</v>
      </c>
      <c r="G270" s="747">
        <v>23104</v>
      </c>
      <c r="H270" s="747">
        <v>0.91777230475887817</v>
      </c>
      <c r="I270" s="747">
        <v>608</v>
      </c>
      <c r="J270" s="747">
        <v>41</v>
      </c>
      <c r="K270" s="747">
        <v>25174</v>
      </c>
      <c r="L270" s="747">
        <v>1</v>
      </c>
      <c r="M270" s="747">
        <v>614</v>
      </c>
      <c r="N270" s="747">
        <v>147</v>
      </c>
      <c r="O270" s="747">
        <v>89964</v>
      </c>
      <c r="P270" s="761">
        <v>3.5736871375228412</v>
      </c>
      <c r="Q270" s="748">
        <v>612</v>
      </c>
    </row>
    <row r="271" spans="1:17" ht="14.4" customHeight="1" x14ac:dyDescent="0.3">
      <c r="A271" s="742" t="s">
        <v>5175</v>
      </c>
      <c r="B271" s="743" t="s">
        <v>4983</v>
      </c>
      <c r="C271" s="743" t="s">
        <v>3923</v>
      </c>
      <c r="D271" s="743" t="s">
        <v>5176</v>
      </c>
      <c r="E271" s="743" t="s">
        <v>5177</v>
      </c>
      <c r="F271" s="747">
        <v>1</v>
      </c>
      <c r="G271" s="747">
        <v>1184</v>
      </c>
      <c r="H271" s="747"/>
      <c r="I271" s="747">
        <v>1184</v>
      </c>
      <c r="J271" s="747"/>
      <c r="K271" s="747"/>
      <c r="L271" s="747"/>
      <c r="M271" s="747"/>
      <c r="N271" s="747">
        <v>1</v>
      </c>
      <c r="O271" s="747">
        <v>1483</v>
      </c>
      <c r="P271" s="761"/>
      <c r="Q271" s="748">
        <v>1483</v>
      </c>
    </row>
    <row r="272" spans="1:17" ht="14.4" customHeight="1" x14ac:dyDescent="0.3">
      <c r="A272" s="742" t="s">
        <v>5175</v>
      </c>
      <c r="B272" s="743" t="s">
        <v>4983</v>
      </c>
      <c r="C272" s="743" t="s">
        <v>3923</v>
      </c>
      <c r="D272" s="743" t="s">
        <v>4797</v>
      </c>
      <c r="E272" s="743" t="s">
        <v>4798</v>
      </c>
      <c r="F272" s="747"/>
      <c r="G272" s="747"/>
      <c r="H272" s="747"/>
      <c r="I272" s="747"/>
      <c r="J272" s="747">
        <v>1</v>
      </c>
      <c r="K272" s="747">
        <v>168</v>
      </c>
      <c r="L272" s="747">
        <v>1</v>
      </c>
      <c r="M272" s="747">
        <v>168</v>
      </c>
      <c r="N272" s="747"/>
      <c r="O272" s="747"/>
      <c r="P272" s="761"/>
      <c r="Q272" s="748"/>
    </row>
    <row r="273" spans="1:17" ht="14.4" customHeight="1" x14ac:dyDescent="0.3">
      <c r="A273" s="742" t="s">
        <v>5175</v>
      </c>
      <c r="B273" s="743" t="s">
        <v>4983</v>
      </c>
      <c r="C273" s="743" t="s">
        <v>3923</v>
      </c>
      <c r="D273" s="743" t="s">
        <v>4803</v>
      </c>
      <c r="E273" s="743" t="s">
        <v>4804</v>
      </c>
      <c r="F273" s="747">
        <v>1</v>
      </c>
      <c r="G273" s="747">
        <v>351</v>
      </c>
      <c r="H273" s="747"/>
      <c r="I273" s="747">
        <v>351</v>
      </c>
      <c r="J273" s="747"/>
      <c r="K273" s="747"/>
      <c r="L273" s="747"/>
      <c r="M273" s="747"/>
      <c r="N273" s="747"/>
      <c r="O273" s="747"/>
      <c r="P273" s="761"/>
      <c r="Q273" s="748"/>
    </row>
    <row r="274" spans="1:17" ht="14.4" customHeight="1" x14ac:dyDescent="0.3">
      <c r="A274" s="742" t="s">
        <v>5175</v>
      </c>
      <c r="B274" s="743" t="s">
        <v>4983</v>
      </c>
      <c r="C274" s="743" t="s">
        <v>3923</v>
      </c>
      <c r="D274" s="743" t="s">
        <v>5178</v>
      </c>
      <c r="E274" s="743" t="s">
        <v>5179</v>
      </c>
      <c r="F274" s="747">
        <v>1</v>
      </c>
      <c r="G274" s="747">
        <v>511</v>
      </c>
      <c r="H274" s="747"/>
      <c r="I274" s="747">
        <v>511</v>
      </c>
      <c r="J274" s="747"/>
      <c r="K274" s="747"/>
      <c r="L274" s="747"/>
      <c r="M274" s="747"/>
      <c r="N274" s="747"/>
      <c r="O274" s="747"/>
      <c r="P274" s="761"/>
      <c r="Q274" s="748"/>
    </row>
    <row r="275" spans="1:17" ht="14.4" customHeight="1" x14ac:dyDescent="0.3">
      <c r="A275" s="742" t="s">
        <v>5175</v>
      </c>
      <c r="B275" s="743" t="s">
        <v>4983</v>
      </c>
      <c r="C275" s="743" t="s">
        <v>3923</v>
      </c>
      <c r="D275" s="743" t="s">
        <v>5180</v>
      </c>
      <c r="E275" s="743" t="s">
        <v>5181</v>
      </c>
      <c r="F275" s="747">
        <v>1</v>
      </c>
      <c r="G275" s="747">
        <v>421</v>
      </c>
      <c r="H275" s="747"/>
      <c r="I275" s="747">
        <v>421</v>
      </c>
      <c r="J275" s="747"/>
      <c r="K275" s="747"/>
      <c r="L275" s="747"/>
      <c r="M275" s="747"/>
      <c r="N275" s="747"/>
      <c r="O275" s="747"/>
      <c r="P275" s="761"/>
      <c r="Q275" s="748"/>
    </row>
    <row r="276" spans="1:17" ht="14.4" customHeight="1" x14ac:dyDescent="0.3">
      <c r="A276" s="742" t="s">
        <v>5175</v>
      </c>
      <c r="B276" s="743" t="s">
        <v>4983</v>
      </c>
      <c r="C276" s="743" t="s">
        <v>3923</v>
      </c>
      <c r="D276" s="743" t="s">
        <v>5182</v>
      </c>
      <c r="E276" s="743" t="s">
        <v>5183</v>
      </c>
      <c r="F276" s="747">
        <v>1</v>
      </c>
      <c r="G276" s="747">
        <v>111</v>
      </c>
      <c r="H276" s="747"/>
      <c r="I276" s="747">
        <v>111</v>
      </c>
      <c r="J276" s="747"/>
      <c r="K276" s="747"/>
      <c r="L276" s="747"/>
      <c r="M276" s="747"/>
      <c r="N276" s="747"/>
      <c r="O276" s="747"/>
      <c r="P276" s="761"/>
      <c r="Q276" s="748"/>
    </row>
    <row r="277" spans="1:17" ht="14.4" customHeight="1" x14ac:dyDescent="0.3">
      <c r="A277" s="742" t="s">
        <v>5175</v>
      </c>
      <c r="B277" s="743" t="s">
        <v>4983</v>
      </c>
      <c r="C277" s="743" t="s">
        <v>3923</v>
      </c>
      <c r="D277" s="743" t="s">
        <v>4891</v>
      </c>
      <c r="E277" s="743" t="s">
        <v>4892</v>
      </c>
      <c r="F277" s="747"/>
      <c r="G277" s="747"/>
      <c r="H277" s="747"/>
      <c r="I277" s="747"/>
      <c r="J277" s="747">
        <v>1</v>
      </c>
      <c r="K277" s="747">
        <v>171</v>
      </c>
      <c r="L277" s="747">
        <v>1</v>
      </c>
      <c r="M277" s="747">
        <v>171</v>
      </c>
      <c r="N277" s="747"/>
      <c r="O277" s="747"/>
      <c r="P277" s="761"/>
      <c r="Q277" s="748"/>
    </row>
    <row r="278" spans="1:17" ht="14.4" customHeight="1" x14ac:dyDescent="0.3">
      <c r="A278" s="742" t="s">
        <v>5175</v>
      </c>
      <c r="B278" s="743" t="s">
        <v>4983</v>
      </c>
      <c r="C278" s="743" t="s">
        <v>3923</v>
      </c>
      <c r="D278" s="743" t="s">
        <v>4913</v>
      </c>
      <c r="E278" s="743" t="s">
        <v>4914</v>
      </c>
      <c r="F278" s="747"/>
      <c r="G278" s="747"/>
      <c r="H278" s="747"/>
      <c r="I278" s="747"/>
      <c r="J278" s="747">
        <v>1</v>
      </c>
      <c r="K278" s="747">
        <v>174</v>
      </c>
      <c r="L278" s="747">
        <v>1</v>
      </c>
      <c r="M278" s="747">
        <v>174</v>
      </c>
      <c r="N278" s="747"/>
      <c r="O278" s="747"/>
      <c r="P278" s="761"/>
      <c r="Q278" s="748"/>
    </row>
    <row r="279" spans="1:17" ht="14.4" customHeight="1" x14ac:dyDescent="0.3">
      <c r="A279" s="742" t="s">
        <v>5175</v>
      </c>
      <c r="B279" s="743" t="s">
        <v>4983</v>
      </c>
      <c r="C279" s="743" t="s">
        <v>3923</v>
      </c>
      <c r="D279" s="743" t="s">
        <v>5184</v>
      </c>
      <c r="E279" s="743" t="s">
        <v>5185</v>
      </c>
      <c r="F279" s="747">
        <v>1</v>
      </c>
      <c r="G279" s="747">
        <v>289</v>
      </c>
      <c r="H279" s="747"/>
      <c r="I279" s="747">
        <v>289</v>
      </c>
      <c r="J279" s="747"/>
      <c r="K279" s="747"/>
      <c r="L279" s="747"/>
      <c r="M279" s="747"/>
      <c r="N279" s="747"/>
      <c r="O279" s="747"/>
      <c r="P279" s="761"/>
      <c r="Q279" s="748"/>
    </row>
    <row r="280" spans="1:17" ht="14.4" customHeight="1" x14ac:dyDescent="0.3">
      <c r="A280" s="742" t="s">
        <v>5186</v>
      </c>
      <c r="B280" s="743" t="s">
        <v>5187</v>
      </c>
      <c r="C280" s="743" t="s">
        <v>3923</v>
      </c>
      <c r="D280" s="743" t="s">
        <v>4849</v>
      </c>
      <c r="E280" s="743" t="s">
        <v>4850</v>
      </c>
      <c r="F280" s="747"/>
      <c r="G280" s="747"/>
      <c r="H280" s="747"/>
      <c r="I280" s="747"/>
      <c r="J280" s="747">
        <v>1</v>
      </c>
      <c r="K280" s="747">
        <v>1283</v>
      </c>
      <c r="L280" s="747">
        <v>1</v>
      </c>
      <c r="M280" s="747">
        <v>1283</v>
      </c>
      <c r="N280" s="747"/>
      <c r="O280" s="747"/>
      <c r="P280" s="761"/>
      <c r="Q280" s="748"/>
    </row>
    <row r="281" spans="1:17" ht="14.4" customHeight="1" x14ac:dyDescent="0.3">
      <c r="A281" s="742" t="s">
        <v>5186</v>
      </c>
      <c r="B281" s="743" t="s">
        <v>5187</v>
      </c>
      <c r="C281" s="743" t="s">
        <v>3923</v>
      </c>
      <c r="D281" s="743" t="s">
        <v>5188</v>
      </c>
      <c r="E281" s="743" t="s">
        <v>5189</v>
      </c>
      <c r="F281" s="747"/>
      <c r="G281" s="747"/>
      <c r="H281" s="747"/>
      <c r="I281" s="747"/>
      <c r="J281" s="747">
        <v>6</v>
      </c>
      <c r="K281" s="747">
        <v>45330</v>
      </c>
      <c r="L281" s="747">
        <v>1</v>
      </c>
      <c r="M281" s="747">
        <v>7555</v>
      </c>
      <c r="N281" s="747"/>
      <c r="O281" s="747"/>
      <c r="P281" s="761"/>
      <c r="Q281" s="748"/>
    </row>
    <row r="282" spans="1:17" ht="14.4" customHeight="1" x14ac:dyDescent="0.3">
      <c r="A282" s="742" t="s">
        <v>5186</v>
      </c>
      <c r="B282" s="743" t="s">
        <v>5187</v>
      </c>
      <c r="C282" s="743" t="s">
        <v>3923</v>
      </c>
      <c r="D282" s="743" t="s">
        <v>5190</v>
      </c>
      <c r="E282" s="743" t="s">
        <v>5191</v>
      </c>
      <c r="F282" s="747"/>
      <c r="G282" s="747"/>
      <c r="H282" s="747"/>
      <c r="I282" s="747"/>
      <c r="J282" s="747">
        <v>4</v>
      </c>
      <c r="K282" s="747">
        <v>0</v>
      </c>
      <c r="L282" s="747"/>
      <c r="M282" s="747">
        <v>0</v>
      </c>
      <c r="N282" s="747"/>
      <c r="O282" s="747"/>
      <c r="P282" s="761"/>
      <c r="Q282" s="748"/>
    </row>
    <row r="283" spans="1:17" ht="14.4" customHeight="1" thickBot="1" x14ac:dyDescent="0.35">
      <c r="A283" s="749" t="s">
        <v>5186</v>
      </c>
      <c r="B283" s="750" t="s">
        <v>5187</v>
      </c>
      <c r="C283" s="750" t="s">
        <v>3923</v>
      </c>
      <c r="D283" s="750" t="s">
        <v>5192</v>
      </c>
      <c r="E283" s="750" t="s">
        <v>5193</v>
      </c>
      <c r="F283" s="754"/>
      <c r="G283" s="754"/>
      <c r="H283" s="754"/>
      <c r="I283" s="754"/>
      <c r="J283" s="754">
        <v>4</v>
      </c>
      <c r="K283" s="754">
        <v>0</v>
      </c>
      <c r="L283" s="754"/>
      <c r="M283" s="754">
        <v>0</v>
      </c>
      <c r="N283" s="754"/>
      <c r="O283" s="754"/>
      <c r="P283" s="762"/>
      <c r="Q283" s="75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88" t="s">
        <v>181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</row>
    <row r="2" spans="1:14" ht="14.4" customHeight="1" thickBot="1" x14ac:dyDescent="0.35">
      <c r="A2" s="374" t="s">
        <v>322</v>
      </c>
      <c r="B2" s="189"/>
      <c r="C2" s="189"/>
      <c r="D2" s="189"/>
      <c r="E2" s="189"/>
      <c r="F2" s="189"/>
      <c r="G2" s="439"/>
      <c r="H2" s="439"/>
      <c r="I2" s="439"/>
      <c r="J2" s="189"/>
      <c r="K2" s="439"/>
      <c r="L2" s="439"/>
      <c r="M2" s="439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6643</v>
      </c>
      <c r="D3" s="193">
        <f>SUBTOTAL(9,D6:D1048576)</f>
        <v>6080</v>
      </c>
      <c r="E3" s="193">
        <f>SUBTOTAL(9,E6:E1048576)</f>
        <v>6505</v>
      </c>
      <c r="F3" s="194">
        <f>IF(OR(E3=0,D3=0),"",E3/D3)</f>
        <v>1.0699013157894737</v>
      </c>
      <c r="G3" s="440">
        <f>SUBTOTAL(9,G6:G1048576)</f>
        <v>6527.4660000000013</v>
      </c>
      <c r="H3" s="441">
        <f>SUBTOTAL(9,H6:H1048576)</f>
        <v>6009.2450999999983</v>
      </c>
      <c r="I3" s="441">
        <f>SUBTOTAL(9,I6:I1048576)</f>
        <v>6495.4903599999998</v>
      </c>
      <c r="J3" s="194">
        <f>IF(OR(I3=0,H3=0),"",I3/H3)</f>
        <v>1.0809161969446048</v>
      </c>
      <c r="K3" s="440">
        <f>SUBTOTAL(9,K6:K1048576)</f>
        <v>531.44000000000005</v>
      </c>
      <c r="L3" s="441">
        <f>SUBTOTAL(9,L6:L1048576)</f>
        <v>486.4</v>
      </c>
      <c r="M3" s="441">
        <f>SUBTOTAL(9,M6:M1048576)</f>
        <v>520.4</v>
      </c>
      <c r="N3" s="195">
        <f>IF(OR(M3=0,E3=0),"",M3*1000/E3)</f>
        <v>80</v>
      </c>
    </row>
    <row r="4" spans="1:14" ht="14.4" customHeight="1" x14ac:dyDescent="0.3">
      <c r="A4" s="690" t="s">
        <v>90</v>
      </c>
      <c r="B4" s="691" t="s">
        <v>11</v>
      </c>
      <c r="C4" s="692" t="s">
        <v>91</v>
      </c>
      <c r="D4" s="692"/>
      <c r="E4" s="692"/>
      <c r="F4" s="693"/>
      <c r="G4" s="694" t="s">
        <v>319</v>
      </c>
      <c r="H4" s="692"/>
      <c r="I4" s="692"/>
      <c r="J4" s="693"/>
      <c r="K4" s="694" t="s">
        <v>92</v>
      </c>
      <c r="L4" s="692"/>
      <c r="M4" s="692"/>
      <c r="N4" s="695"/>
    </row>
    <row r="5" spans="1:14" ht="14.4" customHeight="1" thickBot="1" x14ac:dyDescent="0.35">
      <c r="A5" s="966"/>
      <c r="B5" s="967"/>
      <c r="C5" s="970">
        <v>2015</v>
      </c>
      <c r="D5" s="970">
        <v>2016</v>
      </c>
      <c r="E5" s="970">
        <v>2017</v>
      </c>
      <c r="F5" s="971" t="s">
        <v>2</v>
      </c>
      <c r="G5" s="975">
        <v>2015</v>
      </c>
      <c r="H5" s="970">
        <v>2016</v>
      </c>
      <c r="I5" s="970">
        <v>2017</v>
      </c>
      <c r="J5" s="971" t="s">
        <v>2</v>
      </c>
      <c r="K5" s="975">
        <v>2015</v>
      </c>
      <c r="L5" s="970">
        <v>2016</v>
      </c>
      <c r="M5" s="970">
        <v>2017</v>
      </c>
      <c r="N5" s="976" t="s">
        <v>93</v>
      </c>
    </row>
    <row r="6" spans="1:14" ht="14.4" customHeight="1" thickBot="1" x14ac:dyDescent="0.35">
      <c r="A6" s="968" t="s">
        <v>4092</v>
      </c>
      <c r="B6" s="969" t="s">
        <v>5195</v>
      </c>
      <c r="C6" s="972">
        <v>6643</v>
      </c>
      <c r="D6" s="973">
        <v>6080</v>
      </c>
      <c r="E6" s="973">
        <v>6505</v>
      </c>
      <c r="F6" s="974">
        <v>1.0699013157894737</v>
      </c>
      <c r="G6" s="972">
        <v>6527.4660000000013</v>
      </c>
      <c r="H6" s="973">
        <v>6009.2450999999983</v>
      </c>
      <c r="I6" s="973">
        <v>6495.4903599999998</v>
      </c>
      <c r="J6" s="974">
        <v>1.0809161969446048</v>
      </c>
      <c r="K6" s="972">
        <v>531.44000000000005</v>
      </c>
      <c r="L6" s="973">
        <v>486.4</v>
      </c>
      <c r="M6" s="973">
        <v>520.4</v>
      </c>
      <c r="N6" s="977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42" t="s">
        <v>128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</row>
    <row r="2" spans="1:13" ht="14.4" customHeight="1" x14ac:dyDescent="0.3">
      <c r="A2" s="374" t="s">
        <v>322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0.70326472666724793</v>
      </c>
      <c r="C4" s="323">
        <f t="shared" ref="C4:M4" si="0">(C10+C8)/C6</f>
        <v>1.0165654402298001</v>
      </c>
      <c r="D4" s="323">
        <f t="shared" si="0"/>
        <v>1.1833746862859398</v>
      </c>
      <c r="E4" s="323">
        <f t="shared" si="0"/>
        <v>1.3058218969523587</v>
      </c>
      <c r="F4" s="323">
        <f t="shared" si="0"/>
        <v>1.4151820931029655</v>
      </c>
      <c r="G4" s="323">
        <f t="shared" si="0"/>
        <v>1.4120930711557942</v>
      </c>
      <c r="H4" s="323">
        <f t="shared" si="0"/>
        <v>7.2890721078866204E-3</v>
      </c>
      <c r="I4" s="323">
        <f t="shared" si="0"/>
        <v>7.2890721078866204E-3</v>
      </c>
      <c r="J4" s="323">
        <f t="shared" si="0"/>
        <v>7.2890721078866204E-3</v>
      </c>
      <c r="K4" s="323">
        <f t="shared" si="0"/>
        <v>7.2890721078866204E-3</v>
      </c>
      <c r="L4" s="323">
        <f t="shared" si="0"/>
        <v>7.2890721078866204E-3</v>
      </c>
      <c r="M4" s="323">
        <f t="shared" si="0"/>
        <v>7.2890721078866204E-3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2940.0592999999999</v>
      </c>
      <c r="C5" s="323">
        <f>IF(ISERROR(VLOOKUP($A5,'Man Tab'!$A:$Q,COLUMN()+2,0)),0,VLOOKUP($A5,'Man Tab'!$A:$Q,COLUMN()+2,0))</f>
        <v>2755.03233</v>
      </c>
      <c r="D5" s="323">
        <f>IF(ISERROR(VLOOKUP($A5,'Man Tab'!$A:$Q,COLUMN()+2,0)),0,VLOOKUP($A5,'Man Tab'!$A:$Q,COLUMN()+2,0))</f>
        <v>2805.9498800000001</v>
      </c>
      <c r="E5" s="323">
        <f>IF(ISERROR(VLOOKUP($A5,'Man Tab'!$A:$Q,COLUMN()+2,0)),0,VLOOKUP($A5,'Man Tab'!$A:$Q,COLUMN()+2,0))</f>
        <v>2959.5522700000001</v>
      </c>
      <c r="F5" s="323">
        <f>IF(ISERROR(VLOOKUP($A5,'Man Tab'!$A:$Q,COLUMN()+2,0)),0,VLOOKUP($A5,'Man Tab'!$A:$Q,COLUMN()+2,0))</f>
        <v>2876.2476900000001</v>
      </c>
      <c r="G5" s="323">
        <f>IF(ISERROR(VLOOKUP($A5,'Man Tab'!$A:$Q,COLUMN()+2,0)),0,VLOOKUP($A5,'Man Tab'!$A:$Q,COLUMN()+2,0))</f>
        <v>2856.1548600000001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2940.0592999999999</v>
      </c>
      <c r="C6" s="325">
        <f t="shared" ref="C6:M6" si="1">C5+B6</f>
        <v>5695.0916299999999</v>
      </c>
      <c r="D6" s="325">
        <f t="shared" si="1"/>
        <v>8501.0415099999991</v>
      </c>
      <c r="E6" s="325">
        <f t="shared" si="1"/>
        <v>11460.593779999999</v>
      </c>
      <c r="F6" s="325">
        <f t="shared" si="1"/>
        <v>14336.841469999999</v>
      </c>
      <c r="G6" s="325">
        <f t="shared" si="1"/>
        <v>17192.996329999998</v>
      </c>
      <c r="H6" s="325">
        <f t="shared" si="1"/>
        <v>17192.996329999998</v>
      </c>
      <c r="I6" s="325">
        <f t="shared" si="1"/>
        <v>17192.996329999998</v>
      </c>
      <c r="J6" s="325">
        <f t="shared" si="1"/>
        <v>17192.996329999998</v>
      </c>
      <c r="K6" s="325">
        <f t="shared" si="1"/>
        <v>17192.996329999998</v>
      </c>
      <c r="L6" s="325">
        <f t="shared" si="1"/>
        <v>17192.996329999998</v>
      </c>
      <c r="M6" s="325">
        <f t="shared" si="1"/>
        <v>17192.996329999998</v>
      </c>
    </row>
    <row r="7" spans="1:13" ht="14.4" customHeight="1" x14ac:dyDescent="0.3">
      <c r="A7" s="324" t="s">
        <v>126</v>
      </c>
      <c r="B7" s="324">
        <v>68.394000000000005</v>
      </c>
      <c r="C7" s="324">
        <v>191.92</v>
      </c>
      <c r="D7" s="324">
        <v>333.31099999999998</v>
      </c>
      <c r="E7" s="324">
        <v>495.99900000000002</v>
      </c>
      <c r="F7" s="324">
        <v>672.83399999999995</v>
      </c>
      <c r="G7" s="324">
        <v>805.09299999999996</v>
      </c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2051.8200000000002</v>
      </c>
      <c r="C8" s="325">
        <f t="shared" ref="C8:M8" si="2">C7*30</f>
        <v>5757.5999999999995</v>
      </c>
      <c r="D8" s="325">
        <f t="shared" si="2"/>
        <v>9999.33</v>
      </c>
      <c r="E8" s="325">
        <f t="shared" si="2"/>
        <v>14879.970000000001</v>
      </c>
      <c r="F8" s="325">
        <f t="shared" si="2"/>
        <v>20185.019999999997</v>
      </c>
      <c r="G8" s="325">
        <f t="shared" si="2"/>
        <v>24152.789999999997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15820</v>
      </c>
      <c r="C9" s="324">
        <v>16013.33</v>
      </c>
      <c r="D9" s="324">
        <v>28754</v>
      </c>
      <c r="E9" s="324">
        <v>24936.98</v>
      </c>
      <c r="F9" s="324">
        <v>18697.010000000002</v>
      </c>
      <c r="G9" s="324">
        <v>21099.67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15.82</v>
      </c>
      <c r="C10" s="325">
        <f t="shared" ref="C10:M10" si="3">C9/1000+B10</f>
        <v>31.83333</v>
      </c>
      <c r="D10" s="325">
        <f t="shared" si="3"/>
        <v>60.587330000000001</v>
      </c>
      <c r="E10" s="325">
        <f t="shared" si="3"/>
        <v>85.52431</v>
      </c>
      <c r="F10" s="325">
        <f t="shared" si="3"/>
        <v>104.22132000000001</v>
      </c>
      <c r="G10" s="325">
        <f t="shared" si="3"/>
        <v>125.32099000000001</v>
      </c>
      <c r="H10" s="325">
        <f t="shared" si="3"/>
        <v>125.32099000000001</v>
      </c>
      <c r="I10" s="325">
        <f t="shared" si="3"/>
        <v>125.32099000000001</v>
      </c>
      <c r="J10" s="325">
        <f t="shared" si="3"/>
        <v>125.32099000000001</v>
      </c>
      <c r="K10" s="325">
        <f t="shared" si="3"/>
        <v>125.32099000000001</v>
      </c>
      <c r="L10" s="325">
        <f t="shared" si="3"/>
        <v>125.32099000000001</v>
      </c>
      <c r="M10" s="325">
        <f t="shared" si="3"/>
        <v>125.32099000000001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1.683162942752725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1.683162942752725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54" t="s">
        <v>324</v>
      </c>
      <c r="B1" s="554"/>
      <c r="C1" s="554"/>
      <c r="D1" s="554"/>
      <c r="E1" s="554"/>
      <c r="F1" s="554"/>
      <c r="G1" s="554"/>
      <c r="H1" s="542"/>
      <c r="I1" s="542"/>
      <c r="J1" s="542"/>
      <c r="K1" s="542"/>
      <c r="L1" s="542"/>
      <c r="M1" s="542"/>
      <c r="N1" s="542"/>
      <c r="O1" s="542"/>
      <c r="P1" s="542"/>
      <c r="Q1" s="542"/>
    </row>
    <row r="2" spans="1:17" s="326" customFormat="1" ht="14.4" customHeight="1" thickBot="1" x14ac:dyDescent="0.3">
      <c r="A2" s="374" t="s">
        <v>322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55" t="s">
        <v>29</v>
      </c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60" t="s">
        <v>275</v>
      </c>
      <c r="E4" s="460" t="s">
        <v>276</v>
      </c>
      <c r="F4" s="460" t="s">
        <v>277</v>
      </c>
      <c r="G4" s="460" t="s">
        <v>278</v>
      </c>
      <c r="H4" s="460" t="s">
        <v>279</v>
      </c>
      <c r="I4" s="460" t="s">
        <v>280</v>
      </c>
      <c r="J4" s="460" t="s">
        <v>281</v>
      </c>
      <c r="K4" s="460" t="s">
        <v>282</v>
      </c>
      <c r="L4" s="460" t="s">
        <v>283</v>
      </c>
      <c r="M4" s="460" t="s">
        <v>284</v>
      </c>
      <c r="N4" s="460" t="s">
        <v>285</v>
      </c>
      <c r="O4" s="460" t="s">
        <v>286</v>
      </c>
      <c r="P4" s="557" t="s">
        <v>3</v>
      </c>
      <c r="Q4" s="55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323</v>
      </c>
    </row>
    <row r="7" spans="1:17" ht="14.4" customHeight="1" x14ac:dyDescent="0.3">
      <c r="A7" s="19" t="s">
        <v>35</v>
      </c>
      <c r="B7" s="55">
        <v>2515.6</v>
      </c>
      <c r="C7" s="56">
        <v>209.63333333333301</v>
      </c>
      <c r="D7" s="56">
        <v>238.70386999999999</v>
      </c>
      <c r="E7" s="56">
        <v>150.32864000000001</v>
      </c>
      <c r="F7" s="56">
        <v>209.80028999999999</v>
      </c>
      <c r="G7" s="56">
        <v>148.31845000000001</v>
      </c>
      <c r="H7" s="56">
        <v>172.75673</v>
      </c>
      <c r="I7" s="56">
        <v>230.03148999999999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1149.93947</v>
      </c>
      <c r="Q7" s="185">
        <v>0.914246676737</v>
      </c>
    </row>
    <row r="8" spans="1:17" ht="14.4" customHeight="1" x14ac:dyDescent="0.3">
      <c r="A8" s="19" t="s">
        <v>36</v>
      </c>
      <c r="B8" s="55">
        <v>188.952031232255</v>
      </c>
      <c r="C8" s="56">
        <v>15.746002602687</v>
      </c>
      <c r="D8" s="56">
        <v>8.92</v>
      </c>
      <c r="E8" s="56">
        <v>8.89</v>
      </c>
      <c r="F8" s="56">
        <v>4.2</v>
      </c>
      <c r="G8" s="56">
        <v>15.19</v>
      </c>
      <c r="H8" s="56">
        <v>17.03</v>
      </c>
      <c r="I8" s="56">
        <v>19.88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74.11</v>
      </c>
      <c r="Q8" s="185">
        <v>0.78443189540400005</v>
      </c>
    </row>
    <row r="9" spans="1:17" ht="14.4" customHeight="1" x14ac:dyDescent="0.3">
      <c r="A9" s="19" t="s">
        <v>37</v>
      </c>
      <c r="B9" s="55">
        <v>834.53075420589198</v>
      </c>
      <c r="C9" s="56">
        <v>69.544229517157007</v>
      </c>
      <c r="D9" s="56">
        <v>64.428899999999999</v>
      </c>
      <c r="E9" s="56">
        <v>62.587969999999999</v>
      </c>
      <c r="F9" s="56">
        <v>67.955010000000001</v>
      </c>
      <c r="G9" s="56">
        <v>62.04806</v>
      </c>
      <c r="H9" s="56">
        <v>76.961730000000003</v>
      </c>
      <c r="I9" s="56">
        <v>77.603149999999999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411.58481999999998</v>
      </c>
      <c r="Q9" s="185">
        <v>0.98638622465500003</v>
      </c>
    </row>
    <row r="10" spans="1:17" ht="14.4" customHeight="1" x14ac:dyDescent="0.3">
      <c r="A10" s="19" t="s">
        <v>38</v>
      </c>
      <c r="B10" s="55">
        <v>984.54692745352997</v>
      </c>
      <c r="C10" s="56">
        <v>82.045577287794003</v>
      </c>
      <c r="D10" s="56">
        <v>80.445859999999996</v>
      </c>
      <c r="E10" s="56">
        <v>87.646000000000001</v>
      </c>
      <c r="F10" s="56">
        <v>92.609300000000005</v>
      </c>
      <c r="G10" s="56">
        <v>92.375820000000004</v>
      </c>
      <c r="H10" s="56">
        <v>96.49436</v>
      </c>
      <c r="I10" s="56">
        <v>96.625129999999999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546.19646999999998</v>
      </c>
      <c r="Q10" s="185">
        <v>1.1095387223690001</v>
      </c>
    </row>
    <row r="11" spans="1:17" ht="14.4" customHeight="1" x14ac:dyDescent="0.3">
      <c r="A11" s="19" t="s">
        <v>39</v>
      </c>
      <c r="B11" s="55">
        <v>388.29233446160401</v>
      </c>
      <c r="C11" s="56">
        <v>32.357694538467001</v>
      </c>
      <c r="D11" s="56">
        <v>40.828040000000001</v>
      </c>
      <c r="E11" s="56">
        <v>28.774339999999999</v>
      </c>
      <c r="F11" s="56">
        <v>43.56523</v>
      </c>
      <c r="G11" s="56">
        <v>35.358739999999997</v>
      </c>
      <c r="H11" s="56">
        <v>39.904879999999999</v>
      </c>
      <c r="I11" s="56">
        <v>45.563780000000001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233.99501000000001</v>
      </c>
      <c r="Q11" s="185">
        <v>1.2052517612760001</v>
      </c>
    </row>
    <row r="12" spans="1:17" ht="14.4" customHeight="1" x14ac:dyDescent="0.3">
      <c r="A12" s="19" t="s">
        <v>40</v>
      </c>
      <c r="B12" s="55">
        <v>15.439882306418999</v>
      </c>
      <c r="C12" s="56">
        <v>1.2866568588680001</v>
      </c>
      <c r="D12" s="56">
        <v>0.1389</v>
      </c>
      <c r="E12" s="56">
        <v>7.7782999999999998</v>
      </c>
      <c r="F12" s="56">
        <v>0.76646999999999998</v>
      </c>
      <c r="G12" s="56">
        <v>1.6584700000000001</v>
      </c>
      <c r="H12" s="56">
        <v>0.35075000000000001</v>
      </c>
      <c r="I12" s="56">
        <v>0.23846999999999999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10.93136</v>
      </c>
      <c r="Q12" s="185">
        <v>1.415990068195</v>
      </c>
    </row>
    <row r="13" spans="1:17" ht="14.4" customHeight="1" x14ac:dyDescent="0.3">
      <c r="A13" s="19" t="s">
        <v>41</v>
      </c>
      <c r="B13" s="55">
        <v>366</v>
      </c>
      <c r="C13" s="56">
        <v>30.5</v>
      </c>
      <c r="D13" s="56">
        <v>22.99183</v>
      </c>
      <c r="E13" s="56">
        <v>28.503779999999999</v>
      </c>
      <c r="F13" s="56">
        <v>24.896470000000001</v>
      </c>
      <c r="G13" s="56">
        <v>35.993299999999998</v>
      </c>
      <c r="H13" s="56">
        <v>29.016300000000001</v>
      </c>
      <c r="I13" s="56">
        <v>44.615639999999999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186.01732000000001</v>
      </c>
      <c r="Q13" s="185">
        <v>1.0164880874310001</v>
      </c>
    </row>
    <row r="14" spans="1:17" ht="14.4" customHeight="1" x14ac:dyDescent="0.3">
      <c r="A14" s="19" t="s">
        <v>42</v>
      </c>
      <c r="B14" s="55">
        <v>930.94443007545703</v>
      </c>
      <c r="C14" s="56">
        <v>77.578702506287996</v>
      </c>
      <c r="D14" s="56">
        <v>119.84699999999999</v>
      </c>
      <c r="E14" s="56">
        <v>94.031000000000006</v>
      </c>
      <c r="F14" s="56">
        <v>86.394999999999996</v>
      </c>
      <c r="G14" s="56">
        <v>70.555999999999997</v>
      </c>
      <c r="H14" s="56">
        <v>63.762</v>
      </c>
      <c r="I14" s="56">
        <v>52.23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486.82100000000003</v>
      </c>
      <c r="Q14" s="185">
        <v>1.045864789073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323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323</v>
      </c>
    </row>
    <row r="17" spans="1:17" ht="14.4" customHeight="1" x14ac:dyDescent="0.3">
      <c r="A17" s="19" t="s">
        <v>45</v>
      </c>
      <c r="B17" s="55">
        <v>204.76399819971101</v>
      </c>
      <c r="C17" s="56">
        <v>17.063666516642002</v>
      </c>
      <c r="D17" s="56">
        <v>13.80425</v>
      </c>
      <c r="E17" s="56">
        <v>7.5798500000000004</v>
      </c>
      <c r="F17" s="56">
        <v>24.601790000000001</v>
      </c>
      <c r="G17" s="56">
        <v>59.331949999999999</v>
      </c>
      <c r="H17" s="56">
        <v>16.295480000000001</v>
      </c>
      <c r="I17" s="56">
        <v>5.4682000000000004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127.08152</v>
      </c>
      <c r="Q17" s="185">
        <v>1.2412486679029999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15.186999999999999</v>
      </c>
      <c r="F18" s="56">
        <v>2.1999999999999999E-2</v>
      </c>
      <c r="G18" s="56">
        <v>4</v>
      </c>
      <c r="H18" s="56">
        <v>6.6319999999999997</v>
      </c>
      <c r="I18" s="56">
        <v>1.444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27.285</v>
      </c>
      <c r="Q18" s="185" t="s">
        <v>323</v>
      </c>
    </row>
    <row r="19" spans="1:17" ht="14.4" customHeight="1" x14ac:dyDescent="0.3">
      <c r="A19" s="19" t="s">
        <v>47</v>
      </c>
      <c r="B19" s="55">
        <v>1033.1756621801701</v>
      </c>
      <c r="C19" s="56">
        <v>86.097971848347001</v>
      </c>
      <c r="D19" s="56">
        <v>96.405550000000005</v>
      </c>
      <c r="E19" s="56">
        <v>72.373009999999994</v>
      </c>
      <c r="F19" s="56">
        <v>83.531999999999996</v>
      </c>
      <c r="G19" s="56">
        <v>121.94089</v>
      </c>
      <c r="H19" s="56">
        <v>77.063929999999999</v>
      </c>
      <c r="I19" s="56">
        <v>73.773499999999999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525.08888000000002</v>
      </c>
      <c r="Q19" s="185">
        <v>1.0164561540129999</v>
      </c>
    </row>
    <row r="20" spans="1:17" ht="14.4" customHeight="1" x14ac:dyDescent="0.3">
      <c r="A20" s="19" t="s">
        <v>48</v>
      </c>
      <c r="B20" s="55">
        <v>25598</v>
      </c>
      <c r="C20" s="56">
        <v>2133.1666666666702</v>
      </c>
      <c r="D20" s="56">
        <v>2225.7581</v>
      </c>
      <c r="E20" s="56">
        <v>2160.3516</v>
      </c>
      <c r="F20" s="56">
        <v>2133.1543200000001</v>
      </c>
      <c r="G20" s="56">
        <v>2273.31547</v>
      </c>
      <c r="H20" s="56">
        <v>2252.4865300000001</v>
      </c>
      <c r="I20" s="56">
        <v>2165.8872799999999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13210.953299999999</v>
      </c>
      <c r="Q20" s="185">
        <v>1.0321863661220001</v>
      </c>
    </row>
    <row r="21" spans="1:17" ht="14.4" customHeight="1" x14ac:dyDescent="0.3">
      <c r="A21" s="20" t="s">
        <v>49</v>
      </c>
      <c r="B21" s="55">
        <v>314</v>
      </c>
      <c r="C21" s="56">
        <v>26.166666666666</v>
      </c>
      <c r="D21" s="56">
        <v>27.786999999999999</v>
      </c>
      <c r="E21" s="56">
        <v>27.786999999999999</v>
      </c>
      <c r="F21" s="56">
        <v>26.042999999999999</v>
      </c>
      <c r="G21" s="56">
        <v>26.042999999999999</v>
      </c>
      <c r="H21" s="56">
        <v>26.042999999999999</v>
      </c>
      <c r="I21" s="56">
        <v>27.266999999999999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160.97</v>
      </c>
      <c r="Q21" s="185">
        <v>1.0252866242030001</v>
      </c>
    </row>
    <row r="22" spans="1:17" ht="14.4" customHeight="1" x14ac:dyDescent="0.3">
      <c r="A22" s="19" t="s">
        <v>50</v>
      </c>
      <c r="B22" s="55">
        <v>8</v>
      </c>
      <c r="C22" s="56">
        <v>0.66666666666600005</v>
      </c>
      <c r="D22" s="56">
        <v>0</v>
      </c>
      <c r="E22" s="56">
        <v>0</v>
      </c>
      <c r="F22" s="56">
        <v>5.7</v>
      </c>
      <c r="G22" s="56">
        <v>8.7119999999999997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14.412000000000001</v>
      </c>
      <c r="Q22" s="185">
        <v>3.6030000000000002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/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-4.5474735088646402E-13</v>
      </c>
      <c r="E24" s="56">
        <v>3.2138399999999998</v>
      </c>
      <c r="F24" s="56">
        <v>2.708999999999</v>
      </c>
      <c r="G24" s="56">
        <v>4.7101199999999999</v>
      </c>
      <c r="H24" s="56">
        <v>1.4499999999990001</v>
      </c>
      <c r="I24" s="56">
        <v>15.527219999999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27.610179999998</v>
      </c>
      <c r="Q24" s="185"/>
    </row>
    <row r="25" spans="1:17" ht="14.4" customHeight="1" x14ac:dyDescent="0.3">
      <c r="A25" s="21" t="s">
        <v>53</v>
      </c>
      <c r="B25" s="58">
        <v>33382.246020115002</v>
      </c>
      <c r="C25" s="59">
        <v>2781.8538350095901</v>
      </c>
      <c r="D25" s="59">
        <v>2940.0592999999999</v>
      </c>
      <c r="E25" s="59">
        <v>2755.03233</v>
      </c>
      <c r="F25" s="59">
        <v>2805.9498800000001</v>
      </c>
      <c r="G25" s="59">
        <v>2959.5522700000001</v>
      </c>
      <c r="H25" s="59">
        <v>2876.2476900000001</v>
      </c>
      <c r="I25" s="59">
        <v>2856.1548600000001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17192.996330000002</v>
      </c>
      <c r="Q25" s="186">
        <v>1.030068277589</v>
      </c>
    </row>
    <row r="26" spans="1:17" ht="14.4" customHeight="1" x14ac:dyDescent="0.3">
      <c r="A26" s="19" t="s">
        <v>54</v>
      </c>
      <c r="B26" s="55">
        <v>4566.8156616646802</v>
      </c>
      <c r="C26" s="56">
        <v>380.56797180539002</v>
      </c>
      <c r="D26" s="56">
        <v>433.86802999999998</v>
      </c>
      <c r="E26" s="56">
        <v>424.46006</v>
      </c>
      <c r="F26" s="56">
        <v>424.88490999999999</v>
      </c>
      <c r="G26" s="56">
        <v>470.21051999999997</v>
      </c>
      <c r="H26" s="56">
        <v>482.34120000000001</v>
      </c>
      <c r="I26" s="56">
        <v>483.79257999999999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2719.5572999999999</v>
      </c>
      <c r="Q26" s="185">
        <v>1.191008134104</v>
      </c>
    </row>
    <row r="27" spans="1:17" ht="14.4" customHeight="1" x14ac:dyDescent="0.3">
      <c r="A27" s="22" t="s">
        <v>55</v>
      </c>
      <c r="B27" s="58">
        <v>37949.061681779698</v>
      </c>
      <c r="C27" s="59">
        <v>3162.4218068149798</v>
      </c>
      <c r="D27" s="59">
        <v>3373.92733</v>
      </c>
      <c r="E27" s="59">
        <v>3179.4923899999999</v>
      </c>
      <c r="F27" s="59">
        <v>3230.8347899999999</v>
      </c>
      <c r="G27" s="59">
        <v>3429.7627900000002</v>
      </c>
      <c r="H27" s="59">
        <v>3358.58889</v>
      </c>
      <c r="I27" s="59">
        <v>3339.9474399999999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19912.553629999999</v>
      </c>
      <c r="Q27" s="186">
        <v>1.0494358883999999</v>
      </c>
    </row>
    <row r="28" spans="1:17" ht="14.4" customHeight="1" x14ac:dyDescent="0.3">
      <c r="A28" s="20" t="s">
        <v>56</v>
      </c>
      <c r="B28" s="55">
        <v>0.20452562988299999</v>
      </c>
      <c r="C28" s="56">
        <v>1.7043802489999999E-2</v>
      </c>
      <c r="D28" s="56">
        <v>6.5299999999999997E-2</v>
      </c>
      <c r="E28" s="56">
        <v>0</v>
      </c>
      <c r="F28" s="56">
        <v>0.16528999999999999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0.23058999999999999</v>
      </c>
      <c r="Q28" s="185">
        <v>2.2548763216790002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323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0.39900000000000002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0.39900000000000002</v>
      </c>
      <c r="Q31" s="187" t="s">
        <v>323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54" t="s">
        <v>61</v>
      </c>
      <c r="B1" s="554"/>
      <c r="C1" s="554"/>
      <c r="D1" s="554"/>
      <c r="E1" s="554"/>
      <c r="F1" s="554"/>
      <c r="G1" s="554"/>
      <c r="H1" s="559"/>
      <c r="I1" s="559"/>
      <c r="J1" s="559"/>
      <c r="K1" s="559"/>
    </row>
    <row r="2" spans="1:11" s="64" customFormat="1" ht="14.4" customHeight="1" thickBot="1" x14ac:dyDescent="0.35">
      <c r="A2" s="374" t="s">
        <v>322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55" t="s">
        <v>62</v>
      </c>
      <c r="C3" s="556"/>
      <c r="D3" s="556"/>
      <c r="E3" s="556"/>
      <c r="F3" s="562" t="s">
        <v>63</v>
      </c>
      <c r="G3" s="556"/>
      <c r="H3" s="556"/>
      <c r="I3" s="556"/>
      <c r="J3" s="556"/>
      <c r="K3" s="563"/>
    </row>
    <row r="4" spans="1:11" ht="14.4" customHeight="1" x14ac:dyDescent="0.3">
      <c r="A4" s="102"/>
      <c r="B4" s="560"/>
      <c r="C4" s="561"/>
      <c r="D4" s="561"/>
      <c r="E4" s="561"/>
      <c r="F4" s="564" t="s">
        <v>288</v>
      </c>
      <c r="G4" s="566" t="s">
        <v>64</v>
      </c>
      <c r="H4" s="259" t="s">
        <v>183</v>
      </c>
      <c r="I4" s="564" t="s">
        <v>65</v>
      </c>
      <c r="J4" s="566" t="s">
        <v>298</v>
      </c>
      <c r="K4" s="567" t="s">
        <v>289</v>
      </c>
    </row>
    <row r="5" spans="1:11" ht="42" thickBot="1" x14ac:dyDescent="0.35">
      <c r="A5" s="103"/>
      <c r="B5" s="28" t="s">
        <v>291</v>
      </c>
      <c r="C5" s="29" t="s">
        <v>292</v>
      </c>
      <c r="D5" s="30" t="s">
        <v>293</v>
      </c>
      <c r="E5" s="30" t="s">
        <v>294</v>
      </c>
      <c r="F5" s="565"/>
      <c r="G5" s="565"/>
      <c r="H5" s="29" t="s">
        <v>290</v>
      </c>
      <c r="I5" s="565"/>
      <c r="J5" s="565"/>
      <c r="K5" s="568"/>
    </row>
    <row r="6" spans="1:11" ht="14.4" customHeight="1" thickBot="1" x14ac:dyDescent="0.35">
      <c r="A6" s="714" t="s">
        <v>325</v>
      </c>
      <c r="B6" s="696">
        <v>31449.9470391699</v>
      </c>
      <c r="C6" s="696">
        <v>32951.619070000001</v>
      </c>
      <c r="D6" s="697">
        <v>1501.6720308300501</v>
      </c>
      <c r="E6" s="698">
        <v>1.047747998715</v>
      </c>
      <c r="F6" s="696">
        <v>33382.246020115002</v>
      </c>
      <c r="G6" s="697">
        <v>16691.123010057501</v>
      </c>
      <c r="H6" s="699">
        <v>2856.1548600000001</v>
      </c>
      <c r="I6" s="696">
        <v>17192.996330000002</v>
      </c>
      <c r="J6" s="697">
        <v>501.87331994248598</v>
      </c>
      <c r="K6" s="700">
        <v>0.51503413879399995</v>
      </c>
    </row>
    <row r="7" spans="1:11" ht="14.4" customHeight="1" thickBot="1" x14ac:dyDescent="0.35">
      <c r="A7" s="715" t="s">
        <v>326</v>
      </c>
      <c r="B7" s="696">
        <v>6085.3690038738096</v>
      </c>
      <c r="C7" s="696">
        <v>5840.4304700000002</v>
      </c>
      <c r="D7" s="697">
        <v>-244.93853387380901</v>
      </c>
      <c r="E7" s="698">
        <v>0.95974960044000002</v>
      </c>
      <c r="F7" s="696">
        <v>6224.3063597351602</v>
      </c>
      <c r="G7" s="697">
        <v>3112.1531798675801</v>
      </c>
      <c r="H7" s="699">
        <v>566.78765999999996</v>
      </c>
      <c r="I7" s="696">
        <v>3101.4945699999998</v>
      </c>
      <c r="J7" s="697">
        <v>-10.658609867578001</v>
      </c>
      <c r="K7" s="700">
        <v>0.498287582703</v>
      </c>
    </row>
    <row r="8" spans="1:11" ht="14.4" customHeight="1" thickBot="1" x14ac:dyDescent="0.35">
      <c r="A8" s="716" t="s">
        <v>327</v>
      </c>
      <c r="B8" s="696">
        <v>5178.2926479899998</v>
      </c>
      <c r="C8" s="696">
        <v>4927.0694700000004</v>
      </c>
      <c r="D8" s="697">
        <v>-251.223177990002</v>
      </c>
      <c r="E8" s="698">
        <v>0.95148532632899996</v>
      </c>
      <c r="F8" s="696">
        <v>5293.3619296596999</v>
      </c>
      <c r="G8" s="697">
        <v>2646.6809648298499</v>
      </c>
      <c r="H8" s="699">
        <v>514.55766000000006</v>
      </c>
      <c r="I8" s="696">
        <v>2614.6735699999999</v>
      </c>
      <c r="J8" s="697">
        <v>-32.00739482985</v>
      </c>
      <c r="K8" s="700">
        <v>0.49395329560700002</v>
      </c>
    </row>
    <row r="9" spans="1:11" ht="14.4" customHeight="1" thickBot="1" x14ac:dyDescent="0.35">
      <c r="A9" s="717" t="s">
        <v>328</v>
      </c>
      <c r="B9" s="701">
        <v>0</v>
      </c>
      <c r="C9" s="701">
        <v>4.9999999900000001E-4</v>
      </c>
      <c r="D9" s="702">
        <v>4.9999999900000001E-4</v>
      </c>
      <c r="E9" s="703" t="s">
        <v>323</v>
      </c>
      <c r="F9" s="701">
        <v>0</v>
      </c>
      <c r="G9" s="702">
        <v>0</v>
      </c>
      <c r="H9" s="704">
        <v>0</v>
      </c>
      <c r="I9" s="701">
        <v>1.2E-4</v>
      </c>
      <c r="J9" s="702">
        <v>1.2E-4</v>
      </c>
      <c r="K9" s="705" t="s">
        <v>323</v>
      </c>
    </row>
    <row r="10" spans="1:11" ht="14.4" customHeight="1" thickBot="1" x14ac:dyDescent="0.35">
      <c r="A10" s="718" t="s">
        <v>329</v>
      </c>
      <c r="B10" s="696">
        <v>0</v>
      </c>
      <c r="C10" s="696">
        <v>4.9999999900000001E-4</v>
      </c>
      <c r="D10" s="697">
        <v>4.9999999900000001E-4</v>
      </c>
      <c r="E10" s="706" t="s">
        <v>323</v>
      </c>
      <c r="F10" s="696">
        <v>0</v>
      </c>
      <c r="G10" s="697">
        <v>0</v>
      </c>
      <c r="H10" s="699">
        <v>0</v>
      </c>
      <c r="I10" s="696">
        <v>1.2E-4</v>
      </c>
      <c r="J10" s="697">
        <v>1.2E-4</v>
      </c>
      <c r="K10" s="707" t="s">
        <v>323</v>
      </c>
    </row>
    <row r="11" spans="1:11" ht="14.4" customHeight="1" thickBot="1" x14ac:dyDescent="0.35">
      <c r="A11" s="717" t="s">
        <v>330</v>
      </c>
      <c r="B11" s="701">
        <v>2523.3687308107801</v>
      </c>
      <c r="C11" s="701">
        <v>2290.8574199999998</v>
      </c>
      <c r="D11" s="702">
        <v>-232.51131081078401</v>
      </c>
      <c r="E11" s="708">
        <v>0.90785678368199996</v>
      </c>
      <c r="F11" s="701">
        <v>2515.6</v>
      </c>
      <c r="G11" s="702">
        <v>1257.8</v>
      </c>
      <c r="H11" s="704">
        <v>230.03148999999999</v>
      </c>
      <c r="I11" s="701">
        <v>1149.93947</v>
      </c>
      <c r="J11" s="702">
        <v>-107.86053</v>
      </c>
      <c r="K11" s="709">
        <v>0.45712333836800001</v>
      </c>
    </row>
    <row r="12" spans="1:11" ht="14.4" customHeight="1" thickBot="1" x14ac:dyDescent="0.35">
      <c r="A12" s="718" t="s">
        <v>331</v>
      </c>
      <c r="B12" s="696">
        <v>1790.0001616002801</v>
      </c>
      <c r="C12" s="696">
        <v>1605.12959</v>
      </c>
      <c r="D12" s="697">
        <v>-184.870571600277</v>
      </c>
      <c r="E12" s="698">
        <v>0.89672036038500003</v>
      </c>
      <c r="F12" s="696">
        <v>1776</v>
      </c>
      <c r="G12" s="697">
        <v>888</v>
      </c>
      <c r="H12" s="699">
        <v>146.01862</v>
      </c>
      <c r="I12" s="696">
        <v>826.55388000000005</v>
      </c>
      <c r="J12" s="697">
        <v>-61.446119999998999</v>
      </c>
      <c r="K12" s="700">
        <v>0.46540195945899998</v>
      </c>
    </row>
    <row r="13" spans="1:11" ht="14.4" customHeight="1" thickBot="1" x14ac:dyDescent="0.35">
      <c r="A13" s="718" t="s">
        <v>332</v>
      </c>
      <c r="B13" s="696">
        <v>87.000007854315001</v>
      </c>
      <c r="C13" s="696">
        <v>79.960849999999994</v>
      </c>
      <c r="D13" s="697">
        <v>-7.0391578543150004</v>
      </c>
      <c r="E13" s="698">
        <v>0.91909014691000002</v>
      </c>
      <c r="F13" s="696">
        <v>80</v>
      </c>
      <c r="G13" s="697">
        <v>40</v>
      </c>
      <c r="H13" s="699">
        <v>11.5731</v>
      </c>
      <c r="I13" s="696">
        <v>28.960889999999999</v>
      </c>
      <c r="J13" s="697">
        <v>-11.039110000000001</v>
      </c>
      <c r="K13" s="700">
        <v>0.36201112499999999</v>
      </c>
    </row>
    <row r="14" spans="1:11" ht="14.4" customHeight="1" thickBot="1" x14ac:dyDescent="0.35">
      <c r="A14" s="718" t="s">
        <v>333</v>
      </c>
      <c r="B14" s="696">
        <v>0</v>
      </c>
      <c r="C14" s="696">
        <v>0</v>
      </c>
      <c r="D14" s="697">
        <v>0</v>
      </c>
      <c r="E14" s="698">
        <v>1</v>
      </c>
      <c r="F14" s="696">
        <v>0</v>
      </c>
      <c r="G14" s="697">
        <v>0</v>
      </c>
      <c r="H14" s="699">
        <v>0</v>
      </c>
      <c r="I14" s="696">
        <v>-1.5149999999999999</v>
      </c>
      <c r="J14" s="697">
        <v>-1.5149999999999999</v>
      </c>
      <c r="K14" s="707" t="s">
        <v>334</v>
      </c>
    </row>
    <row r="15" spans="1:11" ht="14.4" customHeight="1" thickBot="1" x14ac:dyDescent="0.35">
      <c r="A15" s="718" t="s">
        <v>335</v>
      </c>
      <c r="B15" s="696">
        <v>177.01445943293101</v>
      </c>
      <c r="C15" s="696">
        <v>175.41609</v>
      </c>
      <c r="D15" s="697">
        <v>-1.59836943293</v>
      </c>
      <c r="E15" s="698">
        <v>0.99097040186399998</v>
      </c>
      <c r="F15" s="696">
        <v>180</v>
      </c>
      <c r="G15" s="697">
        <v>90</v>
      </c>
      <c r="H15" s="699">
        <v>17.642880000000002</v>
      </c>
      <c r="I15" s="696">
        <v>84.024240000000006</v>
      </c>
      <c r="J15" s="697">
        <v>-5.9757599999990001</v>
      </c>
      <c r="K15" s="700">
        <v>0.466801333333</v>
      </c>
    </row>
    <row r="16" spans="1:11" ht="14.4" customHeight="1" thickBot="1" x14ac:dyDescent="0.35">
      <c r="A16" s="718" t="s">
        <v>336</v>
      </c>
      <c r="B16" s="696">
        <v>0</v>
      </c>
      <c r="C16" s="696">
        <v>3.8610000000000002</v>
      </c>
      <c r="D16" s="697">
        <v>3.8610000000000002</v>
      </c>
      <c r="E16" s="706" t="s">
        <v>334</v>
      </c>
      <c r="F16" s="696">
        <v>5</v>
      </c>
      <c r="G16" s="697">
        <v>2.5</v>
      </c>
      <c r="H16" s="699">
        <v>2.5739999999999998</v>
      </c>
      <c r="I16" s="696">
        <v>2.5739999999999998</v>
      </c>
      <c r="J16" s="697">
        <v>7.3999999999000005E-2</v>
      </c>
      <c r="K16" s="700">
        <v>0.51480000000000004</v>
      </c>
    </row>
    <row r="17" spans="1:11" ht="14.4" customHeight="1" thickBot="1" x14ac:dyDescent="0.35">
      <c r="A17" s="718" t="s">
        <v>337</v>
      </c>
      <c r="B17" s="696">
        <v>370.35623167855198</v>
      </c>
      <c r="C17" s="696">
        <v>319.07371999999998</v>
      </c>
      <c r="D17" s="697">
        <v>-51.282511678551003</v>
      </c>
      <c r="E17" s="698">
        <v>0.86153193252299998</v>
      </c>
      <c r="F17" s="696">
        <v>370</v>
      </c>
      <c r="G17" s="697">
        <v>185</v>
      </c>
      <c r="H17" s="699">
        <v>46.560980000000001</v>
      </c>
      <c r="I17" s="696">
        <v>177.88625999999999</v>
      </c>
      <c r="J17" s="697">
        <v>-7.11374</v>
      </c>
      <c r="K17" s="700">
        <v>0.48077367567500001</v>
      </c>
    </row>
    <row r="18" spans="1:11" ht="14.4" customHeight="1" thickBot="1" x14ac:dyDescent="0.35">
      <c r="A18" s="718" t="s">
        <v>338</v>
      </c>
      <c r="B18" s="696">
        <v>64.997867175207006</v>
      </c>
      <c r="C18" s="696">
        <v>74.680469999999005</v>
      </c>
      <c r="D18" s="697">
        <v>9.6826028247919993</v>
      </c>
      <c r="E18" s="698">
        <v>1.148968008422</v>
      </c>
      <c r="F18" s="696">
        <v>69.599999999999994</v>
      </c>
      <c r="G18" s="697">
        <v>34.799999999999997</v>
      </c>
      <c r="H18" s="699">
        <v>3.0820699999999999</v>
      </c>
      <c r="I18" s="696">
        <v>12.419</v>
      </c>
      <c r="J18" s="697">
        <v>-22.381</v>
      </c>
      <c r="K18" s="700">
        <v>0.17843390804500001</v>
      </c>
    </row>
    <row r="19" spans="1:11" ht="14.4" customHeight="1" thickBot="1" x14ac:dyDescent="0.35">
      <c r="A19" s="718" t="s">
        <v>339</v>
      </c>
      <c r="B19" s="696">
        <v>34.000003069502</v>
      </c>
      <c r="C19" s="696">
        <v>32.735700000000001</v>
      </c>
      <c r="D19" s="697">
        <v>-1.2643030695020001</v>
      </c>
      <c r="E19" s="698">
        <v>0.962814618959</v>
      </c>
      <c r="F19" s="696">
        <v>35</v>
      </c>
      <c r="G19" s="697">
        <v>17.5</v>
      </c>
      <c r="H19" s="699">
        <v>2.5798399999999999</v>
      </c>
      <c r="I19" s="696">
        <v>19.036200000000001</v>
      </c>
      <c r="J19" s="697">
        <v>1.5362</v>
      </c>
      <c r="K19" s="700">
        <v>0.54389142857100004</v>
      </c>
    </row>
    <row r="20" spans="1:11" ht="14.4" customHeight="1" thickBot="1" x14ac:dyDescent="0.35">
      <c r="A20" s="717" t="s">
        <v>340</v>
      </c>
      <c r="B20" s="701">
        <v>107.816354531787</v>
      </c>
      <c r="C20" s="701">
        <v>177.48500000000001</v>
      </c>
      <c r="D20" s="702">
        <v>69.668645468213001</v>
      </c>
      <c r="E20" s="708">
        <v>1.6461788266790001</v>
      </c>
      <c r="F20" s="701">
        <v>188.952031232255</v>
      </c>
      <c r="G20" s="702">
        <v>94.476015616127</v>
      </c>
      <c r="H20" s="704">
        <v>19.88</v>
      </c>
      <c r="I20" s="701">
        <v>74.11</v>
      </c>
      <c r="J20" s="702">
        <v>-20.366015616127001</v>
      </c>
      <c r="K20" s="709">
        <v>0.39221594770200002</v>
      </c>
    </row>
    <row r="21" spans="1:11" ht="14.4" customHeight="1" thickBot="1" x14ac:dyDescent="0.35">
      <c r="A21" s="718" t="s">
        <v>341</v>
      </c>
      <c r="B21" s="696">
        <v>105.805736096202</v>
      </c>
      <c r="C21" s="696">
        <v>173.285</v>
      </c>
      <c r="D21" s="697">
        <v>67.479263903798</v>
      </c>
      <c r="E21" s="698">
        <v>1.637765648569</v>
      </c>
      <c r="F21" s="696">
        <v>184.34684039235199</v>
      </c>
      <c r="G21" s="697">
        <v>92.173420196175002</v>
      </c>
      <c r="H21" s="699">
        <v>19.88</v>
      </c>
      <c r="I21" s="696">
        <v>72.27</v>
      </c>
      <c r="J21" s="697">
        <v>-19.903420196174999</v>
      </c>
      <c r="K21" s="700">
        <v>0.39203275654800002</v>
      </c>
    </row>
    <row r="22" spans="1:11" ht="14.4" customHeight="1" thickBot="1" x14ac:dyDescent="0.35">
      <c r="A22" s="718" t="s">
        <v>342</v>
      </c>
      <c r="B22" s="696">
        <v>2.0106184355850001</v>
      </c>
      <c r="C22" s="696">
        <v>4.2</v>
      </c>
      <c r="D22" s="697">
        <v>2.189381564414</v>
      </c>
      <c r="E22" s="698">
        <v>2.0889095243860001</v>
      </c>
      <c r="F22" s="696">
        <v>4.6051908399029999</v>
      </c>
      <c r="G22" s="697">
        <v>2.3025954199509999</v>
      </c>
      <c r="H22" s="699">
        <v>0</v>
      </c>
      <c r="I22" s="696">
        <v>1.84</v>
      </c>
      <c r="J22" s="697">
        <v>-0.46259541995100001</v>
      </c>
      <c r="K22" s="700">
        <v>0.39954913139600001</v>
      </c>
    </row>
    <row r="23" spans="1:11" ht="14.4" customHeight="1" thickBot="1" x14ac:dyDescent="0.35">
      <c r="A23" s="717" t="s">
        <v>343</v>
      </c>
      <c r="B23" s="701">
        <v>797.21583596467804</v>
      </c>
      <c r="C23" s="701">
        <v>736.7269</v>
      </c>
      <c r="D23" s="702">
        <v>-60.488935964677999</v>
      </c>
      <c r="E23" s="708">
        <v>0.92412476868100002</v>
      </c>
      <c r="F23" s="701">
        <v>834.53075420589198</v>
      </c>
      <c r="G23" s="702">
        <v>417.26537710294599</v>
      </c>
      <c r="H23" s="704">
        <v>77.603149999999999</v>
      </c>
      <c r="I23" s="701">
        <v>411.58481999999998</v>
      </c>
      <c r="J23" s="702">
        <v>-5.6805571029450004</v>
      </c>
      <c r="K23" s="709">
        <v>0.49319311232700003</v>
      </c>
    </row>
    <row r="24" spans="1:11" ht="14.4" customHeight="1" thickBot="1" x14ac:dyDescent="0.35">
      <c r="A24" s="718" t="s">
        <v>344</v>
      </c>
      <c r="B24" s="696">
        <v>8.0000007222350007</v>
      </c>
      <c r="C24" s="696">
        <v>11.623609999999999</v>
      </c>
      <c r="D24" s="697">
        <v>3.6236092777639999</v>
      </c>
      <c r="E24" s="698">
        <v>1.452951118828</v>
      </c>
      <c r="F24" s="696">
        <v>10</v>
      </c>
      <c r="G24" s="697">
        <v>5</v>
      </c>
      <c r="H24" s="699">
        <v>1.03556</v>
      </c>
      <c r="I24" s="696">
        <v>5.0147399999999998</v>
      </c>
      <c r="J24" s="697">
        <v>1.474E-2</v>
      </c>
      <c r="K24" s="700">
        <v>0.50147399999999998</v>
      </c>
    </row>
    <row r="25" spans="1:11" ht="14.4" customHeight="1" thickBot="1" x14ac:dyDescent="0.35">
      <c r="A25" s="718" t="s">
        <v>345</v>
      </c>
      <c r="B25" s="696">
        <v>0.79089007140099998</v>
      </c>
      <c r="C25" s="696">
        <v>0.47915999999999997</v>
      </c>
      <c r="D25" s="697">
        <v>-0.31173007140100001</v>
      </c>
      <c r="E25" s="698">
        <v>0.60584905200600003</v>
      </c>
      <c r="F25" s="696">
        <v>1</v>
      </c>
      <c r="G25" s="697">
        <v>0.5</v>
      </c>
      <c r="H25" s="699">
        <v>0</v>
      </c>
      <c r="I25" s="696">
        <v>0.31725999999999999</v>
      </c>
      <c r="J25" s="697">
        <v>-0.18274000000000001</v>
      </c>
      <c r="K25" s="700">
        <v>0.31725999999999999</v>
      </c>
    </row>
    <row r="26" spans="1:11" ht="14.4" customHeight="1" thickBot="1" x14ac:dyDescent="0.35">
      <c r="A26" s="718" t="s">
        <v>346</v>
      </c>
      <c r="B26" s="696">
        <v>251.00002266015099</v>
      </c>
      <c r="C26" s="696">
        <v>255.47895</v>
      </c>
      <c r="D26" s="697">
        <v>4.4789273398490002</v>
      </c>
      <c r="E26" s="698">
        <v>1.01784433042</v>
      </c>
      <c r="F26" s="696">
        <v>272</v>
      </c>
      <c r="G26" s="697">
        <v>136</v>
      </c>
      <c r="H26" s="699">
        <v>19.572099999999999</v>
      </c>
      <c r="I26" s="696">
        <v>113.72795000000001</v>
      </c>
      <c r="J26" s="697">
        <v>-22.27205</v>
      </c>
      <c r="K26" s="700">
        <v>0.41811746323499999</v>
      </c>
    </row>
    <row r="27" spans="1:11" ht="14.4" customHeight="1" thickBot="1" x14ac:dyDescent="0.35">
      <c r="A27" s="718" t="s">
        <v>347</v>
      </c>
      <c r="B27" s="696">
        <v>350.26950561459802</v>
      </c>
      <c r="C27" s="696">
        <v>292.91226999999998</v>
      </c>
      <c r="D27" s="697">
        <v>-57.357235614597002</v>
      </c>
      <c r="E27" s="698">
        <v>0.83624827541299995</v>
      </c>
      <c r="F27" s="696">
        <v>363.53075420589198</v>
      </c>
      <c r="G27" s="697">
        <v>181.76537710294599</v>
      </c>
      <c r="H27" s="699">
        <v>34.366039999999998</v>
      </c>
      <c r="I27" s="696">
        <v>189.33563000000001</v>
      </c>
      <c r="J27" s="697">
        <v>7.570252897054</v>
      </c>
      <c r="K27" s="700">
        <v>0.52082424336699995</v>
      </c>
    </row>
    <row r="28" spans="1:11" ht="14.4" customHeight="1" thickBot="1" x14ac:dyDescent="0.35">
      <c r="A28" s="718" t="s">
        <v>348</v>
      </c>
      <c r="B28" s="696">
        <v>50.000004513973998</v>
      </c>
      <c r="C28" s="696">
        <v>46.646900000000002</v>
      </c>
      <c r="D28" s="697">
        <v>-3.3531045139739999</v>
      </c>
      <c r="E28" s="698">
        <v>0.93293791577399998</v>
      </c>
      <c r="F28" s="696">
        <v>50</v>
      </c>
      <c r="G28" s="697">
        <v>25</v>
      </c>
      <c r="H28" s="699">
        <v>5.1846500000000004</v>
      </c>
      <c r="I28" s="696">
        <v>26.22025</v>
      </c>
      <c r="J28" s="697">
        <v>1.2202500000000001</v>
      </c>
      <c r="K28" s="700">
        <v>0.52440500000000001</v>
      </c>
    </row>
    <row r="29" spans="1:11" ht="14.4" customHeight="1" thickBot="1" x14ac:dyDescent="0.35">
      <c r="A29" s="718" t="s">
        <v>349</v>
      </c>
      <c r="B29" s="696">
        <v>0</v>
      </c>
      <c r="C29" s="696">
        <v>0.98099999999999998</v>
      </c>
      <c r="D29" s="697">
        <v>0.98099999999999998</v>
      </c>
      <c r="E29" s="706" t="s">
        <v>334</v>
      </c>
      <c r="F29" s="696">
        <v>1</v>
      </c>
      <c r="G29" s="697">
        <v>0.5</v>
      </c>
      <c r="H29" s="699">
        <v>0</v>
      </c>
      <c r="I29" s="696">
        <v>0</v>
      </c>
      <c r="J29" s="697">
        <v>-0.5</v>
      </c>
      <c r="K29" s="700">
        <v>0</v>
      </c>
    </row>
    <row r="30" spans="1:11" ht="14.4" customHeight="1" thickBot="1" x14ac:dyDescent="0.35">
      <c r="A30" s="718" t="s">
        <v>350</v>
      </c>
      <c r="B30" s="696">
        <v>10.000000902794</v>
      </c>
      <c r="C30" s="696">
        <v>11.680999999999999</v>
      </c>
      <c r="D30" s="697">
        <v>1.680999097205</v>
      </c>
      <c r="E30" s="698">
        <v>1.168099894544</v>
      </c>
      <c r="F30" s="696">
        <v>12</v>
      </c>
      <c r="G30" s="697">
        <v>6</v>
      </c>
      <c r="H30" s="699">
        <v>1.014</v>
      </c>
      <c r="I30" s="696">
        <v>5.9080000000000004</v>
      </c>
      <c r="J30" s="697">
        <v>-9.1999999999000007E-2</v>
      </c>
      <c r="K30" s="700">
        <v>0.492333333333</v>
      </c>
    </row>
    <row r="31" spans="1:11" ht="14.4" customHeight="1" thickBot="1" x14ac:dyDescent="0.35">
      <c r="A31" s="718" t="s">
        <v>351</v>
      </c>
      <c r="B31" s="696">
        <v>122.000011014097</v>
      </c>
      <c r="C31" s="696">
        <v>111.03474</v>
      </c>
      <c r="D31" s="697">
        <v>-10.965271014097</v>
      </c>
      <c r="E31" s="698">
        <v>0.91012073750599998</v>
      </c>
      <c r="F31" s="696">
        <v>120</v>
      </c>
      <c r="G31" s="697">
        <v>60</v>
      </c>
      <c r="H31" s="699">
        <v>16.231200000000001</v>
      </c>
      <c r="I31" s="696">
        <v>66.688299999999998</v>
      </c>
      <c r="J31" s="697">
        <v>6.6882999999999999</v>
      </c>
      <c r="K31" s="700">
        <v>0.55573583333300003</v>
      </c>
    </row>
    <row r="32" spans="1:11" ht="14.4" customHeight="1" thickBot="1" x14ac:dyDescent="0.35">
      <c r="A32" s="718" t="s">
        <v>352</v>
      </c>
      <c r="B32" s="696">
        <v>5.0000004513969998</v>
      </c>
      <c r="C32" s="696">
        <v>5.35562</v>
      </c>
      <c r="D32" s="697">
        <v>0.35561954860200001</v>
      </c>
      <c r="E32" s="698">
        <v>1.0711239032990001</v>
      </c>
      <c r="F32" s="696">
        <v>5</v>
      </c>
      <c r="G32" s="697">
        <v>2.5</v>
      </c>
      <c r="H32" s="699">
        <v>0</v>
      </c>
      <c r="I32" s="696">
        <v>2.1422400000000001</v>
      </c>
      <c r="J32" s="697">
        <v>-0.35775999999899999</v>
      </c>
      <c r="K32" s="700">
        <v>0.428448</v>
      </c>
    </row>
    <row r="33" spans="1:11" ht="14.4" customHeight="1" thickBot="1" x14ac:dyDescent="0.35">
      <c r="A33" s="718" t="s">
        <v>353</v>
      </c>
      <c r="B33" s="696">
        <v>0.155400014029</v>
      </c>
      <c r="C33" s="696">
        <v>0.53364999999999996</v>
      </c>
      <c r="D33" s="697">
        <v>0.37824998596999998</v>
      </c>
      <c r="E33" s="698">
        <v>3.4340408740170001</v>
      </c>
      <c r="F33" s="696">
        <v>0</v>
      </c>
      <c r="G33" s="697">
        <v>0</v>
      </c>
      <c r="H33" s="699">
        <v>0.1996</v>
      </c>
      <c r="I33" s="696">
        <v>2.2304499999999998</v>
      </c>
      <c r="J33" s="697">
        <v>2.2304499999999998</v>
      </c>
      <c r="K33" s="707" t="s">
        <v>323</v>
      </c>
    </row>
    <row r="34" spans="1:11" ht="14.4" customHeight="1" thickBot="1" x14ac:dyDescent="0.35">
      <c r="A34" s="717" t="s">
        <v>354</v>
      </c>
      <c r="B34" s="701">
        <v>985.11807385203599</v>
      </c>
      <c r="C34" s="701">
        <v>931.49009000000001</v>
      </c>
      <c r="D34" s="702">
        <v>-53.627983852036003</v>
      </c>
      <c r="E34" s="708">
        <v>0.94556187194600005</v>
      </c>
      <c r="F34" s="701">
        <v>984.54692745352997</v>
      </c>
      <c r="G34" s="702">
        <v>492.27346372676499</v>
      </c>
      <c r="H34" s="704">
        <v>96.625129999999999</v>
      </c>
      <c r="I34" s="701">
        <v>546.19646999999998</v>
      </c>
      <c r="J34" s="702">
        <v>53.923006273235004</v>
      </c>
      <c r="K34" s="709">
        <v>0.554769361184</v>
      </c>
    </row>
    <row r="35" spans="1:11" ht="14.4" customHeight="1" thickBot="1" x14ac:dyDescent="0.35">
      <c r="A35" s="718" t="s">
        <v>355</v>
      </c>
      <c r="B35" s="696">
        <v>816.68330204174003</v>
      </c>
      <c r="C35" s="696">
        <v>717.38765999999998</v>
      </c>
      <c r="D35" s="697">
        <v>-99.295642041739995</v>
      </c>
      <c r="E35" s="698">
        <v>0.87841597618800005</v>
      </c>
      <c r="F35" s="696">
        <v>922.21581989179799</v>
      </c>
      <c r="G35" s="697">
        <v>461.107909945899</v>
      </c>
      <c r="H35" s="699">
        <v>77.96002</v>
      </c>
      <c r="I35" s="696">
        <v>433.07575000000003</v>
      </c>
      <c r="J35" s="697">
        <v>-28.032159945898002</v>
      </c>
      <c r="K35" s="700">
        <v>0.46960347096400001</v>
      </c>
    </row>
    <row r="36" spans="1:11" ht="14.4" customHeight="1" thickBot="1" x14ac:dyDescent="0.35">
      <c r="A36" s="718" t="s">
        <v>356</v>
      </c>
      <c r="B36" s="696">
        <v>168.43477181029601</v>
      </c>
      <c r="C36" s="696">
        <v>214.10243</v>
      </c>
      <c r="D36" s="697">
        <v>45.667658189703999</v>
      </c>
      <c r="E36" s="698">
        <v>1.2711296349250001</v>
      </c>
      <c r="F36" s="696">
        <v>62.331107561731997</v>
      </c>
      <c r="G36" s="697">
        <v>31.165553780865999</v>
      </c>
      <c r="H36" s="699">
        <v>18.665109999999999</v>
      </c>
      <c r="I36" s="696">
        <v>113.12072000000001</v>
      </c>
      <c r="J36" s="697">
        <v>81.955166219133005</v>
      </c>
      <c r="K36" s="700">
        <v>1.8148357124559999</v>
      </c>
    </row>
    <row r="37" spans="1:11" ht="14.4" customHeight="1" thickBot="1" x14ac:dyDescent="0.35">
      <c r="A37" s="717" t="s">
        <v>357</v>
      </c>
      <c r="B37" s="701">
        <v>426.13908008448902</v>
      </c>
      <c r="C37" s="701">
        <v>404.05416000000002</v>
      </c>
      <c r="D37" s="702">
        <v>-22.084920084488999</v>
      </c>
      <c r="E37" s="708">
        <v>0.94817438456900005</v>
      </c>
      <c r="F37" s="701">
        <v>388.29233446160401</v>
      </c>
      <c r="G37" s="702">
        <v>194.14616723080201</v>
      </c>
      <c r="H37" s="704">
        <v>45.563780000000001</v>
      </c>
      <c r="I37" s="701">
        <v>233.99501000000001</v>
      </c>
      <c r="J37" s="702">
        <v>39.848842769198001</v>
      </c>
      <c r="K37" s="709">
        <v>0.60262588063800004</v>
      </c>
    </row>
    <row r="38" spans="1:11" ht="14.4" customHeight="1" thickBot="1" x14ac:dyDescent="0.35">
      <c r="A38" s="718" t="s">
        <v>358</v>
      </c>
      <c r="B38" s="696">
        <v>27.428826742940998</v>
      </c>
      <c r="C38" s="696">
        <v>7.3840000000000003</v>
      </c>
      <c r="D38" s="697">
        <v>-20.044826742941002</v>
      </c>
      <c r="E38" s="698">
        <v>0.26920582747400001</v>
      </c>
      <c r="F38" s="696">
        <v>0</v>
      </c>
      <c r="G38" s="697">
        <v>0</v>
      </c>
      <c r="H38" s="699">
        <v>0</v>
      </c>
      <c r="I38" s="696">
        <v>6.7735000000000003</v>
      </c>
      <c r="J38" s="697">
        <v>6.7735000000000003</v>
      </c>
      <c r="K38" s="707" t="s">
        <v>323</v>
      </c>
    </row>
    <row r="39" spans="1:11" ht="14.4" customHeight="1" thickBot="1" x14ac:dyDescent="0.35">
      <c r="A39" s="718" t="s">
        <v>359</v>
      </c>
      <c r="B39" s="696">
        <v>41.000003701459001</v>
      </c>
      <c r="C39" s="696">
        <v>43.722569999999997</v>
      </c>
      <c r="D39" s="697">
        <v>2.722566298541</v>
      </c>
      <c r="E39" s="698">
        <v>1.066404050067</v>
      </c>
      <c r="F39" s="696">
        <v>46</v>
      </c>
      <c r="G39" s="697">
        <v>23</v>
      </c>
      <c r="H39" s="699">
        <v>5.2358900000000004</v>
      </c>
      <c r="I39" s="696">
        <v>17.22259</v>
      </c>
      <c r="J39" s="697">
        <v>-5.7774099999999997</v>
      </c>
      <c r="K39" s="700">
        <v>0.374404130434</v>
      </c>
    </row>
    <row r="40" spans="1:11" ht="14.4" customHeight="1" thickBot="1" x14ac:dyDescent="0.35">
      <c r="A40" s="718" t="s">
        <v>360</v>
      </c>
      <c r="B40" s="696">
        <v>198.077833871557</v>
      </c>
      <c r="C40" s="696">
        <v>205.57545999999999</v>
      </c>
      <c r="D40" s="697">
        <v>7.4976261284429997</v>
      </c>
      <c r="E40" s="698">
        <v>1.037851919025</v>
      </c>
      <c r="F40" s="696">
        <v>193.69024517238299</v>
      </c>
      <c r="G40" s="697">
        <v>96.845122586190996</v>
      </c>
      <c r="H40" s="699">
        <v>27.69528</v>
      </c>
      <c r="I40" s="696">
        <v>114.99097999999999</v>
      </c>
      <c r="J40" s="697">
        <v>18.145857413807999</v>
      </c>
      <c r="K40" s="700">
        <v>0.59368493182299997</v>
      </c>
    </row>
    <row r="41" spans="1:11" ht="14.4" customHeight="1" thickBot="1" x14ac:dyDescent="0.35">
      <c r="A41" s="718" t="s">
        <v>361</v>
      </c>
      <c r="B41" s="696">
        <v>55.091708781567</v>
      </c>
      <c r="C41" s="696">
        <v>49.250169999999997</v>
      </c>
      <c r="D41" s="697">
        <v>-5.8415387815670003</v>
      </c>
      <c r="E41" s="698">
        <v>0.89396700681800001</v>
      </c>
      <c r="F41" s="696">
        <v>50</v>
      </c>
      <c r="G41" s="697">
        <v>25</v>
      </c>
      <c r="H41" s="699">
        <v>5.8439699999999997</v>
      </c>
      <c r="I41" s="696">
        <v>24.27102</v>
      </c>
      <c r="J41" s="697">
        <v>-0.72897999999999996</v>
      </c>
      <c r="K41" s="700">
        <v>0.48542039999999997</v>
      </c>
    </row>
    <row r="42" spans="1:11" ht="14.4" customHeight="1" thickBot="1" x14ac:dyDescent="0.35">
      <c r="A42" s="718" t="s">
        <v>362</v>
      </c>
      <c r="B42" s="696">
        <v>16.047506756352998</v>
      </c>
      <c r="C42" s="696">
        <v>4.5564600000000004</v>
      </c>
      <c r="D42" s="697">
        <v>-11.491046756353001</v>
      </c>
      <c r="E42" s="698">
        <v>0.28393569600399998</v>
      </c>
      <c r="F42" s="696">
        <v>4.8545543168450003</v>
      </c>
      <c r="G42" s="697">
        <v>2.4272771584220001</v>
      </c>
      <c r="H42" s="699">
        <v>2.6599999999999999E-2</v>
      </c>
      <c r="I42" s="696">
        <v>15.47452</v>
      </c>
      <c r="J42" s="697">
        <v>13.047242841577001</v>
      </c>
      <c r="K42" s="700">
        <v>3.1876293867599998</v>
      </c>
    </row>
    <row r="43" spans="1:11" ht="14.4" customHeight="1" thickBot="1" x14ac:dyDescent="0.35">
      <c r="A43" s="718" t="s">
        <v>363</v>
      </c>
      <c r="B43" s="696">
        <v>0</v>
      </c>
      <c r="C43" s="696">
        <v>4.598E-2</v>
      </c>
      <c r="D43" s="697">
        <v>4.598E-2</v>
      </c>
      <c r="E43" s="706" t="s">
        <v>334</v>
      </c>
      <c r="F43" s="696">
        <v>0</v>
      </c>
      <c r="G43" s="697">
        <v>0</v>
      </c>
      <c r="H43" s="699">
        <v>0.83489999999999998</v>
      </c>
      <c r="I43" s="696">
        <v>4.7614200000000002</v>
      </c>
      <c r="J43" s="697">
        <v>4.7614200000000002</v>
      </c>
      <c r="K43" s="707" t="s">
        <v>334</v>
      </c>
    </row>
    <row r="44" spans="1:11" ht="14.4" customHeight="1" thickBot="1" x14ac:dyDescent="0.35">
      <c r="A44" s="718" t="s">
        <v>364</v>
      </c>
      <c r="B44" s="696">
        <v>1.527990383021</v>
      </c>
      <c r="C44" s="696">
        <v>1.3501099999999999</v>
      </c>
      <c r="D44" s="697">
        <v>-0.17788038302100001</v>
      </c>
      <c r="E44" s="698">
        <v>0.88358540407099995</v>
      </c>
      <c r="F44" s="696">
        <v>2</v>
      </c>
      <c r="G44" s="697">
        <v>1</v>
      </c>
      <c r="H44" s="699">
        <v>0.31315999999999999</v>
      </c>
      <c r="I44" s="696">
        <v>0.84058999999999995</v>
      </c>
      <c r="J44" s="697">
        <v>-0.15941</v>
      </c>
      <c r="K44" s="700">
        <v>0.420294999999</v>
      </c>
    </row>
    <row r="45" spans="1:11" ht="14.4" customHeight="1" thickBot="1" x14ac:dyDescent="0.35">
      <c r="A45" s="718" t="s">
        <v>365</v>
      </c>
      <c r="B45" s="696">
        <v>18.195949473508001</v>
      </c>
      <c r="C45" s="696">
        <v>17.733509999999999</v>
      </c>
      <c r="D45" s="697">
        <v>-0.46243947350699999</v>
      </c>
      <c r="E45" s="698">
        <v>0.97458558157700004</v>
      </c>
      <c r="F45" s="696">
        <v>21.747534972374002</v>
      </c>
      <c r="G45" s="697">
        <v>10.873767486187001</v>
      </c>
      <c r="H45" s="699">
        <v>0.99329999999999996</v>
      </c>
      <c r="I45" s="696">
        <v>14.88335</v>
      </c>
      <c r="J45" s="697">
        <v>4.009582513812</v>
      </c>
      <c r="K45" s="700">
        <v>0.68436951677000002</v>
      </c>
    </row>
    <row r="46" spans="1:11" ht="14.4" customHeight="1" thickBot="1" x14ac:dyDescent="0.35">
      <c r="A46" s="718" t="s">
        <v>366</v>
      </c>
      <c r="B46" s="696">
        <v>0</v>
      </c>
      <c r="C46" s="696">
        <v>0</v>
      </c>
      <c r="D46" s="697">
        <v>0</v>
      </c>
      <c r="E46" s="698">
        <v>1</v>
      </c>
      <c r="F46" s="696">
        <v>0</v>
      </c>
      <c r="G46" s="697">
        <v>0</v>
      </c>
      <c r="H46" s="699">
        <v>0</v>
      </c>
      <c r="I46" s="696">
        <v>0.60499999999999998</v>
      </c>
      <c r="J46" s="697">
        <v>0.60499999999999998</v>
      </c>
      <c r="K46" s="707" t="s">
        <v>334</v>
      </c>
    </row>
    <row r="47" spans="1:11" ht="14.4" customHeight="1" thickBot="1" x14ac:dyDescent="0.35">
      <c r="A47" s="718" t="s">
        <v>367</v>
      </c>
      <c r="B47" s="696">
        <v>0</v>
      </c>
      <c r="C47" s="696">
        <v>5.5469999999999997</v>
      </c>
      <c r="D47" s="697">
        <v>5.5469999999999997</v>
      </c>
      <c r="E47" s="706" t="s">
        <v>334</v>
      </c>
      <c r="F47" s="696">
        <v>0</v>
      </c>
      <c r="G47" s="697">
        <v>0</v>
      </c>
      <c r="H47" s="699">
        <v>0</v>
      </c>
      <c r="I47" s="696">
        <v>0</v>
      </c>
      <c r="J47" s="697">
        <v>0</v>
      </c>
      <c r="K47" s="707" t="s">
        <v>323</v>
      </c>
    </row>
    <row r="48" spans="1:11" ht="14.4" customHeight="1" thickBot="1" x14ac:dyDescent="0.35">
      <c r="A48" s="718" t="s">
        <v>368</v>
      </c>
      <c r="B48" s="696">
        <v>68.769260374081</v>
      </c>
      <c r="C48" s="696">
        <v>68.888900000000007</v>
      </c>
      <c r="D48" s="697">
        <v>0.11963962591799999</v>
      </c>
      <c r="E48" s="698">
        <v>1.001739725355</v>
      </c>
      <c r="F48" s="696">
        <v>70</v>
      </c>
      <c r="G48" s="697">
        <v>35</v>
      </c>
      <c r="H48" s="699">
        <v>4.6206800000000001</v>
      </c>
      <c r="I48" s="696">
        <v>34.084040000000002</v>
      </c>
      <c r="J48" s="697">
        <v>-0.91595999999900002</v>
      </c>
      <c r="K48" s="700">
        <v>0.486914857142</v>
      </c>
    </row>
    <row r="49" spans="1:11" ht="14.4" customHeight="1" thickBot="1" x14ac:dyDescent="0.35">
      <c r="A49" s="718" t="s">
        <v>369</v>
      </c>
      <c r="B49" s="696">
        <v>0</v>
      </c>
      <c r="C49" s="696">
        <v>0</v>
      </c>
      <c r="D49" s="697">
        <v>0</v>
      </c>
      <c r="E49" s="698">
        <v>1</v>
      </c>
      <c r="F49" s="696">
        <v>0</v>
      </c>
      <c r="G49" s="697">
        <v>0</v>
      </c>
      <c r="H49" s="699">
        <v>0</v>
      </c>
      <c r="I49" s="696">
        <v>8.7999999999999995E-2</v>
      </c>
      <c r="J49" s="697">
        <v>8.7999999999999995E-2</v>
      </c>
      <c r="K49" s="707" t="s">
        <v>334</v>
      </c>
    </row>
    <row r="50" spans="1:11" ht="14.4" customHeight="1" thickBot="1" x14ac:dyDescent="0.35">
      <c r="A50" s="717" t="s">
        <v>370</v>
      </c>
      <c r="B50" s="701">
        <v>11.527803347661999</v>
      </c>
      <c r="C50" s="701">
        <v>14.478569999999999</v>
      </c>
      <c r="D50" s="702">
        <v>2.9507666523370002</v>
      </c>
      <c r="E50" s="708">
        <v>1.25596955147</v>
      </c>
      <c r="F50" s="701">
        <v>15.439882306418999</v>
      </c>
      <c r="G50" s="702">
        <v>7.7199411532089997</v>
      </c>
      <c r="H50" s="704">
        <v>0.23846999999999999</v>
      </c>
      <c r="I50" s="701">
        <v>10.93136</v>
      </c>
      <c r="J50" s="702">
        <v>3.21141884679</v>
      </c>
      <c r="K50" s="709">
        <v>0.70799503409700004</v>
      </c>
    </row>
    <row r="51" spans="1:11" ht="14.4" customHeight="1" thickBot="1" x14ac:dyDescent="0.35">
      <c r="A51" s="718" t="s">
        <v>371</v>
      </c>
      <c r="B51" s="696">
        <v>0.18492192150600001</v>
      </c>
      <c r="C51" s="696">
        <v>0.255</v>
      </c>
      <c r="D51" s="697">
        <v>7.0078078493000004E-2</v>
      </c>
      <c r="E51" s="698">
        <v>1.378960362962</v>
      </c>
      <c r="F51" s="696">
        <v>0</v>
      </c>
      <c r="G51" s="697">
        <v>0</v>
      </c>
      <c r="H51" s="699">
        <v>0</v>
      </c>
      <c r="I51" s="696">
        <v>0.16366</v>
      </c>
      <c r="J51" s="697">
        <v>0.16366</v>
      </c>
      <c r="K51" s="707" t="s">
        <v>323</v>
      </c>
    </row>
    <row r="52" spans="1:11" ht="14.4" customHeight="1" thickBot="1" x14ac:dyDescent="0.35">
      <c r="A52" s="718" t="s">
        <v>372</v>
      </c>
      <c r="B52" s="696">
        <v>1.9988828457429999</v>
      </c>
      <c r="C52" s="696">
        <v>0.62704000000000004</v>
      </c>
      <c r="D52" s="697">
        <v>-1.3718428457430001</v>
      </c>
      <c r="E52" s="698">
        <v>0.313695222976</v>
      </c>
      <c r="F52" s="696">
        <v>0</v>
      </c>
      <c r="G52" s="697">
        <v>0</v>
      </c>
      <c r="H52" s="699">
        <v>0</v>
      </c>
      <c r="I52" s="696">
        <v>0.31168000000000001</v>
      </c>
      <c r="J52" s="697">
        <v>0.31168000000000001</v>
      </c>
      <c r="K52" s="707" t="s">
        <v>323</v>
      </c>
    </row>
    <row r="53" spans="1:11" ht="14.4" customHeight="1" thickBot="1" x14ac:dyDescent="0.35">
      <c r="A53" s="718" t="s">
        <v>373</v>
      </c>
      <c r="B53" s="696">
        <v>2.2508682914100002</v>
      </c>
      <c r="C53" s="696">
        <v>0</v>
      </c>
      <c r="D53" s="697">
        <v>-2.2508682914100002</v>
      </c>
      <c r="E53" s="698">
        <v>0</v>
      </c>
      <c r="F53" s="696">
        <v>0</v>
      </c>
      <c r="G53" s="697">
        <v>0</v>
      </c>
      <c r="H53" s="699">
        <v>0</v>
      </c>
      <c r="I53" s="696">
        <v>0</v>
      </c>
      <c r="J53" s="697">
        <v>0</v>
      </c>
      <c r="K53" s="700">
        <v>0</v>
      </c>
    </row>
    <row r="54" spans="1:11" ht="14.4" customHeight="1" thickBot="1" x14ac:dyDescent="0.35">
      <c r="A54" s="718" t="s">
        <v>374</v>
      </c>
      <c r="B54" s="696">
        <v>0.224521012312</v>
      </c>
      <c r="C54" s="696">
        <v>7.7475199999999997</v>
      </c>
      <c r="D54" s="697">
        <v>7.522998987687</v>
      </c>
      <c r="E54" s="698">
        <v>34.506881650889</v>
      </c>
      <c r="F54" s="696">
        <v>10.31898446165</v>
      </c>
      <c r="G54" s="697">
        <v>5.1594922308240001</v>
      </c>
      <c r="H54" s="699">
        <v>0</v>
      </c>
      <c r="I54" s="696">
        <v>6.2990000000000004</v>
      </c>
      <c r="J54" s="697">
        <v>1.139507769175</v>
      </c>
      <c r="K54" s="700">
        <v>0.610428286175</v>
      </c>
    </row>
    <row r="55" spans="1:11" ht="14.4" customHeight="1" thickBot="1" x14ac:dyDescent="0.35">
      <c r="A55" s="718" t="s">
        <v>375</v>
      </c>
      <c r="B55" s="696">
        <v>0</v>
      </c>
      <c r="C55" s="696">
        <v>0.76229999999999998</v>
      </c>
      <c r="D55" s="697">
        <v>0.76229999999999998</v>
      </c>
      <c r="E55" s="706" t="s">
        <v>334</v>
      </c>
      <c r="F55" s="696">
        <v>0</v>
      </c>
      <c r="G55" s="697">
        <v>0</v>
      </c>
      <c r="H55" s="699">
        <v>0</v>
      </c>
      <c r="I55" s="696">
        <v>0</v>
      </c>
      <c r="J55" s="697">
        <v>0</v>
      </c>
      <c r="K55" s="707" t="s">
        <v>323</v>
      </c>
    </row>
    <row r="56" spans="1:11" ht="14.4" customHeight="1" thickBot="1" x14ac:dyDescent="0.35">
      <c r="A56" s="718" t="s">
        <v>376</v>
      </c>
      <c r="B56" s="696">
        <v>6.86860927669</v>
      </c>
      <c r="C56" s="696">
        <v>5.0867100000000001</v>
      </c>
      <c r="D56" s="697">
        <v>-1.7818992766899999</v>
      </c>
      <c r="E56" s="698">
        <v>0.740573498228</v>
      </c>
      <c r="F56" s="696">
        <v>5.1208978447689999</v>
      </c>
      <c r="G56" s="697">
        <v>2.5604489223839999</v>
      </c>
      <c r="H56" s="699">
        <v>0.23846999999999999</v>
      </c>
      <c r="I56" s="696">
        <v>4.1570200000000002</v>
      </c>
      <c r="J56" s="697">
        <v>1.5965710776149999</v>
      </c>
      <c r="K56" s="700">
        <v>0.81177561552900002</v>
      </c>
    </row>
    <row r="57" spans="1:11" ht="14.4" customHeight="1" thickBot="1" x14ac:dyDescent="0.35">
      <c r="A57" s="717" t="s">
        <v>377</v>
      </c>
      <c r="B57" s="701">
        <v>327.10676939856398</v>
      </c>
      <c r="C57" s="701">
        <v>370.11581999999999</v>
      </c>
      <c r="D57" s="702">
        <v>43.009050601436002</v>
      </c>
      <c r="E57" s="708">
        <v>1.1314832177900001</v>
      </c>
      <c r="F57" s="701">
        <v>366</v>
      </c>
      <c r="G57" s="702">
        <v>183</v>
      </c>
      <c r="H57" s="704">
        <v>44.615639999999999</v>
      </c>
      <c r="I57" s="701">
        <v>186.01732000000001</v>
      </c>
      <c r="J57" s="702">
        <v>3.0173199999999998</v>
      </c>
      <c r="K57" s="709">
        <v>0.50824404371499998</v>
      </c>
    </row>
    <row r="58" spans="1:11" ht="14.4" customHeight="1" thickBot="1" x14ac:dyDescent="0.35">
      <c r="A58" s="718" t="s">
        <v>378</v>
      </c>
      <c r="B58" s="696">
        <v>0</v>
      </c>
      <c r="C58" s="696">
        <v>33.144779999999997</v>
      </c>
      <c r="D58" s="697">
        <v>33.144779999999997</v>
      </c>
      <c r="E58" s="706" t="s">
        <v>323</v>
      </c>
      <c r="F58" s="696">
        <v>38</v>
      </c>
      <c r="G58" s="697">
        <v>19</v>
      </c>
      <c r="H58" s="699">
        <v>8.4048499999999997</v>
      </c>
      <c r="I58" s="696">
        <v>25.51709</v>
      </c>
      <c r="J58" s="697">
        <v>6.5170899999990004</v>
      </c>
      <c r="K58" s="700">
        <v>0.67150236842099997</v>
      </c>
    </row>
    <row r="59" spans="1:11" ht="14.4" customHeight="1" thickBot="1" x14ac:dyDescent="0.35">
      <c r="A59" s="718" t="s">
        <v>379</v>
      </c>
      <c r="B59" s="696">
        <v>0</v>
      </c>
      <c r="C59" s="696">
        <v>10.4899</v>
      </c>
      <c r="D59" s="697">
        <v>10.4899</v>
      </c>
      <c r="E59" s="706" t="s">
        <v>323</v>
      </c>
      <c r="F59" s="696">
        <v>0</v>
      </c>
      <c r="G59" s="697">
        <v>0</v>
      </c>
      <c r="H59" s="699">
        <v>0</v>
      </c>
      <c r="I59" s="696">
        <v>3.2789899999999998</v>
      </c>
      <c r="J59" s="697">
        <v>3.2789899999999998</v>
      </c>
      <c r="K59" s="707" t="s">
        <v>323</v>
      </c>
    </row>
    <row r="60" spans="1:11" ht="14.4" customHeight="1" thickBot="1" x14ac:dyDescent="0.35">
      <c r="A60" s="718" t="s">
        <v>380</v>
      </c>
      <c r="B60" s="696">
        <v>12.113719061194001</v>
      </c>
      <c r="C60" s="696">
        <v>12.99305</v>
      </c>
      <c r="D60" s="697">
        <v>0.87933093880500002</v>
      </c>
      <c r="E60" s="698">
        <v>1.0725896757519999</v>
      </c>
      <c r="F60" s="696">
        <v>13</v>
      </c>
      <c r="G60" s="697">
        <v>6.5</v>
      </c>
      <c r="H60" s="699">
        <v>1.3068</v>
      </c>
      <c r="I60" s="696">
        <v>4.6538599999999999</v>
      </c>
      <c r="J60" s="697">
        <v>-1.8461399999999999</v>
      </c>
      <c r="K60" s="700">
        <v>0.35798923076900002</v>
      </c>
    </row>
    <row r="61" spans="1:11" ht="14.4" customHeight="1" thickBot="1" x14ac:dyDescent="0.35">
      <c r="A61" s="718" t="s">
        <v>381</v>
      </c>
      <c r="B61" s="696">
        <v>314.99305033736999</v>
      </c>
      <c r="C61" s="696">
        <v>313.48809</v>
      </c>
      <c r="D61" s="697">
        <v>-1.5049603373689999</v>
      </c>
      <c r="E61" s="698">
        <v>0.99522224272600002</v>
      </c>
      <c r="F61" s="696">
        <v>315</v>
      </c>
      <c r="G61" s="697">
        <v>157.5</v>
      </c>
      <c r="H61" s="699">
        <v>34.90399</v>
      </c>
      <c r="I61" s="696">
        <v>152.56738000000001</v>
      </c>
      <c r="J61" s="697">
        <v>-4.9326199999989999</v>
      </c>
      <c r="K61" s="700">
        <v>0.48434088888799998</v>
      </c>
    </row>
    <row r="62" spans="1:11" ht="14.4" customHeight="1" thickBot="1" x14ac:dyDescent="0.35">
      <c r="A62" s="717" t="s">
        <v>382</v>
      </c>
      <c r="B62" s="701">
        <v>0</v>
      </c>
      <c r="C62" s="701">
        <v>0</v>
      </c>
      <c r="D62" s="702">
        <v>0</v>
      </c>
      <c r="E62" s="708">
        <v>1</v>
      </c>
      <c r="F62" s="701">
        <v>0</v>
      </c>
      <c r="G62" s="702">
        <v>0</v>
      </c>
      <c r="H62" s="704">
        <v>0</v>
      </c>
      <c r="I62" s="701">
        <v>1.5</v>
      </c>
      <c r="J62" s="702">
        <v>1.5</v>
      </c>
      <c r="K62" s="705" t="s">
        <v>334</v>
      </c>
    </row>
    <row r="63" spans="1:11" ht="14.4" customHeight="1" thickBot="1" x14ac:dyDescent="0.35">
      <c r="A63" s="718" t="s">
        <v>383</v>
      </c>
      <c r="B63" s="696">
        <v>0</v>
      </c>
      <c r="C63" s="696">
        <v>0</v>
      </c>
      <c r="D63" s="697">
        <v>0</v>
      </c>
      <c r="E63" s="698">
        <v>1</v>
      </c>
      <c r="F63" s="696">
        <v>0</v>
      </c>
      <c r="G63" s="697">
        <v>0</v>
      </c>
      <c r="H63" s="699">
        <v>0</v>
      </c>
      <c r="I63" s="696">
        <v>1.5</v>
      </c>
      <c r="J63" s="697">
        <v>1.5</v>
      </c>
      <c r="K63" s="707" t="s">
        <v>334</v>
      </c>
    </row>
    <row r="64" spans="1:11" ht="14.4" customHeight="1" thickBot="1" x14ac:dyDescent="0.35">
      <c r="A64" s="717" t="s">
        <v>384</v>
      </c>
      <c r="B64" s="701">
        <v>0</v>
      </c>
      <c r="C64" s="701">
        <v>1.8610100000000001</v>
      </c>
      <c r="D64" s="702">
        <v>1.8610100000000001</v>
      </c>
      <c r="E64" s="703" t="s">
        <v>323</v>
      </c>
      <c r="F64" s="701">
        <v>0</v>
      </c>
      <c r="G64" s="702">
        <v>0</v>
      </c>
      <c r="H64" s="704">
        <v>0</v>
      </c>
      <c r="I64" s="701">
        <v>0.39900000000000002</v>
      </c>
      <c r="J64" s="702">
        <v>0.39900000000000002</v>
      </c>
      <c r="K64" s="705" t="s">
        <v>323</v>
      </c>
    </row>
    <row r="65" spans="1:11" ht="14.4" customHeight="1" thickBot="1" x14ac:dyDescent="0.35">
      <c r="A65" s="718" t="s">
        <v>385</v>
      </c>
      <c r="B65" s="696">
        <v>0</v>
      </c>
      <c r="C65" s="696">
        <v>1.8610100000000001</v>
      </c>
      <c r="D65" s="697">
        <v>1.8610100000000001</v>
      </c>
      <c r="E65" s="706" t="s">
        <v>323</v>
      </c>
      <c r="F65" s="696">
        <v>0</v>
      </c>
      <c r="G65" s="697">
        <v>0</v>
      </c>
      <c r="H65" s="699">
        <v>0</v>
      </c>
      <c r="I65" s="696">
        <v>0.39900000000000002</v>
      </c>
      <c r="J65" s="697">
        <v>0.39900000000000002</v>
      </c>
      <c r="K65" s="707" t="s">
        <v>323</v>
      </c>
    </row>
    <row r="66" spans="1:11" ht="14.4" customHeight="1" thickBot="1" x14ac:dyDescent="0.35">
      <c r="A66" s="716" t="s">
        <v>42</v>
      </c>
      <c r="B66" s="696">
        <v>907.07635588380799</v>
      </c>
      <c r="C66" s="696">
        <v>913.36099999999999</v>
      </c>
      <c r="D66" s="697">
        <v>6.2846441161920001</v>
      </c>
      <c r="E66" s="698">
        <v>1.0069284620579999</v>
      </c>
      <c r="F66" s="696">
        <v>930.94443007545703</v>
      </c>
      <c r="G66" s="697">
        <v>465.47221503772897</v>
      </c>
      <c r="H66" s="699">
        <v>52.23</v>
      </c>
      <c r="I66" s="696">
        <v>486.82100000000003</v>
      </c>
      <c r="J66" s="697">
        <v>21.348784962271001</v>
      </c>
      <c r="K66" s="700">
        <v>0.52293239453600004</v>
      </c>
    </row>
    <row r="67" spans="1:11" ht="14.4" customHeight="1" thickBot="1" x14ac:dyDescent="0.35">
      <c r="A67" s="717" t="s">
        <v>386</v>
      </c>
      <c r="B67" s="701">
        <v>907.07635588380799</v>
      </c>
      <c r="C67" s="701">
        <v>913.36099999999999</v>
      </c>
      <c r="D67" s="702">
        <v>6.2846441161920001</v>
      </c>
      <c r="E67" s="708">
        <v>1.0069284620579999</v>
      </c>
      <c r="F67" s="701">
        <v>930.94443007545703</v>
      </c>
      <c r="G67" s="702">
        <v>465.47221503772897</v>
      </c>
      <c r="H67" s="704">
        <v>52.23</v>
      </c>
      <c r="I67" s="701">
        <v>486.82100000000003</v>
      </c>
      <c r="J67" s="702">
        <v>21.348784962271001</v>
      </c>
      <c r="K67" s="709">
        <v>0.52293239453600004</v>
      </c>
    </row>
    <row r="68" spans="1:11" ht="14.4" customHeight="1" thickBot="1" x14ac:dyDescent="0.35">
      <c r="A68" s="718" t="s">
        <v>387</v>
      </c>
      <c r="B68" s="696">
        <v>226.579906857015</v>
      </c>
      <c r="C68" s="696">
        <v>205.88499999999999</v>
      </c>
      <c r="D68" s="697">
        <v>-20.694906857014001</v>
      </c>
      <c r="E68" s="698">
        <v>0.90866398020799999</v>
      </c>
      <c r="F68" s="696">
        <v>211.99999999999901</v>
      </c>
      <c r="G68" s="697">
        <v>106</v>
      </c>
      <c r="H68" s="699">
        <v>19.231999999999999</v>
      </c>
      <c r="I68" s="696">
        <v>106.965</v>
      </c>
      <c r="J68" s="697">
        <v>0.96499999999999997</v>
      </c>
      <c r="K68" s="700">
        <v>0.50455188679200003</v>
      </c>
    </row>
    <row r="69" spans="1:11" ht="14.4" customHeight="1" thickBot="1" x14ac:dyDescent="0.35">
      <c r="A69" s="718" t="s">
        <v>388</v>
      </c>
      <c r="B69" s="696">
        <v>200.540987745367</v>
      </c>
      <c r="C69" s="696">
        <v>209.21899999999999</v>
      </c>
      <c r="D69" s="697">
        <v>8.6780122546329999</v>
      </c>
      <c r="E69" s="698">
        <v>1.043273010431</v>
      </c>
      <c r="F69" s="696">
        <v>225.94443007545999</v>
      </c>
      <c r="G69" s="697">
        <v>112.97221503773</v>
      </c>
      <c r="H69" s="699">
        <v>17.052</v>
      </c>
      <c r="I69" s="696">
        <v>107.449</v>
      </c>
      <c r="J69" s="697">
        <v>-5.52321503773</v>
      </c>
      <c r="K69" s="700">
        <v>0.47555498475399999</v>
      </c>
    </row>
    <row r="70" spans="1:11" ht="14.4" customHeight="1" thickBot="1" x14ac:dyDescent="0.35">
      <c r="A70" s="718" t="s">
        <v>389</v>
      </c>
      <c r="B70" s="696">
        <v>479.95546128142598</v>
      </c>
      <c r="C70" s="696">
        <v>498.25700000000001</v>
      </c>
      <c r="D70" s="697">
        <v>18.301538718574001</v>
      </c>
      <c r="E70" s="698">
        <v>1.0381317438690001</v>
      </c>
      <c r="F70" s="696">
        <v>492.99999999999801</v>
      </c>
      <c r="G70" s="697">
        <v>246.49999999999901</v>
      </c>
      <c r="H70" s="699">
        <v>15.946</v>
      </c>
      <c r="I70" s="696">
        <v>272.40699999999998</v>
      </c>
      <c r="J70" s="697">
        <v>25.907000000000998</v>
      </c>
      <c r="K70" s="700">
        <v>0.55254969574000001</v>
      </c>
    </row>
    <row r="71" spans="1:11" ht="14.4" customHeight="1" thickBot="1" x14ac:dyDescent="0.35">
      <c r="A71" s="719" t="s">
        <v>390</v>
      </c>
      <c r="B71" s="701">
        <v>1265.5751118543101</v>
      </c>
      <c r="C71" s="701">
        <v>1296.48965</v>
      </c>
      <c r="D71" s="702">
        <v>30.914538145687001</v>
      </c>
      <c r="E71" s="708">
        <v>1.0244272646129999</v>
      </c>
      <c r="F71" s="701">
        <v>1237.93966037988</v>
      </c>
      <c r="G71" s="702">
        <v>618.96983018993899</v>
      </c>
      <c r="H71" s="704">
        <v>80.685699999999997</v>
      </c>
      <c r="I71" s="701">
        <v>679.45540000000005</v>
      </c>
      <c r="J71" s="702">
        <v>60.485569810061001</v>
      </c>
      <c r="K71" s="709">
        <v>0.54885986913999996</v>
      </c>
    </row>
    <row r="72" spans="1:11" ht="14.4" customHeight="1" thickBot="1" x14ac:dyDescent="0.35">
      <c r="A72" s="716" t="s">
        <v>45</v>
      </c>
      <c r="B72" s="696">
        <v>187.679082547956</v>
      </c>
      <c r="C72" s="696">
        <v>232.52928</v>
      </c>
      <c r="D72" s="697">
        <v>44.850197452044</v>
      </c>
      <c r="E72" s="698">
        <v>1.2389728084930001</v>
      </c>
      <c r="F72" s="696">
        <v>204.76399819971101</v>
      </c>
      <c r="G72" s="697">
        <v>102.38199909985499</v>
      </c>
      <c r="H72" s="699">
        <v>5.4682000000000004</v>
      </c>
      <c r="I72" s="696">
        <v>127.08152</v>
      </c>
      <c r="J72" s="697">
        <v>24.699520900144002</v>
      </c>
      <c r="K72" s="700">
        <v>0.62062433395100003</v>
      </c>
    </row>
    <row r="73" spans="1:11" ht="14.4" customHeight="1" thickBot="1" x14ac:dyDescent="0.35">
      <c r="A73" s="720" t="s">
        <v>391</v>
      </c>
      <c r="B73" s="696">
        <v>187.679082547956</v>
      </c>
      <c r="C73" s="696">
        <v>232.52928</v>
      </c>
      <c r="D73" s="697">
        <v>44.850197452044</v>
      </c>
      <c r="E73" s="698">
        <v>1.2389728084930001</v>
      </c>
      <c r="F73" s="696">
        <v>204.76399819971101</v>
      </c>
      <c r="G73" s="697">
        <v>102.38199909985499</v>
      </c>
      <c r="H73" s="699">
        <v>5.4682000000000004</v>
      </c>
      <c r="I73" s="696">
        <v>127.08152</v>
      </c>
      <c r="J73" s="697">
        <v>24.699520900144002</v>
      </c>
      <c r="K73" s="700">
        <v>0.62062433395100003</v>
      </c>
    </row>
    <row r="74" spans="1:11" ht="14.4" customHeight="1" thickBot="1" x14ac:dyDescent="0.35">
      <c r="A74" s="718" t="s">
        <v>392</v>
      </c>
      <c r="B74" s="696">
        <v>35.157664229909003</v>
      </c>
      <c r="C74" s="696">
        <v>36.377630000000003</v>
      </c>
      <c r="D74" s="697">
        <v>1.21996577009</v>
      </c>
      <c r="E74" s="698">
        <v>1.0346998527010001</v>
      </c>
      <c r="F74" s="696">
        <v>38.227872812798999</v>
      </c>
      <c r="G74" s="697">
        <v>19.113936406398999</v>
      </c>
      <c r="H74" s="699">
        <v>0</v>
      </c>
      <c r="I74" s="696">
        <v>62.885640000000002</v>
      </c>
      <c r="J74" s="697">
        <v>43.771703593600002</v>
      </c>
      <c r="K74" s="700">
        <v>1.645020645222</v>
      </c>
    </row>
    <row r="75" spans="1:11" ht="14.4" customHeight="1" thickBot="1" x14ac:dyDescent="0.35">
      <c r="A75" s="718" t="s">
        <v>393</v>
      </c>
      <c r="B75" s="696">
        <v>0</v>
      </c>
      <c r="C75" s="696">
        <v>7.8159999999999998</v>
      </c>
      <c r="D75" s="697">
        <v>7.8159999999999998</v>
      </c>
      <c r="E75" s="706" t="s">
        <v>334</v>
      </c>
      <c r="F75" s="696">
        <v>0</v>
      </c>
      <c r="G75" s="697">
        <v>0</v>
      </c>
      <c r="H75" s="699">
        <v>0</v>
      </c>
      <c r="I75" s="696">
        <v>0</v>
      </c>
      <c r="J75" s="697">
        <v>0</v>
      </c>
      <c r="K75" s="707" t="s">
        <v>323</v>
      </c>
    </row>
    <row r="76" spans="1:11" ht="14.4" customHeight="1" thickBot="1" x14ac:dyDescent="0.35">
      <c r="A76" s="718" t="s">
        <v>394</v>
      </c>
      <c r="B76" s="696">
        <v>3.3200580186319999</v>
      </c>
      <c r="C76" s="696">
        <v>6.1029999999999998</v>
      </c>
      <c r="D76" s="697">
        <v>2.7829419813670002</v>
      </c>
      <c r="E76" s="698">
        <v>1.8382208882340001</v>
      </c>
      <c r="F76" s="696">
        <v>5.5361253869110003</v>
      </c>
      <c r="G76" s="697">
        <v>2.7680626934550001</v>
      </c>
      <c r="H76" s="699">
        <v>0</v>
      </c>
      <c r="I76" s="696">
        <v>0.68183000000000005</v>
      </c>
      <c r="J76" s="697">
        <v>-2.086232693455</v>
      </c>
      <c r="K76" s="700">
        <v>0.12316014402600001</v>
      </c>
    </row>
    <row r="77" spans="1:11" ht="14.4" customHeight="1" thickBot="1" x14ac:dyDescent="0.35">
      <c r="A77" s="718" t="s">
        <v>395</v>
      </c>
      <c r="B77" s="696">
        <v>74.636169995291993</v>
      </c>
      <c r="C77" s="696">
        <v>98.462599999999995</v>
      </c>
      <c r="D77" s="697">
        <v>23.826430004708001</v>
      </c>
      <c r="E77" s="698">
        <v>1.319234360581</v>
      </c>
      <c r="F77" s="696">
        <v>79.999999999999005</v>
      </c>
      <c r="G77" s="697">
        <v>40</v>
      </c>
      <c r="H77" s="699">
        <v>0</v>
      </c>
      <c r="I77" s="696">
        <v>22.805959999999999</v>
      </c>
      <c r="J77" s="697">
        <v>-17.194039999998999</v>
      </c>
      <c r="K77" s="700">
        <v>0.28507450000000001</v>
      </c>
    </row>
    <row r="78" spans="1:11" ht="14.4" customHeight="1" thickBot="1" x14ac:dyDescent="0.35">
      <c r="A78" s="718" t="s">
        <v>396</v>
      </c>
      <c r="B78" s="696">
        <v>74.565190304121998</v>
      </c>
      <c r="C78" s="696">
        <v>83.770049999999998</v>
      </c>
      <c r="D78" s="697">
        <v>9.2048596958769995</v>
      </c>
      <c r="E78" s="698">
        <v>1.123447142806</v>
      </c>
      <c r="F78" s="696">
        <v>80.999999999999005</v>
      </c>
      <c r="G78" s="697">
        <v>40.499999999998998</v>
      </c>
      <c r="H78" s="699">
        <v>5.4682000000000004</v>
      </c>
      <c r="I78" s="696">
        <v>40.708089999999999</v>
      </c>
      <c r="J78" s="697">
        <v>0.20809</v>
      </c>
      <c r="K78" s="700">
        <v>0.50256901234499995</v>
      </c>
    </row>
    <row r="79" spans="1:11" ht="14.4" customHeight="1" thickBot="1" x14ac:dyDescent="0.35">
      <c r="A79" s="721" t="s">
        <v>46</v>
      </c>
      <c r="B79" s="701">
        <v>0</v>
      </c>
      <c r="C79" s="701">
        <v>53.600459999999998</v>
      </c>
      <c r="D79" s="702">
        <v>53.600459999999998</v>
      </c>
      <c r="E79" s="703" t="s">
        <v>323</v>
      </c>
      <c r="F79" s="701">
        <v>0</v>
      </c>
      <c r="G79" s="702">
        <v>0</v>
      </c>
      <c r="H79" s="704">
        <v>1.444</v>
      </c>
      <c r="I79" s="701">
        <v>27.285</v>
      </c>
      <c r="J79" s="702">
        <v>27.285</v>
      </c>
      <c r="K79" s="705" t="s">
        <v>323</v>
      </c>
    </row>
    <row r="80" spans="1:11" ht="14.4" customHeight="1" thickBot="1" x14ac:dyDescent="0.35">
      <c r="A80" s="717" t="s">
        <v>397</v>
      </c>
      <c r="B80" s="701">
        <v>0</v>
      </c>
      <c r="C80" s="701">
        <v>19.995999999999999</v>
      </c>
      <c r="D80" s="702">
        <v>19.995999999999999</v>
      </c>
      <c r="E80" s="703" t="s">
        <v>323</v>
      </c>
      <c r="F80" s="701">
        <v>0</v>
      </c>
      <c r="G80" s="702">
        <v>0</v>
      </c>
      <c r="H80" s="704">
        <v>1.444</v>
      </c>
      <c r="I80" s="701">
        <v>5.6840000000000002</v>
      </c>
      <c r="J80" s="702">
        <v>5.6840000000000002</v>
      </c>
      <c r="K80" s="705" t="s">
        <v>323</v>
      </c>
    </row>
    <row r="81" spans="1:11" ht="14.4" customHeight="1" thickBot="1" x14ac:dyDescent="0.35">
      <c r="A81" s="718" t="s">
        <v>398</v>
      </c>
      <c r="B81" s="696">
        <v>0</v>
      </c>
      <c r="C81" s="696">
        <v>15.016</v>
      </c>
      <c r="D81" s="697">
        <v>15.016</v>
      </c>
      <c r="E81" s="706" t="s">
        <v>323</v>
      </c>
      <c r="F81" s="696">
        <v>0</v>
      </c>
      <c r="G81" s="697">
        <v>0</v>
      </c>
      <c r="H81" s="699">
        <v>1.444</v>
      </c>
      <c r="I81" s="696">
        <v>5.6840000000000002</v>
      </c>
      <c r="J81" s="697">
        <v>5.6840000000000002</v>
      </c>
      <c r="K81" s="707" t="s">
        <v>323</v>
      </c>
    </row>
    <row r="82" spans="1:11" ht="14.4" customHeight="1" thickBot="1" x14ac:dyDescent="0.35">
      <c r="A82" s="718" t="s">
        <v>399</v>
      </c>
      <c r="B82" s="696">
        <v>0</v>
      </c>
      <c r="C82" s="696">
        <v>4.9800000000000004</v>
      </c>
      <c r="D82" s="697">
        <v>4.9800000000000004</v>
      </c>
      <c r="E82" s="706" t="s">
        <v>334</v>
      </c>
      <c r="F82" s="696">
        <v>0</v>
      </c>
      <c r="G82" s="697">
        <v>0</v>
      </c>
      <c r="H82" s="699">
        <v>0</v>
      </c>
      <c r="I82" s="696">
        <v>0</v>
      </c>
      <c r="J82" s="697">
        <v>0</v>
      </c>
      <c r="K82" s="707" t="s">
        <v>323</v>
      </c>
    </row>
    <row r="83" spans="1:11" ht="14.4" customHeight="1" thickBot="1" x14ac:dyDescent="0.35">
      <c r="A83" s="717" t="s">
        <v>400</v>
      </c>
      <c r="B83" s="701">
        <v>0</v>
      </c>
      <c r="C83" s="701">
        <v>33.604460000000003</v>
      </c>
      <c r="D83" s="702">
        <v>33.604460000000003</v>
      </c>
      <c r="E83" s="703" t="s">
        <v>323</v>
      </c>
      <c r="F83" s="701">
        <v>0</v>
      </c>
      <c r="G83" s="702">
        <v>0</v>
      </c>
      <c r="H83" s="704">
        <v>0</v>
      </c>
      <c r="I83" s="701">
        <v>21.600999999999999</v>
      </c>
      <c r="J83" s="702">
        <v>21.600999999999999</v>
      </c>
      <c r="K83" s="705" t="s">
        <v>323</v>
      </c>
    </row>
    <row r="84" spans="1:11" ht="14.4" customHeight="1" thickBot="1" x14ac:dyDescent="0.35">
      <c r="A84" s="718" t="s">
        <v>401</v>
      </c>
      <c r="B84" s="696">
        <v>0</v>
      </c>
      <c r="C84" s="696">
        <v>12.59</v>
      </c>
      <c r="D84" s="697">
        <v>12.59</v>
      </c>
      <c r="E84" s="706" t="s">
        <v>323</v>
      </c>
      <c r="F84" s="696">
        <v>0</v>
      </c>
      <c r="G84" s="697">
        <v>0</v>
      </c>
      <c r="H84" s="699">
        <v>0</v>
      </c>
      <c r="I84" s="696">
        <v>6.4139999999999997</v>
      </c>
      <c r="J84" s="697">
        <v>6.4139999999999997</v>
      </c>
      <c r="K84" s="707" t="s">
        <v>323</v>
      </c>
    </row>
    <row r="85" spans="1:11" ht="14.4" customHeight="1" thickBot="1" x14ac:dyDescent="0.35">
      <c r="A85" s="718" t="s">
        <v>402</v>
      </c>
      <c r="B85" s="696">
        <v>0</v>
      </c>
      <c r="C85" s="696">
        <v>21.01446</v>
      </c>
      <c r="D85" s="697">
        <v>21.01446</v>
      </c>
      <c r="E85" s="706" t="s">
        <v>323</v>
      </c>
      <c r="F85" s="696">
        <v>0</v>
      </c>
      <c r="G85" s="697">
        <v>0</v>
      </c>
      <c r="H85" s="699">
        <v>0</v>
      </c>
      <c r="I85" s="696">
        <v>15.186999999999999</v>
      </c>
      <c r="J85" s="697">
        <v>15.186999999999999</v>
      </c>
      <c r="K85" s="707" t="s">
        <v>323</v>
      </c>
    </row>
    <row r="86" spans="1:11" ht="14.4" customHeight="1" thickBot="1" x14ac:dyDescent="0.35">
      <c r="A86" s="716" t="s">
        <v>47</v>
      </c>
      <c r="B86" s="696">
        <v>1077.8960293063601</v>
      </c>
      <c r="C86" s="696">
        <v>1010.35991</v>
      </c>
      <c r="D86" s="697">
        <v>-67.536119306355999</v>
      </c>
      <c r="E86" s="698">
        <v>0.93734449569300005</v>
      </c>
      <c r="F86" s="696">
        <v>1033.1756621801701</v>
      </c>
      <c r="G86" s="697">
        <v>516.587831090083</v>
      </c>
      <c r="H86" s="699">
        <v>73.773499999999999</v>
      </c>
      <c r="I86" s="696">
        <v>525.08888000000002</v>
      </c>
      <c r="J86" s="697">
        <v>8.5010489099159994</v>
      </c>
      <c r="K86" s="700">
        <v>0.50822807700600003</v>
      </c>
    </row>
    <row r="87" spans="1:11" ht="14.4" customHeight="1" thickBot="1" x14ac:dyDescent="0.35">
      <c r="A87" s="717" t="s">
        <v>403</v>
      </c>
      <c r="B87" s="701">
        <v>21.122293415276999</v>
      </c>
      <c r="C87" s="701">
        <v>23.456050000000001</v>
      </c>
      <c r="D87" s="702">
        <v>2.3337565847219999</v>
      </c>
      <c r="E87" s="708">
        <v>1.1104878404459999</v>
      </c>
      <c r="F87" s="701">
        <v>25.048985422506</v>
      </c>
      <c r="G87" s="702">
        <v>12.524492711253</v>
      </c>
      <c r="H87" s="704">
        <v>2.1924100000000002</v>
      </c>
      <c r="I87" s="701">
        <v>12.837120000000001</v>
      </c>
      <c r="J87" s="702">
        <v>0.31262728874599999</v>
      </c>
      <c r="K87" s="709">
        <v>0.51248063677900002</v>
      </c>
    </row>
    <row r="88" spans="1:11" ht="14.4" customHeight="1" thickBot="1" x14ac:dyDescent="0.35">
      <c r="A88" s="718" t="s">
        <v>404</v>
      </c>
      <c r="B88" s="696">
        <v>6.4388829501789999</v>
      </c>
      <c r="C88" s="696">
        <v>8.5549999999999997</v>
      </c>
      <c r="D88" s="697">
        <v>2.1161170498200002</v>
      </c>
      <c r="E88" s="698">
        <v>1.328646609387</v>
      </c>
      <c r="F88" s="696">
        <v>7.8696751236439999</v>
      </c>
      <c r="G88" s="697">
        <v>3.934837561822</v>
      </c>
      <c r="H88" s="699">
        <v>0.94430000000000003</v>
      </c>
      <c r="I88" s="696">
        <v>5.3769999999999998</v>
      </c>
      <c r="J88" s="697">
        <v>1.442162438177</v>
      </c>
      <c r="K88" s="700">
        <v>0.68325565102899999</v>
      </c>
    </row>
    <row r="89" spans="1:11" ht="14.4" customHeight="1" thickBot="1" x14ac:dyDescent="0.35">
      <c r="A89" s="718" t="s">
        <v>405</v>
      </c>
      <c r="B89" s="696">
        <v>14.683410465098</v>
      </c>
      <c r="C89" s="696">
        <v>14.90105</v>
      </c>
      <c r="D89" s="697">
        <v>0.21763953490099999</v>
      </c>
      <c r="E89" s="698">
        <v>1.0148221379090001</v>
      </c>
      <c r="F89" s="696">
        <v>17.179310298861999</v>
      </c>
      <c r="G89" s="697">
        <v>8.5896551494309996</v>
      </c>
      <c r="H89" s="699">
        <v>1.2481100000000001</v>
      </c>
      <c r="I89" s="696">
        <v>7.4601199999999999</v>
      </c>
      <c r="J89" s="697">
        <v>-1.129535149431</v>
      </c>
      <c r="K89" s="700">
        <v>0.43425026210099998</v>
      </c>
    </row>
    <row r="90" spans="1:11" ht="14.4" customHeight="1" thickBot="1" x14ac:dyDescent="0.35">
      <c r="A90" s="717" t="s">
        <v>406</v>
      </c>
      <c r="B90" s="701">
        <v>53.662273600577997</v>
      </c>
      <c r="C90" s="701">
        <v>51.578200000000002</v>
      </c>
      <c r="D90" s="702">
        <v>-2.0840736005779998</v>
      </c>
      <c r="E90" s="708">
        <v>0.96116315130200003</v>
      </c>
      <c r="F90" s="701">
        <v>52</v>
      </c>
      <c r="G90" s="702">
        <v>26</v>
      </c>
      <c r="H90" s="704">
        <v>0</v>
      </c>
      <c r="I90" s="701">
        <v>28.10933</v>
      </c>
      <c r="J90" s="702">
        <v>2.1093299999989998</v>
      </c>
      <c r="K90" s="709">
        <v>0.54056403846099998</v>
      </c>
    </row>
    <row r="91" spans="1:11" ht="14.4" customHeight="1" thickBot="1" x14ac:dyDescent="0.35">
      <c r="A91" s="718" t="s">
        <v>407</v>
      </c>
      <c r="B91" s="696">
        <v>44.999928380901999</v>
      </c>
      <c r="C91" s="696">
        <v>44.414999999999999</v>
      </c>
      <c r="D91" s="697">
        <v>-0.58492838090199994</v>
      </c>
      <c r="E91" s="698">
        <v>0.987001570848</v>
      </c>
      <c r="F91" s="696">
        <v>44</v>
      </c>
      <c r="G91" s="697">
        <v>22</v>
      </c>
      <c r="H91" s="699">
        <v>0</v>
      </c>
      <c r="I91" s="696">
        <v>22.14</v>
      </c>
      <c r="J91" s="697">
        <v>0.13999999999900001</v>
      </c>
      <c r="K91" s="700">
        <v>0.50318181818100005</v>
      </c>
    </row>
    <row r="92" spans="1:11" ht="14.4" customHeight="1" thickBot="1" x14ac:dyDescent="0.35">
      <c r="A92" s="718" t="s">
        <v>408</v>
      </c>
      <c r="B92" s="696">
        <v>8.6623452196760002</v>
      </c>
      <c r="C92" s="696">
        <v>7.1631999999999998</v>
      </c>
      <c r="D92" s="697">
        <v>-1.499145219676</v>
      </c>
      <c r="E92" s="698">
        <v>0.82693541048499997</v>
      </c>
      <c r="F92" s="696">
        <v>8</v>
      </c>
      <c r="G92" s="697">
        <v>4</v>
      </c>
      <c r="H92" s="699">
        <v>0</v>
      </c>
      <c r="I92" s="696">
        <v>5.9693300000000002</v>
      </c>
      <c r="J92" s="697">
        <v>1.9693299999989999</v>
      </c>
      <c r="K92" s="700">
        <v>0.74616624999900005</v>
      </c>
    </row>
    <row r="93" spans="1:11" ht="14.4" customHeight="1" thickBot="1" x14ac:dyDescent="0.35">
      <c r="A93" s="717" t="s">
        <v>409</v>
      </c>
      <c r="B93" s="701">
        <v>838.63417158075595</v>
      </c>
      <c r="C93" s="701">
        <v>827.00253999999995</v>
      </c>
      <c r="D93" s="702">
        <v>-11.631631580755</v>
      </c>
      <c r="E93" s="708">
        <v>0.98613026755199995</v>
      </c>
      <c r="F93" s="701">
        <v>848.15774763979402</v>
      </c>
      <c r="G93" s="702">
        <v>424.07887381989701</v>
      </c>
      <c r="H93" s="704">
        <v>68.395489999999995</v>
      </c>
      <c r="I93" s="701">
        <v>409.37054999999998</v>
      </c>
      <c r="J93" s="702">
        <v>-14.708323819896</v>
      </c>
      <c r="K93" s="709">
        <v>0.48265850443399999</v>
      </c>
    </row>
    <row r="94" spans="1:11" ht="14.4" customHeight="1" thickBot="1" x14ac:dyDescent="0.35">
      <c r="A94" s="718" t="s">
        <v>410</v>
      </c>
      <c r="B94" s="696">
        <v>786.15881735652204</v>
      </c>
      <c r="C94" s="696">
        <v>771.99130000000002</v>
      </c>
      <c r="D94" s="697">
        <v>-14.167517356522</v>
      </c>
      <c r="E94" s="698">
        <v>0.98197881007700005</v>
      </c>
      <c r="F94" s="696">
        <v>804</v>
      </c>
      <c r="G94" s="697">
        <v>402</v>
      </c>
      <c r="H94" s="699">
        <v>65.167450000000002</v>
      </c>
      <c r="I94" s="696">
        <v>391.00470000000001</v>
      </c>
      <c r="J94" s="697">
        <v>-10.9953</v>
      </c>
      <c r="K94" s="700">
        <v>0.48632425373100002</v>
      </c>
    </row>
    <row r="95" spans="1:11" ht="14.4" customHeight="1" thickBot="1" x14ac:dyDescent="0.35">
      <c r="A95" s="718" t="s">
        <v>411</v>
      </c>
      <c r="B95" s="696">
        <v>0</v>
      </c>
      <c r="C95" s="696">
        <v>16.410019999999999</v>
      </c>
      <c r="D95" s="697">
        <v>16.410019999999999</v>
      </c>
      <c r="E95" s="706" t="s">
        <v>334</v>
      </c>
      <c r="F95" s="696">
        <v>0</v>
      </c>
      <c r="G95" s="697">
        <v>0</v>
      </c>
      <c r="H95" s="699">
        <v>0</v>
      </c>
      <c r="I95" s="696">
        <v>0.90749999999999997</v>
      </c>
      <c r="J95" s="697">
        <v>0.90749999999999997</v>
      </c>
      <c r="K95" s="707" t="s">
        <v>323</v>
      </c>
    </row>
    <row r="96" spans="1:11" ht="14.4" customHeight="1" thickBot="1" x14ac:dyDescent="0.35">
      <c r="A96" s="718" t="s">
        <v>412</v>
      </c>
      <c r="B96" s="696">
        <v>17.657123082887999</v>
      </c>
      <c r="C96" s="696">
        <v>6.3650000000000002</v>
      </c>
      <c r="D96" s="697">
        <v>-11.292123082888001</v>
      </c>
      <c r="E96" s="698">
        <v>0.36047774997699999</v>
      </c>
      <c r="F96" s="696">
        <v>4.0492598815339997</v>
      </c>
      <c r="G96" s="697">
        <v>2.0246299407669999</v>
      </c>
      <c r="H96" s="699">
        <v>0</v>
      </c>
      <c r="I96" s="696">
        <v>0.48399999999999999</v>
      </c>
      <c r="J96" s="697">
        <v>-1.5406299407670001</v>
      </c>
      <c r="K96" s="700">
        <v>0.119528016022</v>
      </c>
    </row>
    <row r="97" spans="1:11" ht="14.4" customHeight="1" thickBot="1" x14ac:dyDescent="0.35">
      <c r="A97" s="718" t="s">
        <v>413</v>
      </c>
      <c r="B97" s="696">
        <v>34.818231141344</v>
      </c>
      <c r="C97" s="696">
        <v>32.236220000000003</v>
      </c>
      <c r="D97" s="697">
        <v>-2.5820111413440001</v>
      </c>
      <c r="E97" s="698">
        <v>0.92584312710000005</v>
      </c>
      <c r="F97" s="696">
        <v>40.108487758259002</v>
      </c>
      <c r="G97" s="697">
        <v>20.054243879129</v>
      </c>
      <c r="H97" s="699">
        <v>3.22804</v>
      </c>
      <c r="I97" s="696">
        <v>16.974350000000001</v>
      </c>
      <c r="J97" s="697">
        <v>-3.079893879129</v>
      </c>
      <c r="K97" s="700">
        <v>0.42321091989999998</v>
      </c>
    </row>
    <row r="98" spans="1:11" ht="14.4" customHeight="1" thickBot="1" x14ac:dyDescent="0.35">
      <c r="A98" s="717" t="s">
        <v>414</v>
      </c>
      <c r="B98" s="701">
        <v>164.47729070974501</v>
      </c>
      <c r="C98" s="701">
        <v>108.32312</v>
      </c>
      <c r="D98" s="702">
        <v>-56.154170709744001</v>
      </c>
      <c r="E98" s="708">
        <v>0.65859012835399999</v>
      </c>
      <c r="F98" s="701">
        <v>107.968929117866</v>
      </c>
      <c r="G98" s="702">
        <v>53.984464558932999</v>
      </c>
      <c r="H98" s="704">
        <v>3.1856</v>
      </c>
      <c r="I98" s="701">
        <v>74.771879999999996</v>
      </c>
      <c r="J98" s="702">
        <v>20.787415441067001</v>
      </c>
      <c r="K98" s="709">
        <v>0.69253145891900003</v>
      </c>
    </row>
    <row r="99" spans="1:11" ht="14.4" customHeight="1" thickBot="1" x14ac:dyDescent="0.35">
      <c r="A99" s="718" t="s">
        <v>415</v>
      </c>
      <c r="B99" s="696">
        <v>34.999944296256999</v>
      </c>
      <c r="C99" s="696">
        <v>12.273</v>
      </c>
      <c r="D99" s="697">
        <v>-22.726944296256999</v>
      </c>
      <c r="E99" s="698">
        <v>0.35065770094100002</v>
      </c>
      <c r="F99" s="696">
        <v>0</v>
      </c>
      <c r="G99" s="697">
        <v>0</v>
      </c>
      <c r="H99" s="699">
        <v>0</v>
      </c>
      <c r="I99" s="696">
        <v>0</v>
      </c>
      <c r="J99" s="697">
        <v>0</v>
      </c>
      <c r="K99" s="707" t="s">
        <v>323</v>
      </c>
    </row>
    <row r="100" spans="1:11" ht="14.4" customHeight="1" thickBot="1" x14ac:dyDescent="0.35">
      <c r="A100" s="718" t="s">
        <v>416</v>
      </c>
      <c r="B100" s="696">
        <v>29.678161336681999</v>
      </c>
      <c r="C100" s="696">
        <v>38.400539999999999</v>
      </c>
      <c r="D100" s="697">
        <v>8.7223786633170004</v>
      </c>
      <c r="E100" s="698">
        <v>1.293898889636</v>
      </c>
      <c r="F100" s="696">
        <v>25.415225292411002</v>
      </c>
      <c r="G100" s="697">
        <v>12.707612646205</v>
      </c>
      <c r="H100" s="699">
        <v>0.36299999999999999</v>
      </c>
      <c r="I100" s="696">
        <v>50.747480000000003</v>
      </c>
      <c r="J100" s="697">
        <v>38.039867353794001</v>
      </c>
      <c r="K100" s="700">
        <v>1.9967353984130001</v>
      </c>
    </row>
    <row r="101" spans="1:11" ht="14.4" customHeight="1" thickBot="1" x14ac:dyDescent="0.35">
      <c r="A101" s="718" t="s">
        <v>417</v>
      </c>
      <c r="B101" s="696">
        <v>2.999995225393</v>
      </c>
      <c r="C101" s="696">
        <v>3.853999999999</v>
      </c>
      <c r="D101" s="697">
        <v>0.85400477460599999</v>
      </c>
      <c r="E101" s="698">
        <v>1.2846687112620001</v>
      </c>
      <c r="F101" s="696">
        <v>4</v>
      </c>
      <c r="G101" s="697">
        <v>2</v>
      </c>
      <c r="H101" s="699">
        <v>0</v>
      </c>
      <c r="I101" s="696">
        <v>0</v>
      </c>
      <c r="J101" s="697">
        <v>-2</v>
      </c>
      <c r="K101" s="700">
        <v>0</v>
      </c>
    </row>
    <row r="102" spans="1:11" ht="14.4" customHeight="1" thickBot="1" x14ac:dyDescent="0.35">
      <c r="A102" s="718" t="s">
        <v>418</v>
      </c>
      <c r="B102" s="696">
        <v>38.915398350992</v>
      </c>
      <c r="C102" s="696">
        <v>4.9348599999999996</v>
      </c>
      <c r="D102" s="697">
        <v>-33.980538350991999</v>
      </c>
      <c r="E102" s="698">
        <v>0.126809957217</v>
      </c>
      <c r="F102" s="696">
        <v>3.2569325507290001</v>
      </c>
      <c r="G102" s="697">
        <v>1.628466275364</v>
      </c>
      <c r="H102" s="699">
        <v>0</v>
      </c>
      <c r="I102" s="696">
        <v>1.5488</v>
      </c>
      <c r="J102" s="697">
        <v>-7.9666275364000005E-2</v>
      </c>
      <c r="K102" s="700">
        <v>0.47553947644700001</v>
      </c>
    </row>
    <row r="103" spans="1:11" ht="14.4" customHeight="1" thickBot="1" x14ac:dyDescent="0.35">
      <c r="A103" s="718" t="s">
        <v>419</v>
      </c>
      <c r="B103" s="696">
        <v>57.883791500417999</v>
      </c>
      <c r="C103" s="696">
        <v>48.860720000000001</v>
      </c>
      <c r="D103" s="697">
        <v>-9.0230715004180002</v>
      </c>
      <c r="E103" s="698">
        <v>0.84411747629900002</v>
      </c>
      <c r="F103" s="696">
        <v>75.296771274725003</v>
      </c>
      <c r="G103" s="697">
        <v>37.648385637361997</v>
      </c>
      <c r="H103" s="699">
        <v>2.8226</v>
      </c>
      <c r="I103" s="696">
        <v>22.4756</v>
      </c>
      <c r="J103" s="697">
        <v>-15.172785637362001</v>
      </c>
      <c r="K103" s="700">
        <v>0.29849354254499999</v>
      </c>
    </row>
    <row r="104" spans="1:11" ht="14.4" customHeight="1" thickBot="1" x14ac:dyDescent="0.35">
      <c r="A104" s="715" t="s">
        <v>48</v>
      </c>
      <c r="B104" s="696">
        <v>23762.0021452213</v>
      </c>
      <c r="C104" s="696">
        <v>25364.486389999998</v>
      </c>
      <c r="D104" s="697">
        <v>1602.48424477869</v>
      </c>
      <c r="E104" s="698">
        <v>1.0674389403290001</v>
      </c>
      <c r="F104" s="696">
        <v>25598</v>
      </c>
      <c r="G104" s="697">
        <v>12799</v>
      </c>
      <c r="H104" s="699">
        <v>2165.8872799999999</v>
      </c>
      <c r="I104" s="696">
        <v>13210.953299999999</v>
      </c>
      <c r="J104" s="697">
        <v>411.95330000000303</v>
      </c>
      <c r="K104" s="700">
        <v>0.51609318306100005</v>
      </c>
    </row>
    <row r="105" spans="1:11" ht="14.4" customHeight="1" thickBot="1" x14ac:dyDescent="0.35">
      <c r="A105" s="721" t="s">
        <v>420</v>
      </c>
      <c r="B105" s="701">
        <v>17550.001584405101</v>
      </c>
      <c r="C105" s="701">
        <v>18728.490000000002</v>
      </c>
      <c r="D105" s="702">
        <v>1178.4884155949001</v>
      </c>
      <c r="E105" s="708">
        <v>1.0671503310079999</v>
      </c>
      <c r="F105" s="701">
        <v>18864</v>
      </c>
      <c r="G105" s="702">
        <v>9432.0000000000091</v>
      </c>
      <c r="H105" s="704">
        <v>1595.5820000000001</v>
      </c>
      <c r="I105" s="701">
        <v>9732.5830000000005</v>
      </c>
      <c r="J105" s="702">
        <v>300.58299999999701</v>
      </c>
      <c r="K105" s="709">
        <v>0.51593421331599998</v>
      </c>
    </row>
    <row r="106" spans="1:11" ht="14.4" customHeight="1" thickBot="1" x14ac:dyDescent="0.35">
      <c r="A106" s="717" t="s">
        <v>421</v>
      </c>
      <c r="B106" s="701">
        <v>17500.001579891101</v>
      </c>
      <c r="C106" s="701">
        <v>18645.237000000001</v>
      </c>
      <c r="D106" s="702">
        <v>1145.2354201088699</v>
      </c>
      <c r="E106" s="708">
        <v>1.065442018098</v>
      </c>
      <c r="F106" s="701">
        <v>18711</v>
      </c>
      <c r="G106" s="702">
        <v>9355.5000000000091</v>
      </c>
      <c r="H106" s="704">
        <v>1571.8219999999999</v>
      </c>
      <c r="I106" s="701">
        <v>9638.0380000000005</v>
      </c>
      <c r="J106" s="702">
        <v>282.537999999997</v>
      </c>
      <c r="K106" s="709">
        <v>0.51510010154399999</v>
      </c>
    </row>
    <row r="107" spans="1:11" ht="14.4" customHeight="1" thickBot="1" x14ac:dyDescent="0.35">
      <c r="A107" s="718" t="s">
        <v>422</v>
      </c>
      <c r="B107" s="696">
        <v>17500.001579891101</v>
      </c>
      <c r="C107" s="696">
        <v>18645.237000000001</v>
      </c>
      <c r="D107" s="697">
        <v>1145.2354201088699</v>
      </c>
      <c r="E107" s="698">
        <v>1.065442018098</v>
      </c>
      <c r="F107" s="696">
        <v>18711</v>
      </c>
      <c r="G107" s="697">
        <v>9355.5000000000091</v>
      </c>
      <c r="H107" s="699">
        <v>1571.8219999999999</v>
      </c>
      <c r="I107" s="696">
        <v>9638.0380000000005</v>
      </c>
      <c r="J107" s="697">
        <v>282.537999999997</v>
      </c>
      <c r="K107" s="700">
        <v>0.51510010154399999</v>
      </c>
    </row>
    <row r="108" spans="1:11" ht="14.4" customHeight="1" thickBot="1" x14ac:dyDescent="0.35">
      <c r="A108" s="717" t="s">
        <v>423</v>
      </c>
      <c r="B108" s="701">
        <v>0</v>
      </c>
      <c r="C108" s="701">
        <v>55.814999999999998</v>
      </c>
      <c r="D108" s="702">
        <v>55.814999999999998</v>
      </c>
      <c r="E108" s="703" t="s">
        <v>334</v>
      </c>
      <c r="F108" s="701">
        <v>99.999999999999005</v>
      </c>
      <c r="G108" s="702">
        <v>50</v>
      </c>
      <c r="H108" s="704">
        <v>23.76</v>
      </c>
      <c r="I108" s="701">
        <v>86.88</v>
      </c>
      <c r="J108" s="702">
        <v>36.880000000000003</v>
      </c>
      <c r="K108" s="709">
        <v>0.86880000000000002</v>
      </c>
    </row>
    <row r="109" spans="1:11" ht="14.4" customHeight="1" thickBot="1" x14ac:dyDescent="0.35">
      <c r="A109" s="718" t="s">
        <v>424</v>
      </c>
      <c r="B109" s="696">
        <v>0</v>
      </c>
      <c r="C109" s="696">
        <v>55.814999999999998</v>
      </c>
      <c r="D109" s="697">
        <v>55.814999999999998</v>
      </c>
      <c r="E109" s="706" t="s">
        <v>334</v>
      </c>
      <c r="F109" s="696">
        <v>99.999999999999005</v>
      </c>
      <c r="G109" s="697">
        <v>50</v>
      </c>
      <c r="H109" s="699">
        <v>23.76</v>
      </c>
      <c r="I109" s="696">
        <v>86.88</v>
      </c>
      <c r="J109" s="697">
        <v>36.880000000000003</v>
      </c>
      <c r="K109" s="700">
        <v>0.86880000000000002</v>
      </c>
    </row>
    <row r="110" spans="1:11" ht="14.4" customHeight="1" thickBot="1" x14ac:dyDescent="0.35">
      <c r="A110" s="717" t="s">
        <v>425</v>
      </c>
      <c r="B110" s="701">
        <v>50.000004513973998</v>
      </c>
      <c r="C110" s="701">
        <v>27.437999999999999</v>
      </c>
      <c r="D110" s="702">
        <v>-22.562004513973999</v>
      </c>
      <c r="E110" s="708">
        <v>0.54875995045799997</v>
      </c>
      <c r="F110" s="701">
        <v>53</v>
      </c>
      <c r="G110" s="702">
        <v>26.5</v>
      </c>
      <c r="H110" s="704">
        <v>0</v>
      </c>
      <c r="I110" s="701">
        <v>7.665</v>
      </c>
      <c r="J110" s="702">
        <v>-18.835000000000001</v>
      </c>
      <c r="K110" s="709">
        <v>0.14462264150900001</v>
      </c>
    </row>
    <row r="111" spans="1:11" ht="14.4" customHeight="1" thickBot="1" x14ac:dyDescent="0.35">
      <c r="A111" s="718" t="s">
        <v>426</v>
      </c>
      <c r="B111" s="696">
        <v>50.000004513973998</v>
      </c>
      <c r="C111" s="696">
        <v>27.437999999999999</v>
      </c>
      <c r="D111" s="697">
        <v>-22.562004513973999</v>
      </c>
      <c r="E111" s="698">
        <v>0.54875995045799997</v>
      </c>
      <c r="F111" s="696">
        <v>53</v>
      </c>
      <c r="G111" s="697">
        <v>26.5</v>
      </c>
      <c r="H111" s="699">
        <v>0</v>
      </c>
      <c r="I111" s="696">
        <v>7.665</v>
      </c>
      <c r="J111" s="697">
        <v>-18.835000000000001</v>
      </c>
      <c r="K111" s="700">
        <v>0.14462264150900001</v>
      </c>
    </row>
    <row r="112" spans="1:11" ht="14.4" customHeight="1" thickBot="1" x14ac:dyDescent="0.35">
      <c r="A112" s="716" t="s">
        <v>427</v>
      </c>
      <c r="B112" s="696">
        <v>5950.0005371629904</v>
      </c>
      <c r="C112" s="696">
        <v>6355.9077799999995</v>
      </c>
      <c r="D112" s="697">
        <v>405.90724283701599</v>
      </c>
      <c r="E112" s="698">
        <v>1.068219698519</v>
      </c>
      <c r="F112" s="696">
        <v>6360.99999999999</v>
      </c>
      <c r="G112" s="697">
        <v>3180.5</v>
      </c>
      <c r="H112" s="699">
        <v>538.86950000000002</v>
      </c>
      <c r="I112" s="696">
        <v>3285.4578499999998</v>
      </c>
      <c r="J112" s="697">
        <v>104.957850000004</v>
      </c>
      <c r="K112" s="700">
        <v>0.51650021222999998</v>
      </c>
    </row>
    <row r="113" spans="1:11" ht="14.4" customHeight="1" thickBot="1" x14ac:dyDescent="0.35">
      <c r="A113" s="717" t="s">
        <v>428</v>
      </c>
      <c r="B113" s="701">
        <v>1575.0001421902</v>
      </c>
      <c r="C113" s="701">
        <v>1682.4447700000001</v>
      </c>
      <c r="D113" s="702">
        <v>107.444627809799</v>
      </c>
      <c r="E113" s="708">
        <v>1.068218805149</v>
      </c>
      <c r="F113" s="701">
        <v>1682.99999999999</v>
      </c>
      <c r="G113" s="702">
        <v>841.49999999999704</v>
      </c>
      <c r="H113" s="704">
        <v>142.64400000000001</v>
      </c>
      <c r="I113" s="701">
        <v>869.67835000000002</v>
      </c>
      <c r="J113" s="702">
        <v>28.178350000003</v>
      </c>
      <c r="K113" s="709">
        <v>0.51674292929200005</v>
      </c>
    </row>
    <row r="114" spans="1:11" ht="14.4" customHeight="1" thickBot="1" x14ac:dyDescent="0.35">
      <c r="A114" s="718" t="s">
        <v>429</v>
      </c>
      <c r="B114" s="696">
        <v>1575.0001421902</v>
      </c>
      <c r="C114" s="696">
        <v>1682.4447700000001</v>
      </c>
      <c r="D114" s="697">
        <v>107.444627809799</v>
      </c>
      <c r="E114" s="698">
        <v>1.068218805149</v>
      </c>
      <c r="F114" s="696">
        <v>1682.99999999999</v>
      </c>
      <c r="G114" s="697">
        <v>841.49999999999704</v>
      </c>
      <c r="H114" s="699">
        <v>142.64400000000001</v>
      </c>
      <c r="I114" s="696">
        <v>869.67835000000002</v>
      </c>
      <c r="J114" s="697">
        <v>28.178350000003</v>
      </c>
      <c r="K114" s="700">
        <v>0.51674292929200005</v>
      </c>
    </row>
    <row r="115" spans="1:11" ht="14.4" customHeight="1" thickBot="1" x14ac:dyDescent="0.35">
      <c r="A115" s="717" t="s">
        <v>430</v>
      </c>
      <c r="B115" s="701">
        <v>4375.0003949727798</v>
      </c>
      <c r="C115" s="701">
        <v>4673.4630100000004</v>
      </c>
      <c r="D115" s="702">
        <v>298.462615027217</v>
      </c>
      <c r="E115" s="708">
        <v>1.0682200201330001</v>
      </c>
      <c r="F115" s="701">
        <v>4678</v>
      </c>
      <c r="G115" s="702">
        <v>2339</v>
      </c>
      <c r="H115" s="704">
        <v>396.22550000000001</v>
      </c>
      <c r="I115" s="701">
        <v>2415.7795000000001</v>
      </c>
      <c r="J115" s="702">
        <v>76.779500000000994</v>
      </c>
      <c r="K115" s="709">
        <v>0.51641289012299996</v>
      </c>
    </row>
    <row r="116" spans="1:11" ht="14.4" customHeight="1" thickBot="1" x14ac:dyDescent="0.35">
      <c r="A116" s="718" t="s">
        <v>431</v>
      </c>
      <c r="B116" s="696">
        <v>4375.0003949727798</v>
      </c>
      <c r="C116" s="696">
        <v>4673.4630100000004</v>
      </c>
      <c r="D116" s="697">
        <v>298.462615027217</v>
      </c>
      <c r="E116" s="698">
        <v>1.0682200201330001</v>
      </c>
      <c r="F116" s="696">
        <v>4678</v>
      </c>
      <c r="G116" s="697">
        <v>2339</v>
      </c>
      <c r="H116" s="699">
        <v>396.22550000000001</v>
      </c>
      <c r="I116" s="696">
        <v>2415.7795000000001</v>
      </c>
      <c r="J116" s="697">
        <v>76.779500000000994</v>
      </c>
      <c r="K116" s="700">
        <v>0.51641289012299996</v>
      </c>
    </row>
    <row r="117" spans="1:11" ht="14.4" customHeight="1" thickBot="1" x14ac:dyDescent="0.35">
      <c r="A117" s="716" t="s">
        <v>432</v>
      </c>
      <c r="B117" s="696">
        <v>262.000023653227</v>
      </c>
      <c r="C117" s="696">
        <v>280.08861000000002</v>
      </c>
      <c r="D117" s="697">
        <v>18.088586346772001</v>
      </c>
      <c r="E117" s="698">
        <v>1.06904039967</v>
      </c>
      <c r="F117" s="696">
        <v>373</v>
      </c>
      <c r="G117" s="697">
        <v>186.5</v>
      </c>
      <c r="H117" s="699">
        <v>31.435780000000001</v>
      </c>
      <c r="I117" s="696">
        <v>192.91245000000001</v>
      </c>
      <c r="J117" s="697">
        <v>6.4124499999989997</v>
      </c>
      <c r="K117" s="700">
        <v>0.51719155495900004</v>
      </c>
    </row>
    <row r="118" spans="1:11" ht="14.4" customHeight="1" thickBot="1" x14ac:dyDescent="0.35">
      <c r="A118" s="717" t="s">
        <v>433</v>
      </c>
      <c r="B118" s="701">
        <v>262.000023653227</v>
      </c>
      <c r="C118" s="701">
        <v>280.08861000000002</v>
      </c>
      <c r="D118" s="702">
        <v>18.088586346772001</v>
      </c>
      <c r="E118" s="708">
        <v>1.06904039967</v>
      </c>
      <c r="F118" s="701">
        <v>373</v>
      </c>
      <c r="G118" s="702">
        <v>186.5</v>
      </c>
      <c r="H118" s="704">
        <v>31.435780000000001</v>
      </c>
      <c r="I118" s="701">
        <v>192.91245000000001</v>
      </c>
      <c r="J118" s="702">
        <v>6.4124499999989997</v>
      </c>
      <c r="K118" s="709">
        <v>0.51719155495900004</v>
      </c>
    </row>
    <row r="119" spans="1:11" ht="14.4" customHeight="1" thickBot="1" x14ac:dyDescent="0.35">
      <c r="A119" s="718" t="s">
        <v>434</v>
      </c>
      <c r="B119" s="696">
        <v>262.000023653227</v>
      </c>
      <c r="C119" s="696">
        <v>280.08861000000002</v>
      </c>
      <c r="D119" s="697">
        <v>18.088586346772001</v>
      </c>
      <c r="E119" s="698">
        <v>1.06904039967</v>
      </c>
      <c r="F119" s="696">
        <v>373</v>
      </c>
      <c r="G119" s="697">
        <v>186.5</v>
      </c>
      <c r="H119" s="699">
        <v>31.435780000000001</v>
      </c>
      <c r="I119" s="696">
        <v>192.91245000000001</v>
      </c>
      <c r="J119" s="697">
        <v>6.4124499999989997</v>
      </c>
      <c r="K119" s="700">
        <v>0.51719155495900004</v>
      </c>
    </row>
    <row r="120" spans="1:11" ht="14.4" customHeight="1" thickBot="1" x14ac:dyDescent="0.35">
      <c r="A120" s="715" t="s">
        <v>435</v>
      </c>
      <c r="B120" s="696">
        <v>0</v>
      </c>
      <c r="C120" s="696">
        <v>49.374540000000003</v>
      </c>
      <c r="D120" s="697">
        <v>49.374540000000003</v>
      </c>
      <c r="E120" s="706" t="s">
        <v>323</v>
      </c>
      <c r="F120" s="696">
        <v>0</v>
      </c>
      <c r="G120" s="697">
        <v>0</v>
      </c>
      <c r="H120" s="699">
        <v>15.250579999999999</v>
      </c>
      <c r="I120" s="696">
        <v>25.37058</v>
      </c>
      <c r="J120" s="697">
        <v>25.37058</v>
      </c>
      <c r="K120" s="707" t="s">
        <v>323</v>
      </c>
    </row>
    <row r="121" spans="1:11" ht="14.4" customHeight="1" thickBot="1" x14ac:dyDescent="0.35">
      <c r="A121" s="716" t="s">
        <v>436</v>
      </c>
      <c r="B121" s="696">
        <v>0</v>
      </c>
      <c r="C121" s="696">
        <v>49.374540000000003</v>
      </c>
      <c r="D121" s="697">
        <v>49.374540000000003</v>
      </c>
      <c r="E121" s="706" t="s">
        <v>323</v>
      </c>
      <c r="F121" s="696">
        <v>0</v>
      </c>
      <c r="G121" s="697">
        <v>0</v>
      </c>
      <c r="H121" s="699">
        <v>15.250579999999999</v>
      </c>
      <c r="I121" s="696">
        <v>25.37058</v>
      </c>
      <c r="J121" s="697">
        <v>25.37058</v>
      </c>
      <c r="K121" s="707" t="s">
        <v>323</v>
      </c>
    </row>
    <row r="122" spans="1:11" ht="14.4" customHeight="1" thickBot="1" x14ac:dyDescent="0.35">
      <c r="A122" s="717" t="s">
        <v>437</v>
      </c>
      <c r="B122" s="701">
        <v>0</v>
      </c>
      <c r="C122" s="701">
        <v>28.59554</v>
      </c>
      <c r="D122" s="702">
        <v>28.59554</v>
      </c>
      <c r="E122" s="703" t="s">
        <v>323</v>
      </c>
      <c r="F122" s="701">
        <v>0</v>
      </c>
      <c r="G122" s="702">
        <v>0</v>
      </c>
      <c r="H122" s="704">
        <v>12.500579999999999</v>
      </c>
      <c r="I122" s="701">
        <v>14.920579999999999</v>
      </c>
      <c r="J122" s="702">
        <v>14.920579999999999</v>
      </c>
      <c r="K122" s="705" t="s">
        <v>323</v>
      </c>
    </row>
    <row r="123" spans="1:11" ht="14.4" customHeight="1" thickBot="1" x14ac:dyDescent="0.35">
      <c r="A123" s="718" t="s">
        <v>438</v>
      </c>
      <c r="B123" s="696">
        <v>0</v>
      </c>
      <c r="C123" s="696">
        <v>0.32045000000000001</v>
      </c>
      <c r="D123" s="697">
        <v>0.32045000000000001</v>
      </c>
      <c r="E123" s="706" t="s">
        <v>334</v>
      </c>
      <c r="F123" s="696">
        <v>0</v>
      </c>
      <c r="G123" s="697">
        <v>0</v>
      </c>
      <c r="H123" s="699">
        <v>0</v>
      </c>
      <c r="I123" s="696">
        <v>0</v>
      </c>
      <c r="J123" s="697">
        <v>0</v>
      </c>
      <c r="K123" s="707" t="s">
        <v>323</v>
      </c>
    </row>
    <row r="124" spans="1:11" ht="14.4" customHeight="1" thickBot="1" x14ac:dyDescent="0.35">
      <c r="A124" s="718" t="s">
        <v>439</v>
      </c>
      <c r="B124" s="696">
        <v>0</v>
      </c>
      <c r="C124" s="696">
        <v>28.05509</v>
      </c>
      <c r="D124" s="697">
        <v>28.05509</v>
      </c>
      <c r="E124" s="706" t="s">
        <v>323</v>
      </c>
      <c r="F124" s="696">
        <v>0</v>
      </c>
      <c r="G124" s="697">
        <v>0</v>
      </c>
      <c r="H124" s="699">
        <v>0</v>
      </c>
      <c r="I124" s="696">
        <v>2.42</v>
      </c>
      <c r="J124" s="697">
        <v>2.42</v>
      </c>
      <c r="K124" s="707" t="s">
        <v>323</v>
      </c>
    </row>
    <row r="125" spans="1:11" ht="14.4" customHeight="1" thickBot="1" x14ac:dyDescent="0.35">
      <c r="A125" s="718" t="s">
        <v>440</v>
      </c>
      <c r="B125" s="696">
        <v>0</v>
      </c>
      <c r="C125" s="696">
        <v>0.22</v>
      </c>
      <c r="D125" s="697">
        <v>0.22</v>
      </c>
      <c r="E125" s="706" t="s">
        <v>323</v>
      </c>
      <c r="F125" s="696">
        <v>0</v>
      </c>
      <c r="G125" s="697">
        <v>0</v>
      </c>
      <c r="H125" s="699">
        <v>0</v>
      </c>
      <c r="I125" s="696">
        <v>0</v>
      </c>
      <c r="J125" s="697">
        <v>0</v>
      </c>
      <c r="K125" s="707" t="s">
        <v>323</v>
      </c>
    </row>
    <row r="126" spans="1:11" ht="14.4" customHeight="1" thickBot="1" x14ac:dyDescent="0.35">
      <c r="A126" s="718" t="s">
        <v>441</v>
      </c>
      <c r="B126" s="696">
        <v>0</v>
      </c>
      <c r="C126" s="696">
        <v>0</v>
      </c>
      <c r="D126" s="697">
        <v>0</v>
      </c>
      <c r="E126" s="698">
        <v>1</v>
      </c>
      <c r="F126" s="696">
        <v>0</v>
      </c>
      <c r="G126" s="697">
        <v>0</v>
      </c>
      <c r="H126" s="699">
        <v>12.500579999999999</v>
      </c>
      <c r="I126" s="696">
        <v>12.500579999999999</v>
      </c>
      <c r="J126" s="697">
        <v>12.500579999999999</v>
      </c>
      <c r="K126" s="707" t="s">
        <v>334</v>
      </c>
    </row>
    <row r="127" spans="1:11" ht="14.4" customHeight="1" thickBot="1" x14ac:dyDescent="0.35">
      <c r="A127" s="720" t="s">
        <v>442</v>
      </c>
      <c r="B127" s="696">
        <v>0</v>
      </c>
      <c r="C127" s="696">
        <v>11.75</v>
      </c>
      <c r="D127" s="697">
        <v>11.75</v>
      </c>
      <c r="E127" s="706" t="s">
        <v>323</v>
      </c>
      <c r="F127" s="696">
        <v>0</v>
      </c>
      <c r="G127" s="697">
        <v>0</v>
      </c>
      <c r="H127" s="699">
        <v>0.35</v>
      </c>
      <c r="I127" s="696">
        <v>7.3</v>
      </c>
      <c r="J127" s="697">
        <v>7.3</v>
      </c>
      <c r="K127" s="707" t="s">
        <v>323</v>
      </c>
    </row>
    <row r="128" spans="1:11" ht="14.4" customHeight="1" thickBot="1" x14ac:dyDescent="0.35">
      <c r="A128" s="718" t="s">
        <v>443</v>
      </c>
      <c r="B128" s="696">
        <v>0</v>
      </c>
      <c r="C128" s="696">
        <v>11.75</v>
      </c>
      <c r="D128" s="697">
        <v>11.75</v>
      </c>
      <c r="E128" s="706" t="s">
        <v>323</v>
      </c>
      <c r="F128" s="696">
        <v>0</v>
      </c>
      <c r="G128" s="697">
        <v>0</v>
      </c>
      <c r="H128" s="699">
        <v>0.35</v>
      </c>
      <c r="I128" s="696">
        <v>7.3</v>
      </c>
      <c r="J128" s="697">
        <v>7.3</v>
      </c>
      <c r="K128" s="707" t="s">
        <v>323</v>
      </c>
    </row>
    <row r="129" spans="1:11" ht="14.4" customHeight="1" thickBot="1" x14ac:dyDescent="0.35">
      <c r="A129" s="720" t="s">
        <v>444</v>
      </c>
      <c r="B129" s="696">
        <v>0</v>
      </c>
      <c r="C129" s="696">
        <v>7.65</v>
      </c>
      <c r="D129" s="697">
        <v>7.65</v>
      </c>
      <c r="E129" s="706" t="s">
        <v>323</v>
      </c>
      <c r="F129" s="696">
        <v>0</v>
      </c>
      <c r="G129" s="697">
        <v>0</v>
      </c>
      <c r="H129" s="699">
        <v>2.4</v>
      </c>
      <c r="I129" s="696">
        <v>3.15</v>
      </c>
      <c r="J129" s="697">
        <v>3.15</v>
      </c>
      <c r="K129" s="707" t="s">
        <v>323</v>
      </c>
    </row>
    <row r="130" spans="1:11" ht="14.4" customHeight="1" thickBot="1" x14ac:dyDescent="0.35">
      <c r="A130" s="718" t="s">
        <v>445</v>
      </c>
      <c r="B130" s="696">
        <v>0</v>
      </c>
      <c r="C130" s="696">
        <v>7.65</v>
      </c>
      <c r="D130" s="697">
        <v>7.65</v>
      </c>
      <c r="E130" s="706" t="s">
        <v>323</v>
      </c>
      <c r="F130" s="696">
        <v>0</v>
      </c>
      <c r="G130" s="697">
        <v>0</v>
      </c>
      <c r="H130" s="699">
        <v>2.4</v>
      </c>
      <c r="I130" s="696">
        <v>3.15</v>
      </c>
      <c r="J130" s="697">
        <v>3.15</v>
      </c>
      <c r="K130" s="707" t="s">
        <v>323</v>
      </c>
    </row>
    <row r="131" spans="1:11" ht="14.4" customHeight="1" thickBot="1" x14ac:dyDescent="0.35">
      <c r="A131" s="720" t="s">
        <v>446</v>
      </c>
      <c r="B131" s="696">
        <v>0</v>
      </c>
      <c r="C131" s="696">
        <v>1.379</v>
      </c>
      <c r="D131" s="697">
        <v>1.379</v>
      </c>
      <c r="E131" s="706" t="s">
        <v>323</v>
      </c>
      <c r="F131" s="696">
        <v>0</v>
      </c>
      <c r="G131" s="697">
        <v>0</v>
      </c>
      <c r="H131" s="699">
        <v>0</v>
      </c>
      <c r="I131" s="696">
        <v>0</v>
      </c>
      <c r="J131" s="697">
        <v>0</v>
      </c>
      <c r="K131" s="707" t="s">
        <v>323</v>
      </c>
    </row>
    <row r="132" spans="1:11" ht="14.4" customHeight="1" thickBot="1" x14ac:dyDescent="0.35">
      <c r="A132" s="718" t="s">
        <v>447</v>
      </c>
      <c r="B132" s="696">
        <v>0</v>
      </c>
      <c r="C132" s="696">
        <v>1.379</v>
      </c>
      <c r="D132" s="697">
        <v>1.379</v>
      </c>
      <c r="E132" s="706" t="s">
        <v>323</v>
      </c>
      <c r="F132" s="696">
        <v>0</v>
      </c>
      <c r="G132" s="697">
        <v>0</v>
      </c>
      <c r="H132" s="699">
        <v>0</v>
      </c>
      <c r="I132" s="696">
        <v>0</v>
      </c>
      <c r="J132" s="697">
        <v>0</v>
      </c>
      <c r="K132" s="707" t="s">
        <v>323</v>
      </c>
    </row>
    <row r="133" spans="1:11" ht="14.4" customHeight="1" thickBot="1" x14ac:dyDescent="0.35">
      <c r="A133" s="715" t="s">
        <v>448</v>
      </c>
      <c r="B133" s="696">
        <v>337.00077822050298</v>
      </c>
      <c r="C133" s="696">
        <v>400.12569999999999</v>
      </c>
      <c r="D133" s="697">
        <v>63.124921779495999</v>
      </c>
      <c r="E133" s="698">
        <v>1.187313875394</v>
      </c>
      <c r="F133" s="696">
        <v>322</v>
      </c>
      <c r="G133" s="697">
        <v>161</v>
      </c>
      <c r="H133" s="699">
        <v>27.266999999999999</v>
      </c>
      <c r="I133" s="696">
        <v>175.38200000000001</v>
      </c>
      <c r="J133" s="697">
        <v>14.381999999999</v>
      </c>
      <c r="K133" s="700">
        <v>0.54466459627300001</v>
      </c>
    </row>
    <row r="134" spans="1:11" ht="14.4" customHeight="1" thickBot="1" x14ac:dyDescent="0.35">
      <c r="A134" s="716" t="s">
        <v>449</v>
      </c>
      <c r="B134" s="696">
        <v>337.00077822050298</v>
      </c>
      <c r="C134" s="696">
        <v>349.375</v>
      </c>
      <c r="D134" s="697">
        <v>12.374221779496001</v>
      </c>
      <c r="E134" s="698">
        <v>1.0367186741959999</v>
      </c>
      <c r="F134" s="696">
        <v>314</v>
      </c>
      <c r="G134" s="697">
        <v>157</v>
      </c>
      <c r="H134" s="699">
        <v>27.266999999999999</v>
      </c>
      <c r="I134" s="696">
        <v>160.97</v>
      </c>
      <c r="J134" s="697">
        <v>3.9699999999990001</v>
      </c>
      <c r="K134" s="700">
        <v>0.512643312101</v>
      </c>
    </row>
    <row r="135" spans="1:11" ht="14.4" customHeight="1" thickBot="1" x14ac:dyDescent="0.35">
      <c r="A135" s="717" t="s">
        <v>450</v>
      </c>
      <c r="B135" s="701">
        <v>337.00077822050298</v>
      </c>
      <c r="C135" s="701">
        <v>349.375</v>
      </c>
      <c r="D135" s="702">
        <v>12.374221779496001</v>
      </c>
      <c r="E135" s="708">
        <v>1.0367186741959999</v>
      </c>
      <c r="F135" s="701">
        <v>314</v>
      </c>
      <c r="G135" s="702">
        <v>157</v>
      </c>
      <c r="H135" s="704">
        <v>27.266999999999999</v>
      </c>
      <c r="I135" s="701">
        <v>160.97</v>
      </c>
      <c r="J135" s="702">
        <v>3.9699999999990001</v>
      </c>
      <c r="K135" s="709">
        <v>0.512643312101</v>
      </c>
    </row>
    <row r="136" spans="1:11" ht="14.4" customHeight="1" thickBot="1" x14ac:dyDescent="0.35">
      <c r="A136" s="718" t="s">
        <v>451</v>
      </c>
      <c r="B136" s="696">
        <v>151.000348698208</v>
      </c>
      <c r="C136" s="696">
        <v>150.756</v>
      </c>
      <c r="D136" s="697">
        <v>-0.244348698207</v>
      </c>
      <c r="E136" s="698">
        <v>0.99838180043699998</v>
      </c>
      <c r="F136" s="696">
        <v>151</v>
      </c>
      <c r="G136" s="697">
        <v>75.5</v>
      </c>
      <c r="H136" s="699">
        <v>12.563000000000001</v>
      </c>
      <c r="I136" s="696">
        <v>75.378</v>
      </c>
      <c r="J136" s="697">
        <v>-0.122</v>
      </c>
      <c r="K136" s="700">
        <v>0.49919205298000002</v>
      </c>
    </row>
    <row r="137" spans="1:11" ht="14.4" customHeight="1" thickBot="1" x14ac:dyDescent="0.35">
      <c r="A137" s="718" t="s">
        <v>452</v>
      </c>
      <c r="B137" s="696">
        <v>87.000200905588997</v>
      </c>
      <c r="C137" s="696">
        <v>99.367999999999995</v>
      </c>
      <c r="D137" s="697">
        <v>12.36779909441</v>
      </c>
      <c r="E137" s="698">
        <v>1.142158282</v>
      </c>
      <c r="F137" s="696">
        <v>106</v>
      </c>
      <c r="G137" s="697">
        <v>53</v>
      </c>
      <c r="H137" s="699">
        <v>10.443</v>
      </c>
      <c r="I137" s="696">
        <v>54.417999999999999</v>
      </c>
      <c r="J137" s="697">
        <v>1.4179999999990001</v>
      </c>
      <c r="K137" s="700">
        <v>0.51337735848999999</v>
      </c>
    </row>
    <row r="138" spans="1:11" ht="14.4" customHeight="1" thickBot="1" x14ac:dyDescent="0.35">
      <c r="A138" s="718" t="s">
        <v>453</v>
      </c>
      <c r="B138" s="696">
        <v>44.000101607424</v>
      </c>
      <c r="C138" s="696">
        <v>43.8</v>
      </c>
      <c r="D138" s="697">
        <v>-0.20010160742399999</v>
      </c>
      <c r="E138" s="698">
        <v>0.99545224669599996</v>
      </c>
      <c r="F138" s="696">
        <v>44</v>
      </c>
      <c r="G138" s="697">
        <v>22</v>
      </c>
      <c r="H138" s="699">
        <v>3.65</v>
      </c>
      <c r="I138" s="696">
        <v>21.9</v>
      </c>
      <c r="J138" s="697">
        <v>-0.1</v>
      </c>
      <c r="K138" s="700">
        <v>0.49772727272700001</v>
      </c>
    </row>
    <row r="139" spans="1:11" ht="14.4" customHeight="1" thickBot="1" x14ac:dyDescent="0.35">
      <c r="A139" s="718" t="s">
        <v>454</v>
      </c>
      <c r="B139" s="696">
        <v>48.000110844463002</v>
      </c>
      <c r="C139" s="696">
        <v>48.119</v>
      </c>
      <c r="D139" s="697">
        <v>0.118889155536</v>
      </c>
      <c r="E139" s="698">
        <v>1.002476851687</v>
      </c>
      <c r="F139" s="696">
        <v>6</v>
      </c>
      <c r="G139" s="697">
        <v>3</v>
      </c>
      <c r="H139" s="699">
        <v>0</v>
      </c>
      <c r="I139" s="696">
        <v>5.6079999999999997</v>
      </c>
      <c r="J139" s="697">
        <v>2.6080000000000001</v>
      </c>
      <c r="K139" s="700">
        <v>0.93466666666599996</v>
      </c>
    </row>
    <row r="140" spans="1:11" ht="14.4" customHeight="1" thickBot="1" x14ac:dyDescent="0.35">
      <c r="A140" s="718" t="s">
        <v>455</v>
      </c>
      <c r="B140" s="696">
        <v>7.0000161648169996</v>
      </c>
      <c r="C140" s="696">
        <v>7.3319999999999999</v>
      </c>
      <c r="D140" s="697">
        <v>0.33198383518199998</v>
      </c>
      <c r="E140" s="698">
        <v>1.0474261526490001</v>
      </c>
      <c r="F140" s="696">
        <v>7</v>
      </c>
      <c r="G140" s="697">
        <v>3.5</v>
      </c>
      <c r="H140" s="699">
        <v>0.61099999999999999</v>
      </c>
      <c r="I140" s="696">
        <v>3.6659999999999999</v>
      </c>
      <c r="J140" s="697">
        <v>0.165999999999</v>
      </c>
      <c r="K140" s="700">
        <v>0.52371428571400003</v>
      </c>
    </row>
    <row r="141" spans="1:11" ht="14.4" customHeight="1" thickBot="1" x14ac:dyDescent="0.35">
      <c r="A141" s="716" t="s">
        <v>456</v>
      </c>
      <c r="B141" s="696">
        <v>0</v>
      </c>
      <c r="C141" s="696">
        <v>50.750700000000002</v>
      </c>
      <c r="D141" s="697">
        <v>50.750700000000002</v>
      </c>
      <c r="E141" s="706" t="s">
        <v>323</v>
      </c>
      <c r="F141" s="696">
        <v>8</v>
      </c>
      <c r="G141" s="697">
        <v>4</v>
      </c>
      <c r="H141" s="699">
        <v>0</v>
      </c>
      <c r="I141" s="696">
        <v>14.412000000000001</v>
      </c>
      <c r="J141" s="697">
        <v>10.412000000000001</v>
      </c>
      <c r="K141" s="700">
        <v>1.8015000000000001</v>
      </c>
    </row>
    <row r="142" spans="1:11" ht="14.4" customHeight="1" thickBot="1" x14ac:dyDescent="0.35">
      <c r="A142" s="717" t="s">
        <v>457</v>
      </c>
      <c r="B142" s="701">
        <v>0</v>
      </c>
      <c r="C142" s="701">
        <v>32.859000000000002</v>
      </c>
      <c r="D142" s="702">
        <v>32.859000000000002</v>
      </c>
      <c r="E142" s="703" t="s">
        <v>323</v>
      </c>
      <c r="F142" s="701">
        <v>8</v>
      </c>
      <c r="G142" s="702">
        <v>4</v>
      </c>
      <c r="H142" s="704">
        <v>0</v>
      </c>
      <c r="I142" s="701">
        <v>0</v>
      </c>
      <c r="J142" s="702">
        <v>-4</v>
      </c>
      <c r="K142" s="709">
        <v>0</v>
      </c>
    </row>
    <row r="143" spans="1:11" ht="14.4" customHeight="1" thickBot="1" x14ac:dyDescent="0.35">
      <c r="A143" s="718" t="s">
        <v>458</v>
      </c>
      <c r="B143" s="696">
        <v>0</v>
      </c>
      <c r="C143" s="696">
        <v>0</v>
      </c>
      <c r="D143" s="697">
        <v>0</v>
      </c>
      <c r="E143" s="706" t="s">
        <v>323</v>
      </c>
      <c r="F143" s="696">
        <v>8</v>
      </c>
      <c r="G143" s="697">
        <v>4</v>
      </c>
      <c r="H143" s="699">
        <v>0</v>
      </c>
      <c r="I143" s="696">
        <v>0</v>
      </c>
      <c r="J143" s="697">
        <v>-4</v>
      </c>
      <c r="K143" s="700">
        <v>0</v>
      </c>
    </row>
    <row r="144" spans="1:11" ht="14.4" customHeight="1" thickBot="1" x14ac:dyDescent="0.35">
      <c r="A144" s="718" t="s">
        <v>459</v>
      </c>
      <c r="B144" s="696">
        <v>0</v>
      </c>
      <c r="C144" s="696">
        <v>32.859000000000002</v>
      </c>
      <c r="D144" s="697">
        <v>32.859000000000002</v>
      </c>
      <c r="E144" s="706" t="s">
        <v>334</v>
      </c>
      <c r="F144" s="696">
        <v>0</v>
      </c>
      <c r="G144" s="697">
        <v>0</v>
      </c>
      <c r="H144" s="699">
        <v>0</v>
      </c>
      <c r="I144" s="696">
        <v>0</v>
      </c>
      <c r="J144" s="697">
        <v>0</v>
      </c>
      <c r="K144" s="707" t="s">
        <v>323</v>
      </c>
    </row>
    <row r="145" spans="1:11" ht="14.4" customHeight="1" thickBot="1" x14ac:dyDescent="0.35">
      <c r="A145" s="717" t="s">
        <v>460</v>
      </c>
      <c r="B145" s="701">
        <v>0</v>
      </c>
      <c r="C145" s="701">
        <v>9.6999999999989992</v>
      </c>
      <c r="D145" s="702">
        <v>9.6999999999989992</v>
      </c>
      <c r="E145" s="703" t="s">
        <v>323</v>
      </c>
      <c r="F145" s="701">
        <v>0</v>
      </c>
      <c r="G145" s="702">
        <v>0</v>
      </c>
      <c r="H145" s="704">
        <v>0</v>
      </c>
      <c r="I145" s="701">
        <v>5.7</v>
      </c>
      <c r="J145" s="702">
        <v>5.7</v>
      </c>
      <c r="K145" s="705" t="s">
        <v>323</v>
      </c>
    </row>
    <row r="146" spans="1:11" ht="14.4" customHeight="1" thickBot="1" x14ac:dyDescent="0.35">
      <c r="A146" s="718" t="s">
        <v>461</v>
      </c>
      <c r="B146" s="696">
        <v>0</v>
      </c>
      <c r="C146" s="696">
        <v>9.6999999999989992</v>
      </c>
      <c r="D146" s="697">
        <v>9.6999999999989992</v>
      </c>
      <c r="E146" s="706" t="s">
        <v>334</v>
      </c>
      <c r="F146" s="696">
        <v>0</v>
      </c>
      <c r="G146" s="697">
        <v>0</v>
      </c>
      <c r="H146" s="699">
        <v>0</v>
      </c>
      <c r="I146" s="696">
        <v>5.7</v>
      </c>
      <c r="J146" s="697">
        <v>5.7</v>
      </c>
      <c r="K146" s="707" t="s">
        <v>323</v>
      </c>
    </row>
    <row r="147" spans="1:11" ht="14.4" customHeight="1" thickBot="1" x14ac:dyDescent="0.35">
      <c r="A147" s="717" t="s">
        <v>462</v>
      </c>
      <c r="B147" s="701">
        <v>0</v>
      </c>
      <c r="C147" s="701">
        <v>4.5617000000000001</v>
      </c>
      <c r="D147" s="702">
        <v>4.5617000000000001</v>
      </c>
      <c r="E147" s="703" t="s">
        <v>334</v>
      </c>
      <c r="F147" s="701">
        <v>0</v>
      </c>
      <c r="G147" s="702">
        <v>0</v>
      </c>
      <c r="H147" s="704">
        <v>0</v>
      </c>
      <c r="I147" s="701">
        <v>0</v>
      </c>
      <c r="J147" s="702">
        <v>0</v>
      </c>
      <c r="K147" s="705" t="s">
        <v>323</v>
      </c>
    </row>
    <row r="148" spans="1:11" ht="14.4" customHeight="1" thickBot="1" x14ac:dyDescent="0.35">
      <c r="A148" s="718" t="s">
        <v>463</v>
      </c>
      <c r="B148" s="696">
        <v>0</v>
      </c>
      <c r="C148" s="696">
        <v>4.5617000000000001</v>
      </c>
      <c r="D148" s="697">
        <v>4.5617000000000001</v>
      </c>
      <c r="E148" s="706" t="s">
        <v>334</v>
      </c>
      <c r="F148" s="696">
        <v>0</v>
      </c>
      <c r="G148" s="697">
        <v>0</v>
      </c>
      <c r="H148" s="699">
        <v>0</v>
      </c>
      <c r="I148" s="696">
        <v>0</v>
      </c>
      <c r="J148" s="697">
        <v>0</v>
      </c>
      <c r="K148" s="707" t="s">
        <v>323</v>
      </c>
    </row>
    <row r="149" spans="1:11" ht="14.4" customHeight="1" thickBot="1" x14ac:dyDescent="0.35">
      <c r="A149" s="717" t="s">
        <v>464</v>
      </c>
      <c r="B149" s="701">
        <v>0</v>
      </c>
      <c r="C149" s="701">
        <v>3.63</v>
      </c>
      <c r="D149" s="702">
        <v>3.63</v>
      </c>
      <c r="E149" s="703" t="s">
        <v>323</v>
      </c>
      <c r="F149" s="701">
        <v>0</v>
      </c>
      <c r="G149" s="702">
        <v>0</v>
      </c>
      <c r="H149" s="704">
        <v>0</v>
      </c>
      <c r="I149" s="701">
        <v>8.7119999999999997</v>
      </c>
      <c r="J149" s="702">
        <v>8.7119999999999997</v>
      </c>
      <c r="K149" s="705" t="s">
        <v>323</v>
      </c>
    </row>
    <row r="150" spans="1:11" ht="14.4" customHeight="1" thickBot="1" x14ac:dyDescent="0.35">
      <c r="A150" s="718" t="s">
        <v>465</v>
      </c>
      <c r="B150" s="696">
        <v>0</v>
      </c>
      <c r="C150" s="696">
        <v>3.63</v>
      </c>
      <c r="D150" s="697">
        <v>3.63</v>
      </c>
      <c r="E150" s="706" t="s">
        <v>334</v>
      </c>
      <c r="F150" s="696">
        <v>0</v>
      </c>
      <c r="G150" s="697">
        <v>0</v>
      </c>
      <c r="H150" s="699">
        <v>0</v>
      </c>
      <c r="I150" s="696">
        <v>8.7119999999999997</v>
      </c>
      <c r="J150" s="697">
        <v>8.7119999999999997</v>
      </c>
      <c r="K150" s="707" t="s">
        <v>323</v>
      </c>
    </row>
    <row r="151" spans="1:11" ht="14.4" customHeight="1" thickBot="1" x14ac:dyDescent="0.35">
      <c r="A151" s="715" t="s">
        <v>466</v>
      </c>
      <c r="B151" s="696">
        <v>0</v>
      </c>
      <c r="C151" s="696">
        <v>0.71231999999999995</v>
      </c>
      <c r="D151" s="697">
        <v>0.71231999999999995</v>
      </c>
      <c r="E151" s="706" t="s">
        <v>323</v>
      </c>
      <c r="F151" s="696">
        <v>0</v>
      </c>
      <c r="G151" s="697">
        <v>0</v>
      </c>
      <c r="H151" s="699">
        <v>0.27664</v>
      </c>
      <c r="I151" s="696">
        <v>0.34048</v>
      </c>
      <c r="J151" s="697">
        <v>0.34048</v>
      </c>
      <c r="K151" s="707" t="s">
        <v>323</v>
      </c>
    </row>
    <row r="152" spans="1:11" ht="14.4" customHeight="1" thickBot="1" x14ac:dyDescent="0.35">
      <c r="A152" s="716" t="s">
        <v>467</v>
      </c>
      <c r="B152" s="696">
        <v>0</v>
      </c>
      <c r="C152" s="696">
        <v>0.71231999999999995</v>
      </c>
      <c r="D152" s="697">
        <v>0.71231999999999995</v>
      </c>
      <c r="E152" s="706" t="s">
        <v>323</v>
      </c>
      <c r="F152" s="696">
        <v>0</v>
      </c>
      <c r="G152" s="697">
        <v>0</v>
      </c>
      <c r="H152" s="699">
        <v>0.27664</v>
      </c>
      <c r="I152" s="696">
        <v>0.34048</v>
      </c>
      <c r="J152" s="697">
        <v>0.34048</v>
      </c>
      <c r="K152" s="707" t="s">
        <v>323</v>
      </c>
    </row>
    <row r="153" spans="1:11" ht="14.4" customHeight="1" thickBot="1" x14ac:dyDescent="0.35">
      <c r="A153" s="717" t="s">
        <v>468</v>
      </c>
      <c r="B153" s="701">
        <v>0</v>
      </c>
      <c r="C153" s="701">
        <v>0.71231999999999995</v>
      </c>
      <c r="D153" s="702">
        <v>0.71231999999999995</v>
      </c>
      <c r="E153" s="703" t="s">
        <v>323</v>
      </c>
      <c r="F153" s="701">
        <v>0</v>
      </c>
      <c r="G153" s="702">
        <v>0</v>
      </c>
      <c r="H153" s="704">
        <v>0.27664</v>
      </c>
      <c r="I153" s="701">
        <v>0.34048</v>
      </c>
      <c r="J153" s="702">
        <v>0.34048</v>
      </c>
      <c r="K153" s="705" t="s">
        <v>323</v>
      </c>
    </row>
    <row r="154" spans="1:11" ht="14.4" customHeight="1" thickBot="1" x14ac:dyDescent="0.35">
      <c r="A154" s="718" t="s">
        <v>469</v>
      </c>
      <c r="B154" s="696">
        <v>0</v>
      </c>
      <c r="C154" s="696">
        <v>0.71231999999999995</v>
      </c>
      <c r="D154" s="697">
        <v>0.71231999999999995</v>
      </c>
      <c r="E154" s="706" t="s">
        <v>323</v>
      </c>
      <c r="F154" s="696">
        <v>0</v>
      </c>
      <c r="G154" s="697">
        <v>0</v>
      </c>
      <c r="H154" s="699">
        <v>0.27664</v>
      </c>
      <c r="I154" s="696">
        <v>0.34048</v>
      </c>
      <c r="J154" s="697">
        <v>0.34048</v>
      </c>
      <c r="K154" s="707" t="s">
        <v>323</v>
      </c>
    </row>
    <row r="155" spans="1:11" ht="14.4" customHeight="1" thickBot="1" x14ac:dyDescent="0.35">
      <c r="A155" s="714" t="s">
        <v>470</v>
      </c>
      <c r="B155" s="696">
        <v>20438.130740502002</v>
      </c>
      <c r="C155" s="696">
        <v>18839.259979999999</v>
      </c>
      <c r="D155" s="697">
        <v>-1598.8707605019799</v>
      </c>
      <c r="E155" s="698">
        <v>0.921770205856</v>
      </c>
      <c r="F155" s="696">
        <v>21782.8578133874</v>
      </c>
      <c r="G155" s="697">
        <v>10891.4289066937</v>
      </c>
      <c r="H155" s="699">
        <v>1881.66678</v>
      </c>
      <c r="I155" s="696">
        <v>10687.211600000001</v>
      </c>
      <c r="J155" s="697">
        <v>-204.21730669369899</v>
      </c>
      <c r="K155" s="700">
        <v>0.49062486160199997</v>
      </c>
    </row>
    <row r="156" spans="1:11" ht="14.4" customHeight="1" thickBot="1" x14ac:dyDescent="0.35">
      <c r="A156" s="715" t="s">
        <v>471</v>
      </c>
      <c r="B156" s="696">
        <v>20406.967335343499</v>
      </c>
      <c r="C156" s="696">
        <v>18768.55502</v>
      </c>
      <c r="D156" s="697">
        <v>-1638.41231534345</v>
      </c>
      <c r="E156" s="698">
        <v>0.91971309168899995</v>
      </c>
      <c r="F156" s="696">
        <v>21749.7212163289</v>
      </c>
      <c r="G156" s="697">
        <v>10874.860608164499</v>
      </c>
      <c r="H156" s="699">
        <v>1877.5345500000001</v>
      </c>
      <c r="I156" s="696">
        <v>10682.52594</v>
      </c>
      <c r="J156" s="697">
        <v>-192.33466816445301</v>
      </c>
      <c r="K156" s="700">
        <v>0.491156913403</v>
      </c>
    </row>
    <row r="157" spans="1:11" ht="14.4" customHeight="1" thickBot="1" x14ac:dyDescent="0.35">
      <c r="A157" s="716" t="s">
        <v>472</v>
      </c>
      <c r="B157" s="696">
        <v>20406.967335343499</v>
      </c>
      <c r="C157" s="696">
        <v>18768.55502</v>
      </c>
      <c r="D157" s="697">
        <v>-1638.41231534345</v>
      </c>
      <c r="E157" s="698">
        <v>0.91971309168899995</v>
      </c>
      <c r="F157" s="696">
        <v>21749.7212163289</v>
      </c>
      <c r="G157" s="697">
        <v>10874.860608164499</v>
      </c>
      <c r="H157" s="699">
        <v>1877.5345500000001</v>
      </c>
      <c r="I157" s="696">
        <v>10682.52594</v>
      </c>
      <c r="J157" s="697">
        <v>-192.33466816445301</v>
      </c>
      <c r="K157" s="700">
        <v>0.491156913403</v>
      </c>
    </row>
    <row r="158" spans="1:11" ht="14.4" customHeight="1" thickBot="1" x14ac:dyDescent="0.35">
      <c r="A158" s="717" t="s">
        <v>473</v>
      </c>
      <c r="B158" s="701">
        <v>0</v>
      </c>
      <c r="C158" s="701">
        <v>0.249</v>
      </c>
      <c r="D158" s="702">
        <v>0.249</v>
      </c>
      <c r="E158" s="703" t="s">
        <v>334</v>
      </c>
      <c r="F158" s="701">
        <v>0.20452562988299999</v>
      </c>
      <c r="G158" s="702">
        <v>0.10226281494099999</v>
      </c>
      <c r="H158" s="704">
        <v>0</v>
      </c>
      <c r="I158" s="701">
        <v>0.23058999999999999</v>
      </c>
      <c r="J158" s="702">
        <v>0.128327185058</v>
      </c>
      <c r="K158" s="709">
        <v>1.1274381608390001</v>
      </c>
    </row>
    <row r="159" spans="1:11" ht="14.4" customHeight="1" thickBot="1" x14ac:dyDescent="0.35">
      <c r="A159" s="718" t="s">
        <v>474</v>
      </c>
      <c r="B159" s="696">
        <v>0</v>
      </c>
      <c r="C159" s="696">
        <v>0</v>
      </c>
      <c r="D159" s="697">
        <v>0</v>
      </c>
      <c r="E159" s="698">
        <v>1</v>
      </c>
      <c r="F159" s="696">
        <v>0</v>
      </c>
      <c r="G159" s="697">
        <v>0</v>
      </c>
      <c r="H159" s="699">
        <v>0</v>
      </c>
      <c r="I159" s="696">
        <v>0.23058999999999999</v>
      </c>
      <c r="J159" s="697">
        <v>0.23058999999999999</v>
      </c>
      <c r="K159" s="707" t="s">
        <v>334</v>
      </c>
    </row>
    <row r="160" spans="1:11" ht="14.4" customHeight="1" thickBot="1" x14ac:dyDescent="0.35">
      <c r="A160" s="718" t="s">
        <v>475</v>
      </c>
      <c r="B160" s="696">
        <v>0</v>
      </c>
      <c r="C160" s="696">
        <v>0.249</v>
      </c>
      <c r="D160" s="697">
        <v>0.249</v>
      </c>
      <c r="E160" s="706" t="s">
        <v>334</v>
      </c>
      <c r="F160" s="696">
        <v>0.20452562988299999</v>
      </c>
      <c r="G160" s="697">
        <v>0.10226281494099999</v>
      </c>
      <c r="H160" s="699">
        <v>0</v>
      </c>
      <c r="I160" s="696">
        <v>0</v>
      </c>
      <c r="J160" s="697">
        <v>-0.10226281494099999</v>
      </c>
      <c r="K160" s="700">
        <v>0</v>
      </c>
    </row>
    <row r="161" spans="1:11" ht="14.4" customHeight="1" thickBot="1" x14ac:dyDescent="0.35">
      <c r="A161" s="717" t="s">
        <v>476</v>
      </c>
      <c r="B161" s="701">
        <v>20.000002005372998</v>
      </c>
      <c r="C161" s="701">
        <v>0</v>
      </c>
      <c r="D161" s="702">
        <v>-20.000002005372998</v>
      </c>
      <c r="E161" s="708">
        <v>0</v>
      </c>
      <c r="F161" s="701">
        <v>35.516690699020998</v>
      </c>
      <c r="G161" s="702">
        <v>17.758345349510002</v>
      </c>
      <c r="H161" s="704">
        <v>0</v>
      </c>
      <c r="I161" s="701">
        <v>0</v>
      </c>
      <c r="J161" s="702">
        <v>-17.758345349510002</v>
      </c>
      <c r="K161" s="709">
        <v>0</v>
      </c>
    </row>
    <row r="162" spans="1:11" ht="14.4" customHeight="1" thickBot="1" x14ac:dyDescent="0.35">
      <c r="A162" s="718" t="s">
        <v>477</v>
      </c>
      <c r="B162" s="696">
        <v>20.000002005372998</v>
      </c>
      <c r="C162" s="696">
        <v>0</v>
      </c>
      <c r="D162" s="697">
        <v>-20.000002005372998</v>
      </c>
      <c r="E162" s="698">
        <v>0</v>
      </c>
      <c r="F162" s="696">
        <v>35.516690699020998</v>
      </c>
      <c r="G162" s="697">
        <v>17.758345349510002</v>
      </c>
      <c r="H162" s="699">
        <v>0</v>
      </c>
      <c r="I162" s="696">
        <v>0</v>
      </c>
      <c r="J162" s="697">
        <v>-17.758345349510002</v>
      </c>
      <c r="K162" s="700">
        <v>0</v>
      </c>
    </row>
    <row r="163" spans="1:11" ht="14.4" customHeight="1" thickBot="1" x14ac:dyDescent="0.35">
      <c r="A163" s="717" t="s">
        <v>478</v>
      </c>
      <c r="B163" s="701">
        <v>24.965291667683001</v>
      </c>
      <c r="C163" s="701">
        <v>14.699199999999999</v>
      </c>
      <c r="D163" s="702">
        <v>-10.266091667683</v>
      </c>
      <c r="E163" s="708">
        <v>0.58878543041499998</v>
      </c>
      <c r="F163" s="701">
        <v>36</v>
      </c>
      <c r="G163" s="702">
        <v>18</v>
      </c>
      <c r="H163" s="704">
        <v>0.39760000000000001</v>
      </c>
      <c r="I163" s="701">
        <v>21.627590000000001</v>
      </c>
      <c r="J163" s="702">
        <v>3.6275900000000001</v>
      </c>
      <c r="K163" s="709">
        <v>0.60076638888800005</v>
      </c>
    </row>
    <row r="164" spans="1:11" ht="14.4" customHeight="1" thickBot="1" x14ac:dyDescent="0.35">
      <c r="A164" s="718" t="s">
        <v>479</v>
      </c>
      <c r="B164" s="696">
        <v>24.965291667683001</v>
      </c>
      <c r="C164" s="696">
        <v>0</v>
      </c>
      <c r="D164" s="697">
        <v>-24.965291667683001</v>
      </c>
      <c r="E164" s="698">
        <v>0</v>
      </c>
      <c r="F164" s="696">
        <v>36</v>
      </c>
      <c r="G164" s="697">
        <v>18</v>
      </c>
      <c r="H164" s="699">
        <v>0</v>
      </c>
      <c r="I164" s="696">
        <v>0</v>
      </c>
      <c r="J164" s="697">
        <v>-18</v>
      </c>
      <c r="K164" s="700">
        <v>0</v>
      </c>
    </row>
    <row r="165" spans="1:11" ht="14.4" customHeight="1" thickBot="1" x14ac:dyDescent="0.35">
      <c r="A165" s="718" t="s">
        <v>480</v>
      </c>
      <c r="B165" s="696">
        <v>0</v>
      </c>
      <c r="C165" s="696">
        <v>14.699199999999999</v>
      </c>
      <c r="D165" s="697">
        <v>14.699199999999999</v>
      </c>
      <c r="E165" s="706" t="s">
        <v>323</v>
      </c>
      <c r="F165" s="696">
        <v>0</v>
      </c>
      <c r="G165" s="697">
        <v>0</v>
      </c>
      <c r="H165" s="699">
        <v>0.39760000000000001</v>
      </c>
      <c r="I165" s="696">
        <v>21.627590000000001</v>
      </c>
      <c r="J165" s="697">
        <v>21.627590000000001</v>
      </c>
      <c r="K165" s="707" t="s">
        <v>323</v>
      </c>
    </row>
    <row r="166" spans="1:11" ht="14.4" customHeight="1" thickBot="1" x14ac:dyDescent="0.35">
      <c r="A166" s="717" t="s">
        <v>481</v>
      </c>
      <c r="B166" s="701">
        <v>0</v>
      </c>
      <c r="C166" s="701">
        <v>-0.41</v>
      </c>
      <c r="D166" s="702">
        <v>-0.41</v>
      </c>
      <c r="E166" s="703" t="s">
        <v>323</v>
      </c>
      <c r="F166" s="701">
        <v>0</v>
      </c>
      <c r="G166" s="702">
        <v>0</v>
      </c>
      <c r="H166" s="704">
        <v>0</v>
      </c>
      <c r="I166" s="701">
        <v>0</v>
      </c>
      <c r="J166" s="702">
        <v>0</v>
      </c>
      <c r="K166" s="705" t="s">
        <v>323</v>
      </c>
    </row>
    <row r="167" spans="1:11" ht="14.4" customHeight="1" thickBot="1" x14ac:dyDescent="0.35">
      <c r="A167" s="718" t="s">
        <v>482</v>
      </c>
      <c r="B167" s="696">
        <v>0</v>
      </c>
      <c r="C167" s="696">
        <v>-0.41</v>
      </c>
      <c r="D167" s="697">
        <v>-0.41</v>
      </c>
      <c r="E167" s="706" t="s">
        <v>323</v>
      </c>
      <c r="F167" s="696">
        <v>0</v>
      </c>
      <c r="G167" s="697">
        <v>0</v>
      </c>
      <c r="H167" s="699">
        <v>0</v>
      </c>
      <c r="I167" s="696">
        <v>0</v>
      </c>
      <c r="J167" s="697">
        <v>0</v>
      </c>
      <c r="K167" s="707" t="s">
        <v>323</v>
      </c>
    </row>
    <row r="168" spans="1:11" ht="14.4" customHeight="1" thickBot="1" x14ac:dyDescent="0.35">
      <c r="A168" s="717" t="s">
        <v>483</v>
      </c>
      <c r="B168" s="701">
        <v>20362.002041670399</v>
      </c>
      <c r="C168" s="701">
        <v>17582.233960000001</v>
      </c>
      <c r="D168" s="702">
        <v>-2779.7680816704001</v>
      </c>
      <c r="E168" s="708">
        <v>0.86348257524000005</v>
      </c>
      <c r="F168" s="701">
        <v>21678</v>
      </c>
      <c r="G168" s="702">
        <v>10839</v>
      </c>
      <c r="H168" s="704">
        <v>1731.0013300000001</v>
      </c>
      <c r="I168" s="701">
        <v>10045.87773</v>
      </c>
      <c r="J168" s="702">
        <v>-793.12226999999996</v>
      </c>
      <c r="K168" s="709">
        <v>0.46341349432599999</v>
      </c>
    </row>
    <row r="169" spans="1:11" ht="14.4" customHeight="1" thickBot="1" x14ac:dyDescent="0.35">
      <c r="A169" s="718" t="s">
        <v>484</v>
      </c>
      <c r="B169" s="696">
        <v>11670.0011701352</v>
      </c>
      <c r="C169" s="696">
        <v>9374.1839400000008</v>
      </c>
      <c r="D169" s="697">
        <v>-2295.8172301352301</v>
      </c>
      <c r="E169" s="698">
        <v>0.80327189374999997</v>
      </c>
      <c r="F169" s="696">
        <v>12282</v>
      </c>
      <c r="G169" s="697">
        <v>6141</v>
      </c>
      <c r="H169" s="699">
        <v>960.52026999999998</v>
      </c>
      <c r="I169" s="696">
        <v>5611.1100200000001</v>
      </c>
      <c r="J169" s="697">
        <v>-529.88998000000004</v>
      </c>
      <c r="K169" s="700">
        <v>0.456856376811</v>
      </c>
    </row>
    <row r="170" spans="1:11" ht="14.4" customHeight="1" thickBot="1" x14ac:dyDescent="0.35">
      <c r="A170" s="718" t="s">
        <v>485</v>
      </c>
      <c r="B170" s="696">
        <v>8692.0008715351705</v>
      </c>
      <c r="C170" s="696">
        <v>8208.0500200000006</v>
      </c>
      <c r="D170" s="697">
        <v>-483.95085153516601</v>
      </c>
      <c r="E170" s="698">
        <v>0.94432227300799998</v>
      </c>
      <c r="F170" s="696">
        <v>9396</v>
      </c>
      <c r="G170" s="697">
        <v>4698</v>
      </c>
      <c r="H170" s="699">
        <v>770.48105999999996</v>
      </c>
      <c r="I170" s="696">
        <v>4434.7677100000001</v>
      </c>
      <c r="J170" s="697">
        <v>-263.23228999999998</v>
      </c>
      <c r="K170" s="700">
        <v>0.47198464346500002</v>
      </c>
    </row>
    <row r="171" spans="1:11" ht="14.4" customHeight="1" thickBot="1" x14ac:dyDescent="0.35">
      <c r="A171" s="717" t="s">
        <v>486</v>
      </c>
      <c r="B171" s="701">
        <v>0</v>
      </c>
      <c r="C171" s="701">
        <v>1171.78286</v>
      </c>
      <c r="D171" s="702">
        <v>1171.78286</v>
      </c>
      <c r="E171" s="703" t="s">
        <v>323</v>
      </c>
      <c r="F171" s="701">
        <v>0</v>
      </c>
      <c r="G171" s="702">
        <v>0</v>
      </c>
      <c r="H171" s="704">
        <v>146.13561999999999</v>
      </c>
      <c r="I171" s="701">
        <v>614.79003</v>
      </c>
      <c r="J171" s="702">
        <v>614.79003</v>
      </c>
      <c r="K171" s="705" t="s">
        <v>323</v>
      </c>
    </row>
    <row r="172" spans="1:11" ht="14.4" customHeight="1" thickBot="1" x14ac:dyDescent="0.35">
      <c r="A172" s="718" t="s">
        <v>487</v>
      </c>
      <c r="B172" s="696">
        <v>0</v>
      </c>
      <c r="C172" s="696">
        <v>171.79652999999999</v>
      </c>
      <c r="D172" s="697">
        <v>171.79652999999999</v>
      </c>
      <c r="E172" s="706" t="s">
        <v>323</v>
      </c>
      <c r="F172" s="696">
        <v>0</v>
      </c>
      <c r="G172" s="697">
        <v>0</v>
      </c>
      <c r="H172" s="699">
        <v>0</v>
      </c>
      <c r="I172" s="696">
        <v>468.66107</v>
      </c>
      <c r="J172" s="697">
        <v>468.66107</v>
      </c>
      <c r="K172" s="707" t="s">
        <v>323</v>
      </c>
    </row>
    <row r="173" spans="1:11" ht="14.4" customHeight="1" thickBot="1" x14ac:dyDescent="0.35">
      <c r="A173" s="718" t="s">
        <v>488</v>
      </c>
      <c r="B173" s="696">
        <v>0</v>
      </c>
      <c r="C173" s="696">
        <v>999.98632999999995</v>
      </c>
      <c r="D173" s="697">
        <v>999.98632999999995</v>
      </c>
      <c r="E173" s="706" t="s">
        <v>323</v>
      </c>
      <c r="F173" s="696">
        <v>0</v>
      </c>
      <c r="G173" s="697">
        <v>0</v>
      </c>
      <c r="H173" s="699">
        <v>146.13561999999999</v>
      </c>
      <c r="I173" s="696">
        <v>146.12896000000001</v>
      </c>
      <c r="J173" s="697">
        <v>146.12896000000001</v>
      </c>
      <c r="K173" s="707" t="s">
        <v>323</v>
      </c>
    </row>
    <row r="174" spans="1:11" ht="14.4" customHeight="1" thickBot="1" x14ac:dyDescent="0.35">
      <c r="A174" s="715" t="s">
        <v>489</v>
      </c>
      <c r="B174" s="696">
        <v>31.163405158532001</v>
      </c>
      <c r="C174" s="696">
        <v>70.702209999999994</v>
      </c>
      <c r="D174" s="697">
        <v>39.538804841468</v>
      </c>
      <c r="E174" s="698">
        <v>2.268757526346</v>
      </c>
      <c r="F174" s="696">
        <v>33.136597058493003</v>
      </c>
      <c r="G174" s="697">
        <v>16.568298529246</v>
      </c>
      <c r="H174" s="699">
        <v>4.1322299999999998</v>
      </c>
      <c r="I174" s="696">
        <v>4.6856600000000004</v>
      </c>
      <c r="J174" s="697">
        <v>-11.882638529246</v>
      </c>
      <c r="K174" s="700">
        <v>0.14140438113500001</v>
      </c>
    </row>
    <row r="175" spans="1:11" ht="14.4" customHeight="1" thickBot="1" x14ac:dyDescent="0.35">
      <c r="A175" s="716" t="s">
        <v>490</v>
      </c>
      <c r="B175" s="696">
        <v>0</v>
      </c>
      <c r="C175" s="696">
        <v>34.720010000000002</v>
      </c>
      <c r="D175" s="697">
        <v>34.720010000000002</v>
      </c>
      <c r="E175" s="706" t="s">
        <v>323</v>
      </c>
      <c r="F175" s="696">
        <v>0</v>
      </c>
      <c r="G175" s="697">
        <v>0</v>
      </c>
      <c r="H175" s="699">
        <v>0</v>
      </c>
      <c r="I175" s="696">
        <v>0.39900000000000002</v>
      </c>
      <c r="J175" s="697">
        <v>0.39900000000000002</v>
      </c>
      <c r="K175" s="707" t="s">
        <v>323</v>
      </c>
    </row>
    <row r="176" spans="1:11" ht="14.4" customHeight="1" thickBot="1" x14ac:dyDescent="0.35">
      <c r="A176" s="717" t="s">
        <v>491</v>
      </c>
      <c r="B176" s="701">
        <v>0</v>
      </c>
      <c r="C176" s="701">
        <v>34.720010000000002</v>
      </c>
      <c r="D176" s="702">
        <v>34.720010000000002</v>
      </c>
      <c r="E176" s="703" t="s">
        <v>323</v>
      </c>
      <c r="F176" s="701">
        <v>0</v>
      </c>
      <c r="G176" s="702">
        <v>0</v>
      </c>
      <c r="H176" s="704">
        <v>0</v>
      </c>
      <c r="I176" s="701">
        <v>0.39900000000000002</v>
      </c>
      <c r="J176" s="702">
        <v>0.39900000000000002</v>
      </c>
      <c r="K176" s="705" t="s">
        <v>323</v>
      </c>
    </row>
    <row r="177" spans="1:11" ht="14.4" customHeight="1" thickBot="1" x14ac:dyDescent="0.35">
      <c r="A177" s="718" t="s">
        <v>492</v>
      </c>
      <c r="B177" s="696">
        <v>0</v>
      </c>
      <c r="C177" s="696">
        <v>34.720010000000002</v>
      </c>
      <c r="D177" s="697">
        <v>34.720010000000002</v>
      </c>
      <c r="E177" s="706" t="s">
        <v>323</v>
      </c>
      <c r="F177" s="696">
        <v>0</v>
      </c>
      <c r="G177" s="697">
        <v>0</v>
      </c>
      <c r="H177" s="699">
        <v>0</v>
      </c>
      <c r="I177" s="696">
        <v>0.39900000000000002</v>
      </c>
      <c r="J177" s="697">
        <v>0.39900000000000002</v>
      </c>
      <c r="K177" s="707" t="s">
        <v>323</v>
      </c>
    </row>
    <row r="178" spans="1:11" ht="14.4" customHeight="1" thickBot="1" x14ac:dyDescent="0.35">
      <c r="A178" s="721" t="s">
        <v>493</v>
      </c>
      <c r="B178" s="701">
        <v>31.163405158532001</v>
      </c>
      <c r="C178" s="701">
        <v>35.982199999999999</v>
      </c>
      <c r="D178" s="702">
        <v>4.8187948414669997</v>
      </c>
      <c r="E178" s="708">
        <v>1.1546299198350001</v>
      </c>
      <c r="F178" s="701">
        <v>33.136597058493003</v>
      </c>
      <c r="G178" s="702">
        <v>16.568298529246</v>
      </c>
      <c r="H178" s="704">
        <v>4.1322299999999998</v>
      </c>
      <c r="I178" s="701">
        <v>4.2866600000000004</v>
      </c>
      <c r="J178" s="702">
        <v>-12.281638529246001</v>
      </c>
      <c r="K178" s="709">
        <v>0.129363313693</v>
      </c>
    </row>
    <row r="179" spans="1:11" ht="14.4" customHeight="1" thickBot="1" x14ac:dyDescent="0.35">
      <c r="A179" s="717" t="s">
        <v>494</v>
      </c>
      <c r="B179" s="701">
        <v>0</v>
      </c>
      <c r="C179" s="701">
        <v>6.0000000000000002E-5</v>
      </c>
      <c r="D179" s="702">
        <v>6.0000000000000002E-5</v>
      </c>
      <c r="E179" s="703" t="s">
        <v>323</v>
      </c>
      <c r="F179" s="701">
        <v>0</v>
      </c>
      <c r="G179" s="702">
        <v>0</v>
      </c>
      <c r="H179" s="704">
        <v>0</v>
      </c>
      <c r="I179" s="701">
        <v>-3.1E-4</v>
      </c>
      <c r="J179" s="702">
        <v>-3.1E-4</v>
      </c>
      <c r="K179" s="705" t="s">
        <v>323</v>
      </c>
    </row>
    <row r="180" spans="1:11" ht="14.4" customHeight="1" thickBot="1" x14ac:dyDescent="0.35">
      <c r="A180" s="718" t="s">
        <v>495</v>
      </c>
      <c r="B180" s="696">
        <v>0</v>
      </c>
      <c r="C180" s="696">
        <v>6.0000000000000002E-5</v>
      </c>
      <c r="D180" s="697">
        <v>6.0000000000000002E-5</v>
      </c>
      <c r="E180" s="706" t="s">
        <v>323</v>
      </c>
      <c r="F180" s="696">
        <v>0</v>
      </c>
      <c r="G180" s="697">
        <v>0</v>
      </c>
      <c r="H180" s="699">
        <v>0</v>
      </c>
      <c r="I180" s="696">
        <v>-3.1E-4</v>
      </c>
      <c r="J180" s="697">
        <v>-3.1E-4</v>
      </c>
      <c r="K180" s="707" t="s">
        <v>323</v>
      </c>
    </row>
    <row r="181" spans="1:11" ht="14.4" customHeight="1" thickBot="1" x14ac:dyDescent="0.35">
      <c r="A181" s="717" t="s">
        <v>496</v>
      </c>
      <c r="B181" s="701">
        <v>31.163405158532001</v>
      </c>
      <c r="C181" s="701">
        <v>35.982140000000001</v>
      </c>
      <c r="D181" s="702">
        <v>4.8187348414680002</v>
      </c>
      <c r="E181" s="708">
        <v>1.1546279945</v>
      </c>
      <c r="F181" s="701">
        <v>33.136597058493003</v>
      </c>
      <c r="G181" s="702">
        <v>16.568298529246</v>
      </c>
      <c r="H181" s="704">
        <v>4.1322299999999998</v>
      </c>
      <c r="I181" s="701">
        <v>4.2869700000000002</v>
      </c>
      <c r="J181" s="702">
        <v>-12.281328529246</v>
      </c>
      <c r="K181" s="709">
        <v>0.129372668908</v>
      </c>
    </row>
    <row r="182" spans="1:11" ht="14.4" customHeight="1" thickBot="1" x14ac:dyDescent="0.35">
      <c r="A182" s="718" t="s">
        <v>497</v>
      </c>
      <c r="B182" s="696">
        <v>0.45796230795300003</v>
      </c>
      <c r="C182" s="696">
        <v>4.4999999999999998E-2</v>
      </c>
      <c r="D182" s="697">
        <v>-0.41296230795299999</v>
      </c>
      <c r="E182" s="698">
        <v>9.8261361727999999E-2</v>
      </c>
      <c r="F182" s="696">
        <v>0</v>
      </c>
      <c r="G182" s="697">
        <v>0</v>
      </c>
      <c r="H182" s="699">
        <v>0</v>
      </c>
      <c r="I182" s="696">
        <v>3.3000000000000002E-2</v>
      </c>
      <c r="J182" s="697">
        <v>3.3000000000000002E-2</v>
      </c>
      <c r="K182" s="707" t="s">
        <v>323</v>
      </c>
    </row>
    <row r="183" spans="1:11" ht="14.4" customHeight="1" thickBot="1" x14ac:dyDescent="0.35">
      <c r="A183" s="718" t="s">
        <v>498</v>
      </c>
      <c r="B183" s="696">
        <v>0</v>
      </c>
      <c r="C183" s="696">
        <v>0</v>
      </c>
      <c r="D183" s="697">
        <v>0</v>
      </c>
      <c r="E183" s="698">
        <v>1</v>
      </c>
      <c r="F183" s="696">
        <v>0</v>
      </c>
      <c r="G183" s="697">
        <v>0</v>
      </c>
      <c r="H183" s="699">
        <v>0</v>
      </c>
      <c r="I183" s="696">
        <v>0.12174</v>
      </c>
      <c r="J183" s="697">
        <v>0.12174</v>
      </c>
      <c r="K183" s="707" t="s">
        <v>334</v>
      </c>
    </row>
    <row r="184" spans="1:11" ht="14.4" customHeight="1" thickBot="1" x14ac:dyDescent="0.35">
      <c r="A184" s="718" t="s">
        <v>499</v>
      </c>
      <c r="B184" s="696">
        <v>30.705442850577999</v>
      </c>
      <c r="C184" s="696">
        <v>35.937139999999999</v>
      </c>
      <c r="D184" s="697">
        <v>5.2316971494209996</v>
      </c>
      <c r="E184" s="698">
        <v>1.1703833803949999</v>
      </c>
      <c r="F184" s="696">
        <v>33.136597058493003</v>
      </c>
      <c r="G184" s="697">
        <v>16.568298529246</v>
      </c>
      <c r="H184" s="699">
        <v>4.1322299999999998</v>
      </c>
      <c r="I184" s="696">
        <v>4.1322299999999998</v>
      </c>
      <c r="J184" s="697">
        <v>-12.436068529246</v>
      </c>
      <c r="K184" s="700">
        <v>0.124702907564</v>
      </c>
    </row>
    <row r="185" spans="1:11" ht="14.4" customHeight="1" thickBot="1" x14ac:dyDescent="0.35">
      <c r="A185" s="715" t="s">
        <v>500</v>
      </c>
      <c r="B185" s="696">
        <v>0</v>
      </c>
      <c r="C185" s="696">
        <v>2.7499999999999998E-3</v>
      </c>
      <c r="D185" s="697">
        <v>2.7499999999999998E-3</v>
      </c>
      <c r="E185" s="706" t="s">
        <v>334</v>
      </c>
      <c r="F185" s="696">
        <v>0</v>
      </c>
      <c r="G185" s="697">
        <v>0</v>
      </c>
      <c r="H185" s="699">
        <v>0</v>
      </c>
      <c r="I185" s="696">
        <v>0</v>
      </c>
      <c r="J185" s="697">
        <v>0</v>
      </c>
      <c r="K185" s="707" t="s">
        <v>323</v>
      </c>
    </row>
    <row r="186" spans="1:11" ht="14.4" customHeight="1" thickBot="1" x14ac:dyDescent="0.35">
      <c r="A186" s="721" t="s">
        <v>501</v>
      </c>
      <c r="B186" s="701">
        <v>0</v>
      </c>
      <c r="C186" s="701">
        <v>2.7499999999999998E-3</v>
      </c>
      <c r="D186" s="702">
        <v>2.7499999999999998E-3</v>
      </c>
      <c r="E186" s="703" t="s">
        <v>334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05" t="s">
        <v>323</v>
      </c>
    </row>
    <row r="187" spans="1:11" ht="14.4" customHeight="1" thickBot="1" x14ac:dyDescent="0.35">
      <c r="A187" s="717" t="s">
        <v>502</v>
      </c>
      <c r="B187" s="701">
        <v>0</v>
      </c>
      <c r="C187" s="701">
        <v>2.7499999999999998E-3</v>
      </c>
      <c r="D187" s="702">
        <v>2.7499999999999998E-3</v>
      </c>
      <c r="E187" s="703" t="s">
        <v>334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05" t="s">
        <v>323</v>
      </c>
    </row>
    <row r="188" spans="1:11" ht="14.4" customHeight="1" thickBot="1" x14ac:dyDescent="0.35">
      <c r="A188" s="718" t="s">
        <v>503</v>
      </c>
      <c r="B188" s="696">
        <v>0</v>
      </c>
      <c r="C188" s="696">
        <v>2.7499999999999998E-3</v>
      </c>
      <c r="D188" s="697">
        <v>2.7499999999999998E-3</v>
      </c>
      <c r="E188" s="706" t="s">
        <v>334</v>
      </c>
      <c r="F188" s="696">
        <v>0</v>
      </c>
      <c r="G188" s="697">
        <v>0</v>
      </c>
      <c r="H188" s="699">
        <v>0</v>
      </c>
      <c r="I188" s="696">
        <v>0</v>
      </c>
      <c r="J188" s="697">
        <v>0</v>
      </c>
      <c r="K188" s="707" t="s">
        <v>323</v>
      </c>
    </row>
    <row r="189" spans="1:11" ht="14.4" customHeight="1" thickBot="1" x14ac:dyDescent="0.35">
      <c r="A189" s="714" t="s">
        <v>504</v>
      </c>
      <c r="B189" s="696">
        <v>4542.6882206764203</v>
      </c>
      <c r="C189" s="696">
        <v>5210.3932000000004</v>
      </c>
      <c r="D189" s="697">
        <v>667.70497932357705</v>
      </c>
      <c r="E189" s="698">
        <v>1.146984548991</v>
      </c>
      <c r="F189" s="696">
        <v>4566.8156616646802</v>
      </c>
      <c r="G189" s="697">
        <v>2283.4078308323401</v>
      </c>
      <c r="H189" s="699">
        <v>483.79257999999999</v>
      </c>
      <c r="I189" s="696">
        <v>2719.5572999999999</v>
      </c>
      <c r="J189" s="697">
        <v>436.14946916765899</v>
      </c>
      <c r="K189" s="700">
        <v>0.59550406705199999</v>
      </c>
    </row>
    <row r="190" spans="1:11" ht="14.4" customHeight="1" thickBot="1" x14ac:dyDescent="0.35">
      <c r="A190" s="719" t="s">
        <v>505</v>
      </c>
      <c r="B190" s="701">
        <v>4542.6882206764203</v>
      </c>
      <c r="C190" s="701">
        <v>5210.3932000000004</v>
      </c>
      <c r="D190" s="702">
        <v>667.70497932357705</v>
      </c>
      <c r="E190" s="708">
        <v>1.146984548991</v>
      </c>
      <c r="F190" s="701">
        <v>4566.8156616646802</v>
      </c>
      <c r="G190" s="702">
        <v>2283.4078308323401</v>
      </c>
      <c r="H190" s="704">
        <v>483.79257999999999</v>
      </c>
      <c r="I190" s="701">
        <v>2719.5572999999999</v>
      </c>
      <c r="J190" s="702">
        <v>436.14946916765899</v>
      </c>
      <c r="K190" s="709">
        <v>0.59550406705199999</v>
      </c>
    </row>
    <row r="191" spans="1:11" ht="14.4" customHeight="1" thickBot="1" x14ac:dyDescent="0.35">
      <c r="A191" s="721" t="s">
        <v>54</v>
      </c>
      <c r="B191" s="701">
        <v>4542.6882206764203</v>
      </c>
      <c r="C191" s="701">
        <v>5210.3932000000004</v>
      </c>
      <c r="D191" s="702">
        <v>667.70497932357705</v>
      </c>
      <c r="E191" s="708">
        <v>1.146984548991</v>
      </c>
      <c r="F191" s="701">
        <v>4566.8156616646802</v>
      </c>
      <c r="G191" s="702">
        <v>2283.4078308323401</v>
      </c>
      <c r="H191" s="704">
        <v>483.79257999999999</v>
      </c>
      <c r="I191" s="701">
        <v>2719.5572999999999</v>
      </c>
      <c r="J191" s="702">
        <v>436.14946916765899</v>
      </c>
      <c r="K191" s="709">
        <v>0.59550406705199999</v>
      </c>
    </row>
    <row r="192" spans="1:11" ht="14.4" customHeight="1" thickBot="1" x14ac:dyDescent="0.35">
      <c r="A192" s="720" t="s">
        <v>506</v>
      </c>
      <c r="B192" s="696">
        <v>0</v>
      </c>
      <c r="C192" s="696">
        <v>0</v>
      </c>
      <c r="D192" s="697">
        <v>0</v>
      </c>
      <c r="E192" s="698">
        <v>1</v>
      </c>
      <c r="F192" s="696">
        <v>176.087908867723</v>
      </c>
      <c r="G192" s="697">
        <v>88.043954433861003</v>
      </c>
      <c r="H192" s="699">
        <v>12.13542</v>
      </c>
      <c r="I192" s="696">
        <v>81.458070000000006</v>
      </c>
      <c r="J192" s="697">
        <v>-6.5858844338609996</v>
      </c>
      <c r="K192" s="700">
        <v>0.46259888327199999</v>
      </c>
    </row>
    <row r="193" spans="1:11" ht="14.4" customHeight="1" thickBot="1" x14ac:dyDescent="0.35">
      <c r="A193" s="718" t="s">
        <v>507</v>
      </c>
      <c r="B193" s="696">
        <v>0</v>
      </c>
      <c r="C193" s="696">
        <v>0</v>
      </c>
      <c r="D193" s="697">
        <v>0</v>
      </c>
      <c r="E193" s="698">
        <v>1</v>
      </c>
      <c r="F193" s="696">
        <v>176.087908867723</v>
      </c>
      <c r="G193" s="697">
        <v>88.043954433861003</v>
      </c>
      <c r="H193" s="699">
        <v>12.13542</v>
      </c>
      <c r="I193" s="696">
        <v>81.458070000000006</v>
      </c>
      <c r="J193" s="697">
        <v>-6.5858844338609996</v>
      </c>
      <c r="K193" s="700">
        <v>0.46259888327199999</v>
      </c>
    </row>
    <row r="194" spans="1:11" ht="14.4" customHeight="1" thickBot="1" x14ac:dyDescent="0.35">
      <c r="A194" s="717" t="s">
        <v>508</v>
      </c>
      <c r="B194" s="701">
        <v>104.75978949461</v>
      </c>
      <c r="C194" s="701">
        <v>96.414000000000001</v>
      </c>
      <c r="D194" s="702">
        <v>-8.3457894946090008</v>
      </c>
      <c r="E194" s="708">
        <v>0.92033403718200002</v>
      </c>
      <c r="F194" s="701">
        <v>104.15019981508</v>
      </c>
      <c r="G194" s="702">
        <v>52.075099907538998</v>
      </c>
      <c r="H194" s="704">
        <v>7.8719999999999999</v>
      </c>
      <c r="I194" s="701">
        <v>47.231999999999999</v>
      </c>
      <c r="J194" s="702">
        <v>-4.843099907539</v>
      </c>
      <c r="K194" s="709">
        <v>0.453498889909</v>
      </c>
    </row>
    <row r="195" spans="1:11" ht="14.4" customHeight="1" thickBot="1" x14ac:dyDescent="0.35">
      <c r="A195" s="718" t="s">
        <v>509</v>
      </c>
      <c r="B195" s="696">
        <v>104.75978949461</v>
      </c>
      <c r="C195" s="696">
        <v>96.414000000000001</v>
      </c>
      <c r="D195" s="697">
        <v>-8.3457894946090008</v>
      </c>
      <c r="E195" s="698">
        <v>0.92033403718200002</v>
      </c>
      <c r="F195" s="696">
        <v>104.15019981508</v>
      </c>
      <c r="G195" s="697">
        <v>52.075099907538998</v>
      </c>
      <c r="H195" s="699">
        <v>7.8719999999999999</v>
      </c>
      <c r="I195" s="696">
        <v>47.231999999999999</v>
      </c>
      <c r="J195" s="697">
        <v>-4.843099907539</v>
      </c>
      <c r="K195" s="700">
        <v>0.453498889909</v>
      </c>
    </row>
    <row r="196" spans="1:11" ht="14.4" customHeight="1" thickBot="1" x14ac:dyDescent="0.35">
      <c r="A196" s="717" t="s">
        <v>510</v>
      </c>
      <c r="B196" s="701">
        <v>159.62265216410501</v>
      </c>
      <c r="C196" s="701">
        <v>187.78280000000001</v>
      </c>
      <c r="D196" s="702">
        <v>28.160147835894001</v>
      </c>
      <c r="E196" s="708">
        <v>1.1764169900329999</v>
      </c>
      <c r="F196" s="701">
        <v>225.372590558415</v>
      </c>
      <c r="G196" s="702">
        <v>112.686295279207</v>
      </c>
      <c r="H196" s="704">
        <v>6.4975199999999997</v>
      </c>
      <c r="I196" s="701">
        <v>54.445540000000001</v>
      </c>
      <c r="J196" s="702">
        <v>-58.240755279207001</v>
      </c>
      <c r="K196" s="709">
        <v>0.241580131217</v>
      </c>
    </row>
    <row r="197" spans="1:11" ht="14.4" customHeight="1" thickBot="1" x14ac:dyDescent="0.35">
      <c r="A197" s="718" t="s">
        <v>511</v>
      </c>
      <c r="B197" s="696">
        <v>123.725697280609</v>
      </c>
      <c r="C197" s="696">
        <v>168.72</v>
      </c>
      <c r="D197" s="697">
        <v>44.994302719391001</v>
      </c>
      <c r="E197" s="698">
        <v>1.363661742938</v>
      </c>
      <c r="F197" s="696">
        <v>197.054565929175</v>
      </c>
      <c r="G197" s="697">
        <v>98.527282964587002</v>
      </c>
      <c r="H197" s="699">
        <v>4.4400000000000004</v>
      </c>
      <c r="I197" s="696">
        <v>44.77</v>
      </c>
      <c r="J197" s="697">
        <v>-53.757282964586999</v>
      </c>
      <c r="K197" s="700">
        <v>0.227195953511</v>
      </c>
    </row>
    <row r="198" spans="1:11" ht="14.4" customHeight="1" thickBot="1" x14ac:dyDescent="0.35">
      <c r="A198" s="718" t="s">
        <v>512</v>
      </c>
      <c r="B198" s="696">
        <v>25.512248171625</v>
      </c>
      <c r="C198" s="696">
        <v>10.198700000000001</v>
      </c>
      <c r="D198" s="697">
        <v>-15.313548171624999</v>
      </c>
      <c r="E198" s="698">
        <v>0.399757008139</v>
      </c>
      <c r="F198" s="696">
        <v>18.827873731126999</v>
      </c>
      <c r="G198" s="697">
        <v>9.4139368655630005</v>
      </c>
      <c r="H198" s="699">
        <v>1.0049999999999999</v>
      </c>
      <c r="I198" s="696">
        <v>4.1454000000000004</v>
      </c>
      <c r="J198" s="697">
        <v>-5.268536865563</v>
      </c>
      <c r="K198" s="700">
        <v>0.220173560711</v>
      </c>
    </row>
    <row r="199" spans="1:11" ht="14.4" customHeight="1" thickBot="1" x14ac:dyDescent="0.35">
      <c r="A199" s="718" t="s">
        <v>513</v>
      </c>
      <c r="B199" s="696">
        <v>10.384706711871001</v>
      </c>
      <c r="C199" s="696">
        <v>8.8641000000000005</v>
      </c>
      <c r="D199" s="697">
        <v>-1.52060671187</v>
      </c>
      <c r="E199" s="698">
        <v>0.85357249327600004</v>
      </c>
      <c r="F199" s="696">
        <v>9.4901508981110005</v>
      </c>
      <c r="G199" s="697">
        <v>4.7450754490550002</v>
      </c>
      <c r="H199" s="699">
        <v>1.0525199999999999</v>
      </c>
      <c r="I199" s="696">
        <v>5.5301400000000003</v>
      </c>
      <c r="J199" s="697">
        <v>0.78506455094399996</v>
      </c>
      <c r="K199" s="700">
        <v>0.58272413783200006</v>
      </c>
    </row>
    <row r="200" spans="1:11" ht="14.4" customHeight="1" thickBot="1" x14ac:dyDescent="0.35">
      <c r="A200" s="717" t="s">
        <v>514</v>
      </c>
      <c r="B200" s="701">
        <v>1077.62939302979</v>
      </c>
      <c r="C200" s="701">
        <v>1044.60662</v>
      </c>
      <c r="D200" s="702">
        <v>-33.022773029794003</v>
      </c>
      <c r="E200" s="708">
        <v>0.96935609473499995</v>
      </c>
      <c r="F200" s="701">
        <v>1022.17177205947</v>
      </c>
      <c r="G200" s="702">
        <v>511.08588602973703</v>
      </c>
      <c r="H200" s="704">
        <v>106.21289</v>
      </c>
      <c r="I200" s="701">
        <v>574.17003999999997</v>
      </c>
      <c r="J200" s="702">
        <v>63.084153970263003</v>
      </c>
      <c r="K200" s="709">
        <v>0.561715805204</v>
      </c>
    </row>
    <row r="201" spans="1:11" ht="14.4" customHeight="1" thickBot="1" x14ac:dyDescent="0.35">
      <c r="A201" s="718" t="s">
        <v>515</v>
      </c>
      <c r="B201" s="696">
        <v>1077.62939302979</v>
      </c>
      <c r="C201" s="696">
        <v>1044.60662</v>
      </c>
      <c r="D201" s="697">
        <v>-33.022773029794003</v>
      </c>
      <c r="E201" s="698">
        <v>0.96935609473499995</v>
      </c>
      <c r="F201" s="696">
        <v>1022.17177205947</v>
      </c>
      <c r="G201" s="697">
        <v>511.08588602973703</v>
      </c>
      <c r="H201" s="699">
        <v>106.21289</v>
      </c>
      <c r="I201" s="696">
        <v>574.17003999999997</v>
      </c>
      <c r="J201" s="697">
        <v>63.084153970263003</v>
      </c>
      <c r="K201" s="700">
        <v>0.561715805204</v>
      </c>
    </row>
    <row r="202" spans="1:11" ht="14.4" customHeight="1" thickBot="1" x14ac:dyDescent="0.35">
      <c r="A202" s="717" t="s">
        <v>516</v>
      </c>
      <c r="B202" s="701">
        <v>0</v>
      </c>
      <c r="C202" s="701">
        <v>2.1230000000000002</v>
      </c>
      <c r="D202" s="702">
        <v>2.1230000000000002</v>
      </c>
      <c r="E202" s="703" t="s">
        <v>334</v>
      </c>
      <c r="F202" s="701">
        <v>0</v>
      </c>
      <c r="G202" s="702">
        <v>0</v>
      </c>
      <c r="H202" s="704">
        <v>0.182</v>
      </c>
      <c r="I202" s="701">
        <v>0.92600000000000005</v>
      </c>
      <c r="J202" s="702">
        <v>0.92600000000000005</v>
      </c>
      <c r="K202" s="705" t="s">
        <v>334</v>
      </c>
    </row>
    <row r="203" spans="1:11" ht="14.4" customHeight="1" thickBot="1" x14ac:dyDescent="0.35">
      <c r="A203" s="718" t="s">
        <v>517</v>
      </c>
      <c r="B203" s="696">
        <v>0</v>
      </c>
      <c r="C203" s="696">
        <v>2.1230000000000002</v>
      </c>
      <c r="D203" s="697">
        <v>2.1230000000000002</v>
      </c>
      <c r="E203" s="706" t="s">
        <v>334</v>
      </c>
      <c r="F203" s="696">
        <v>0</v>
      </c>
      <c r="G203" s="697">
        <v>0</v>
      </c>
      <c r="H203" s="699">
        <v>0.182</v>
      </c>
      <c r="I203" s="696">
        <v>0.92600000000000005</v>
      </c>
      <c r="J203" s="697">
        <v>0.92600000000000005</v>
      </c>
      <c r="K203" s="707" t="s">
        <v>334</v>
      </c>
    </row>
    <row r="204" spans="1:11" ht="14.4" customHeight="1" thickBot="1" x14ac:dyDescent="0.35">
      <c r="A204" s="717" t="s">
        <v>518</v>
      </c>
      <c r="B204" s="701">
        <v>588.43796277981403</v>
      </c>
      <c r="C204" s="701">
        <v>563.01031999999998</v>
      </c>
      <c r="D204" s="702">
        <v>-25.427642779812999</v>
      </c>
      <c r="E204" s="708">
        <v>0.95678789543099996</v>
      </c>
      <c r="F204" s="701">
        <v>519.95365584820399</v>
      </c>
      <c r="G204" s="702">
        <v>259.976827924102</v>
      </c>
      <c r="H204" s="704">
        <v>42.986220000000003</v>
      </c>
      <c r="I204" s="701">
        <v>209.43467999999999</v>
      </c>
      <c r="J204" s="702">
        <v>-50.542147924101997</v>
      </c>
      <c r="K204" s="709">
        <v>0.40279489843799998</v>
      </c>
    </row>
    <row r="205" spans="1:11" ht="14.4" customHeight="1" thickBot="1" x14ac:dyDescent="0.35">
      <c r="A205" s="718" t="s">
        <v>519</v>
      </c>
      <c r="B205" s="696">
        <v>588.43796277981403</v>
      </c>
      <c r="C205" s="696">
        <v>563.01031999999998</v>
      </c>
      <c r="D205" s="697">
        <v>-25.427642779812999</v>
      </c>
      <c r="E205" s="698">
        <v>0.95678789543099996</v>
      </c>
      <c r="F205" s="696">
        <v>519.95365584820399</v>
      </c>
      <c r="G205" s="697">
        <v>259.976827924102</v>
      </c>
      <c r="H205" s="699">
        <v>42.986220000000003</v>
      </c>
      <c r="I205" s="696">
        <v>209.43467999999999</v>
      </c>
      <c r="J205" s="697">
        <v>-50.542147924101997</v>
      </c>
      <c r="K205" s="700">
        <v>0.40279489843799998</v>
      </c>
    </row>
    <row r="206" spans="1:11" ht="14.4" customHeight="1" thickBot="1" x14ac:dyDescent="0.35">
      <c r="A206" s="717" t="s">
        <v>520</v>
      </c>
      <c r="B206" s="701">
        <v>0</v>
      </c>
      <c r="C206" s="701">
        <v>711.57794000000001</v>
      </c>
      <c r="D206" s="702">
        <v>711.57794000000001</v>
      </c>
      <c r="E206" s="703" t="s">
        <v>334</v>
      </c>
      <c r="F206" s="701">
        <v>0</v>
      </c>
      <c r="G206" s="702">
        <v>0</v>
      </c>
      <c r="H206" s="704">
        <v>63.352240000000002</v>
      </c>
      <c r="I206" s="701">
        <v>408.06455</v>
      </c>
      <c r="J206" s="702">
        <v>408.06455</v>
      </c>
      <c r="K206" s="705" t="s">
        <v>334</v>
      </c>
    </row>
    <row r="207" spans="1:11" ht="14.4" customHeight="1" thickBot="1" x14ac:dyDescent="0.35">
      <c r="A207" s="718" t="s">
        <v>521</v>
      </c>
      <c r="B207" s="696">
        <v>0</v>
      </c>
      <c r="C207" s="696">
        <v>711.57794000000001</v>
      </c>
      <c r="D207" s="697">
        <v>711.57794000000001</v>
      </c>
      <c r="E207" s="706" t="s">
        <v>334</v>
      </c>
      <c r="F207" s="696">
        <v>0</v>
      </c>
      <c r="G207" s="697">
        <v>0</v>
      </c>
      <c r="H207" s="699">
        <v>63.352240000000002</v>
      </c>
      <c r="I207" s="696">
        <v>408.06455</v>
      </c>
      <c r="J207" s="697">
        <v>408.06455</v>
      </c>
      <c r="K207" s="707" t="s">
        <v>334</v>
      </c>
    </row>
    <row r="208" spans="1:11" ht="14.4" customHeight="1" thickBot="1" x14ac:dyDescent="0.35">
      <c r="A208" s="717" t="s">
        <v>522</v>
      </c>
      <c r="B208" s="701">
        <v>2612.2384232080999</v>
      </c>
      <c r="C208" s="701">
        <v>2604.8785200000002</v>
      </c>
      <c r="D208" s="702">
        <v>-7.3599032080990003</v>
      </c>
      <c r="E208" s="708">
        <v>0.99718253006900004</v>
      </c>
      <c r="F208" s="701">
        <v>2519.0795345157899</v>
      </c>
      <c r="G208" s="702">
        <v>1259.5397672578899</v>
      </c>
      <c r="H208" s="704">
        <v>244.55429000000001</v>
      </c>
      <c r="I208" s="701">
        <v>1343.8264200000001</v>
      </c>
      <c r="J208" s="702">
        <v>84.286652742106</v>
      </c>
      <c r="K208" s="709">
        <v>0.53345930590400004</v>
      </c>
    </row>
    <row r="209" spans="1:11" ht="14.4" customHeight="1" thickBot="1" x14ac:dyDescent="0.35">
      <c r="A209" s="718" t="s">
        <v>523</v>
      </c>
      <c r="B209" s="696">
        <v>2612.2384232080999</v>
      </c>
      <c r="C209" s="696">
        <v>2604.8785200000002</v>
      </c>
      <c r="D209" s="697">
        <v>-7.3599032080990003</v>
      </c>
      <c r="E209" s="698">
        <v>0.99718253006900004</v>
      </c>
      <c r="F209" s="696">
        <v>2519.0795345157899</v>
      </c>
      <c r="G209" s="697">
        <v>1259.5397672578899</v>
      </c>
      <c r="H209" s="699">
        <v>244.55429000000001</v>
      </c>
      <c r="I209" s="696">
        <v>1343.8264200000001</v>
      </c>
      <c r="J209" s="697">
        <v>84.286652742106</v>
      </c>
      <c r="K209" s="700">
        <v>0.53345930590400004</v>
      </c>
    </row>
    <row r="210" spans="1:11" ht="14.4" customHeight="1" thickBot="1" x14ac:dyDescent="0.35">
      <c r="A210" s="722"/>
      <c r="B210" s="696">
        <v>-15554.5045193444</v>
      </c>
      <c r="C210" s="696">
        <v>-19322.75229</v>
      </c>
      <c r="D210" s="697">
        <v>-3768.2477706556101</v>
      </c>
      <c r="E210" s="698">
        <v>1.2422608682880001</v>
      </c>
      <c r="F210" s="696">
        <v>-16166.2038683923</v>
      </c>
      <c r="G210" s="697">
        <v>-8083.1019341961601</v>
      </c>
      <c r="H210" s="699">
        <v>-1458.2806599999999</v>
      </c>
      <c r="I210" s="696">
        <v>-9225.3420299999998</v>
      </c>
      <c r="J210" s="697">
        <v>-1142.2400958038399</v>
      </c>
      <c r="K210" s="700">
        <v>0.57065604919299995</v>
      </c>
    </row>
    <row r="211" spans="1:11" ht="14.4" customHeight="1" thickBot="1" x14ac:dyDescent="0.35">
      <c r="A211" s="723" t="s">
        <v>66</v>
      </c>
      <c r="B211" s="710">
        <v>-15554.5045193444</v>
      </c>
      <c r="C211" s="710">
        <v>-19322.75229</v>
      </c>
      <c r="D211" s="711">
        <v>-3768.2477706556201</v>
      </c>
      <c r="E211" s="712">
        <v>-1.2729623418489999</v>
      </c>
      <c r="F211" s="710">
        <v>-16166.2038683923</v>
      </c>
      <c r="G211" s="711">
        <v>-8083.1019341961601</v>
      </c>
      <c r="H211" s="710">
        <v>-1458.2806599999999</v>
      </c>
      <c r="I211" s="710">
        <v>-9225.3420300000107</v>
      </c>
      <c r="J211" s="711">
        <v>-1142.2400958038399</v>
      </c>
      <c r="K211" s="713">
        <v>0.57065604919299995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72" t="s">
        <v>176</v>
      </c>
      <c r="B1" s="573"/>
      <c r="C1" s="573"/>
      <c r="D1" s="573"/>
      <c r="E1" s="573"/>
      <c r="F1" s="573"/>
      <c r="G1" s="543"/>
      <c r="H1" s="574"/>
      <c r="I1" s="574"/>
    </row>
    <row r="2" spans="1:10" ht="14.4" customHeight="1" thickBot="1" x14ac:dyDescent="0.35">
      <c r="A2" s="374" t="s">
        <v>322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94"/>
      <c r="C3" s="493">
        <v>2015</v>
      </c>
      <c r="D3" s="430">
        <v>2016</v>
      </c>
      <c r="E3" s="11"/>
      <c r="F3" s="551">
        <v>2017</v>
      </c>
      <c r="G3" s="569"/>
      <c r="H3" s="569"/>
      <c r="I3" s="552"/>
    </row>
    <row r="4" spans="1:10" ht="14.4" customHeight="1" thickBot="1" x14ac:dyDescent="0.35">
      <c r="A4" s="434" t="s">
        <v>0</v>
      </c>
      <c r="B4" s="435" t="s">
        <v>253</v>
      </c>
      <c r="C4" s="570" t="s">
        <v>94</v>
      </c>
      <c r="D4" s="571"/>
      <c r="E4" s="436"/>
      <c r="F4" s="431" t="s">
        <v>94</v>
      </c>
      <c r="G4" s="432" t="s">
        <v>95</v>
      </c>
      <c r="H4" s="432" t="s">
        <v>69</v>
      </c>
      <c r="I4" s="433" t="s">
        <v>96</v>
      </c>
    </row>
    <row r="5" spans="1:10" ht="14.4" customHeight="1" x14ac:dyDescent="0.3">
      <c r="A5" s="724" t="s">
        <v>524</v>
      </c>
      <c r="B5" s="725" t="s">
        <v>525</v>
      </c>
      <c r="C5" s="726" t="s">
        <v>526</v>
      </c>
      <c r="D5" s="726" t="s">
        <v>526</v>
      </c>
      <c r="E5" s="726"/>
      <c r="F5" s="726" t="s">
        <v>526</v>
      </c>
      <c r="G5" s="726" t="s">
        <v>526</v>
      </c>
      <c r="H5" s="726" t="s">
        <v>526</v>
      </c>
      <c r="I5" s="727" t="s">
        <v>526</v>
      </c>
      <c r="J5" s="728" t="s">
        <v>74</v>
      </c>
    </row>
    <row r="6" spans="1:10" ht="14.4" customHeight="1" x14ac:dyDescent="0.3">
      <c r="A6" s="724" t="s">
        <v>524</v>
      </c>
      <c r="B6" s="725" t="s">
        <v>527</v>
      </c>
      <c r="C6" s="726">
        <v>928.38387000000012</v>
      </c>
      <c r="D6" s="726">
        <v>870.94850999999994</v>
      </c>
      <c r="E6" s="726"/>
      <c r="F6" s="726">
        <v>826.55388000000062</v>
      </c>
      <c r="G6" s="726">
        <v>887.99996093750008</v>
      </c>
      <c r="H6" s="726">
        <v>-61.44608093749946</v>
      </c>
      <c r="I6" s="727">
        <v>0.93080395986433584</v>
      </c>
      <c r="J6" s="728" t="s">
        <v>1</v>
      </c>
    </row>
    <row r="7" spans="1:10" ht="14.4" customHeight="1" x14ac:dyDescent="0.3">
      <c r="A7" s="724" t="s">
        <v>524</v>
      </c>
      <c r="B7" s="725" t="s">
        <v>528</v>
      </c>
      <c r="C7" s="726">
        <v>0</v>
      </c>
      <c r="D7" s="726">
        <v>40.869610000000009</v>
      </c>
      <c r="E7" s="726"/>
      <c r="F7" s="726">
        <v>28.960889999999999</v>
      </c>
      <c r="G7" s="726">
        <v>40</v>
      </c>
      <c r="H7" s="726">
        <v>-11.039110000000001</v>
      </c>
      <c r="I7" s="727">
        <v>0.72402224999999998</v>
      </c>
      <c r="J7" s="728" t="s">
        <v>1</v>
      </c>
    </row>
    <row r="8" spans="1:10" ht="14.4" customHeight="1" x14ac:dyDescent="0.3">
      <c r="A8" s="724" t="s">
        <v>524</v>
      </c>
      <c r="B8" s="725" t="s">
        <v>529</v>
      </c>
      <c r="C8" s="726">
        <v>0</v>
      </c>
      <c r="D8" s="726">
        <v>0</v>
      </c>
      <c r="E8" s="726"/>
      <c r="F8" s="726">
        <v>-1.5149999999999999</v>
      </c>
      <c r="G8" s="726">
        <v>0</v>
      </c>
      <c r="H8" s="726">
        <v>-1.5149999999999999</v>
      </c>
      <c r="I8" s="727" t="s">
        <v>526</v>
      </c>
      <c r="J8" s="728" t="s">
        <v>1</v>
      </c>
    </row>
    <row r="9" spans="1:10" ht="14.4" customHeight="1" x14ac:dyDescent="0.3">
      <c r="A9" s="724" t="s">
        <v>524</v>
      </c>
      <c r="B9" s="725" t="s">
        <v>530</v>
      </c>
      <c r="C9" s="726">
        <v>36.027020000000007</v>
      </c>
      <c r="D9" s="726">
        <v>110.03364999999997</v>
      </c>
      <c r="E9" s="726"/>
      <c r="F9" s="726">
        <v>84.024239999999963</v>
      </c>
      <c r="G9" s="726">
        <v>90</v>
      </c>
      <c r="H9" s="726">
        <v>-5.9757600000000366</v>
      </c>
      <c r="I9" s="727">
        <v>0.93360266666666625</v>
      </c>
      <c r="J9" s="728" t="s">
        <v>1</v>
      </c>
    </row>
    <row r="10" spans="1:10" ht="14.4" customHeight="1" x14ac:dyDescent="0.3">
      <c r="A10" s="724" t="s">
        <v>524</v>
      </c>
      <c r="B10" s="725" t="s">
        <v>531</v>
      </c>
      <c r="C10" s="726">
        <v>0</v>
      </c>
      <c r="D10" s="726">
        <v>3.8610000000000002</v>
      </c>
      <c r="E10" s="726"/>
      <c r="F10" s="726">
        <v>2.5739999999999998</v>
      </c>
      <c r="G10" s="726">
        <v>2.5</v>
      </c>
      <c r="H10" s="726">
        <v>7.3999999999999844E-2</v>
      </c>
      <c r="I10" s="727">
        <v>1.0295999999999998</v>
      </c>
      <c r="J10" s="728" t="s">
        <v>1</v>
      </c>
    </row>
    <row r="11" spans="1:10" ht="14.4" customHeight="1" x14ac:dyDescent="0.3">
      <c r="A11" s="724" t="s">
        <v>524</v>
      </c>
      <c r="B11" s="725" t="s">
        <v>532</v>
      </c>
      <c r="C11" s="726">
        <v>101.83557000000002</v>
      </c>
      <c r="D11" s="726">
        <v>217.46974000000003</v>
      </c>
      <c r="E11" s="726"/>
      <c r="F11" s="726">
        <v>177.88626000000005</v>
      </c>
      <c r="G11" s="726">
        <v>185</v>
      </c>
      <c r="H11" s="726">
        <v>-7.1137399999999502</v>
      </c>
      <c r="I11" s="727">
        <v>0.96154735135135161</v>
      </c>
      <c r="J11" s="728" t="s">
        <v>1</v>
      </c>
    </row>
    <row r="12" spans="1:10" ht="14.4" customHeight="1" x14ac:dyDescent="0.3">
      <c r="A12" s="724" t="s">
        <v>524</v>
      </c>
      <c r="B12" s="725" t="s">
        <v>533</v>
      </c>
      <c r="C12" s="726">
        <v>35.600049999999996</v>
      </c>
      <c r="D12" s="726">
        <v>14.978559999999998</v>
      </c>
      <c r="E12" s="726"/>
      <c r="F12" s="726">
        <v>12.418999999999999</v>
      </c>
      <c r="G12" s="726">
        <v>34.799999999999997</v>
      </c>
      <c r="H12" s="726">
        <v>-22.381</v>
      </c>
      <c r="I12" s="727">
        <v>0.356867816091954</v>
      </c>
      <c r="J12" s="728" t="s">
        <v>1</v>
      </c>
    </row>
    <row r="13" spans="1:10" ht="14.4" customHeight="1" x14ac:dyDescent="0.3">
      <c r="A13" s="724" t="s">
        <v>524</v>
      </c>
      <c r="B13" s="725" t="s">
        <v>534</v>
      </c>
      <c r="C13" s="726">
        <v>18.468970000000002</v>
      </c>
      <c r="D13" s="726">
        <v>18.30686</v>
      </c>
      <c r="E13" s="726"/>
      <c r="F13" s="726">
        <v>19.036200000000001</v>
      </c>
      <c r="G13" s="726">
        <v>17.5</v>
      </c>
      <c r="H13" s="726">
        <v>1.5362000000000009</v>
      </c>
      <c r="I13" s="727">
        <v>1.0877828571428572</v>
      </c>
      <c r="J13" s="728" t="s">
        <v>1</v>
      </c>
    </row>
    <row r="14" spans="1:10" ht="14.4" customHeight="1" x14ac:dyDescent="0.3">
      <c r="A14" s="724" t="s">
        <v>524</v>
      </c>
      <c r="B14" s="725" t="s">
        <v>535</v>
      </c>
      <c r="C14" s="726">
        <v>1120.31548</v>
      </c>
      <c r="D14" s="726">
        <v>1276.4679299999998</v>
      </c>
      <c r="E14" s="726"/>
      <c r="F14" s="726">
        <v>1149.9394700000007</v>
      </c>
      <c r="G14" s="726">
        <v>1257.7999609374999</v>
      </c>
      <c r="H14" s="726">
        <v>-107.86049093749921</v>
      </c>
      <c r="I14" s="727">
        <v>0.91424670513019768</v>
      </c>
      <c r="J14" s="728" t="s">
        <v>536</v>
      </c>
    </row>
    <row r="16" spans="1:10" ht="14.4" customHeight="1" x14ac:dyDescent="0.3">
      <c r="A16" s="724" t="s">
        <v>524</v>
      </c>
      <c r="B16" s="725" t="s">
        <v>525</v>
      </c>
      <c r="C16" s="726" t="s">
        <v>526</v>
      </c>
      <c r="D16" s="726" t="s">
        <v>526</v>
      </c>
      <c r="E16" s="726"/>
      <c r="F16" s="726" t="s">
        <v>526</v>
      </c>
      <c r="G16" s="726" t="s">
        <v>526</v>
      </c>
      <c r="H16" s="726" t="s">
        <v>526</v>
      </c>
      <c r="I16" s="727" t="s">
        <v>526</v>
      </c>
      <c r="J16" s="728" t="s">
        <v>74</v>
      </c>
    </row>
    <row r="17" spans="1:10" ht="14.4" customHeight="1" x14ac:dyDescent="0.3">
      <c r="A17" s="724" t="s">
        <v>537</v>
      </c>
      <c r="B17" s="725" t="s">
        <v>538</v>
      </c>
      <c r="C17" s="726" t="s">
        <v>526</v>
      </c>
      <c r="D17" s="726" t="s">
        <v>526</v>
      </c>
      <c r="E17" s="726"/>
      <c r="F17" s="726" t="s">
        <v>526</v>
      </c>
      <c r="G17" s="726" t="s">
        <v>526</v>
      </c>
      <c r="H17" s="726" t="s">
        <v>526</v>
      </c>
      <c r="I17" s="727" t="s">
        <v>526</v>
      </c>
      <c r="J17" s="728" t="s">
        <v>0</v>
      </c>
    </row>
    <row r="18" spans="1:10" ht="14.4" customHeight="1" x14ac:dyDescent="0.3">
      <c r="A18" s="724" t="s">
        <v>537</v>
      </c>
      <c r="B18" s="725" t="s">
        <v>527</v>
      </c>
      <c r="C18" s="726">
        <v>0.63161</v>
      </c>
      <c r="D18" s="726">
        <v>0</v>
      </c>
      <c r="E18" s="726"/>
      <c r="F18" s="726">
        <v>0</v>
      </c>
      <c r="G18" s="726">
        <v>0</v>
      </c>
      <c r="H18" s="726">
        <v>0</v>
      </c>
      <c r="I18" s="727" t="s">
        <v>526</v>
      </c>
      <c r="J18" s="728" t="s">
        <v>1</v>
      </c>
    </row>
    <row r="19" spans="1:10" ht="14.4" customHeight="1" x14ac:dyDescent="0.3">
      <c r="A19" s="724" t="s">
        <v>537</v>
      </c>
      <c r="B19" s="725" t="s">
        <v>539</v>
      </c>
      <c r="C19" s="726">
        <v>0.63161</v>
      </c>
      <c r="D19" s="726">
        <v>0</v>
      </c>
      <c r="E19" s="726"/>
      <c r="F19" s="726">
        <v>0</v>
      </c>
      <c r="G19" s="726">
        <v>0</v>
      </c>
      <c r="H19" s="726">
        <v>0</v>
      </c>
      <c r="I19" s="727" t="s">
        <v>526</v>
      </c>
      <c r="J19" s="728" t="s">
        <v>540</v>
      </c>
    </row>
    <row r="20" spans="1:10" ht="14.4" customHeight="1" x14ac:dyDescent="0.3">
      <c r="A20" s="724" t="s">
        <v>526</v>
      </c>
      <c r="B20" s="725" t="s">
        <v>526</v>
      </c>
      <c r="C20" s="726" t="s">
        <v>526</v>
      </c>
      <c r="D20" s="726" t="s">
        <v>526</v>
      </c>
      <c r="E20" s="726"/>
      <c r="F20" s="726" t="s">
        <v>526</v>
      </c>
      <c r="G20" s="726" t="s">
        <v>526</v>
      </c>
      <c r="H20" s="726" t="s">
        <v>526</v>
      </c>
      <c r="I20" s="727" t="s">
        <v>526</v>
      </c>
      <c r="J20" s="728" t="s">
        <v>541</v>
      </c>
    </row>
    <row r="21" spans="1:10" ht="14.4" customHeight="1" x14ac:dyDescent="0.3">
      <c r="A21" s="724" t="s">
        <v>542</v>
      </c>
      <c r="B21" s="725" t="s">
        <v>543</v>
      </c>
      <c r="C21" s="726" t="s">
        <v>526</v>
      </c>
      <c r="D21" s="726" t="s">
        <v>526</v>
      </c>
      <c r="E21" s="726"/>
      <c r="F21" s="726" t="s">
        <v>526</v>
      </c>
      <c r="G21" s="726" t="s">
        <v>526</v>
      </c>
      <c r="H21" s="726" t="s">
        <v>526</v>
      </c>
      <c r="I21" s="727" t="s">
        <v>526</v>
      </c>
      <c r="J21" s="728" t="s">
        <v>0</v>
      </c>
    </row>
    <row r="22" spans="1:10" ht="14.4" customHeight="1" x14ac:dyDescent="0.3">
      <c r="A22" s="724" t="s">
        <v>542</v>
      </c>
      <c r="B22" s="725" t="s">
        <v>527</v>
      </c>
      <c r="C22" s="726">
        <v>913.16574000000014</v>
      </c>
      <c r="D22" s="726">
        <v>851.28171999999995</v>
      </c>
      <c r="E22" s="726"/>
      <c r="F22" s="726">
        <v>811.19360000000063</v>
      </c>
      <c r="G22" s="726">
        <v>858</v>
      </c>
      <c r="H22" s="726">
        <v>-46.806399999999371</v>
      </c>
      <c r="I22" s="727">
        <v>0.94544708624708695</v>
      </c>
      <c r="J22" s="728" t="s">
        <v>1</v>
      </c>
    </row>
    <row r="23" spans="1:10" ht="14.4" customHeight="1" x14ac:dyDescent="0.3">
      <c r="A23" s="724" t="s">
        <v>542</v>
      </c>
      <c r="B23" s="725" t="s">
        <v>528</v>
      </c>
      <c r="C23" s="726">
        <v>0</v>
      </c>
      <c r="D23" s="726">
        <v>40.869610000000009</v>
      </c>
      <c r="E23" s="726"/>
      <c r="F23" s="726">
        <v>28.960889999999999</v>
      </c>
      <c r="G23" s="726">
        <v>40</v>
      </c>
      <c r="H23" s="726">
        <v>-11.039110000000001</v>
      </c>
      <c r="I23" s="727">
        <v>0.72402224999999998</v>
      </c>
      <c r="J23" s="728" t="s">
        <v>1</v>
      </c>
    </row>
    <row r="24" spans="1:10" ht="14.4" customHeight="1" x14ac:dyDescent="0.3">
      <c r="A24" s="724" t="s">
        <v>542</v>
      </c>
      <c r="B24" s="725" t="s">
        <v>529</v>
      </c>
      <c r="C24" s="726">
        <v>0</v>
      </c>
      <c r="D24" s="726">
        <v>0</v>
      </c>
      <c r="E24" s="726"/>
      <c r="F24" s="726">
        <v>-1.5149999999999999</v>
      </c>
      <c r="G24" s="726">
        <v>0</v>
      </c>
      <c r="H24" s="726">
        <v>-1.5149999999999999</v>
      </c>
      <c r="I24" s="727" t="s">
        <v>526</v>
      </c>
      <c r="J24" s="728" t="s">
        <v>1</v>
      </c>
    </row>
    <row r="25" spans="1:10" ht="14.4" customHeight="1" x14ac:dyDescent="0.3">
      <c r="A25" s="724" t="s">
        <v>542</v>
      </c>
      <c r="B25" s="725" t="s">
        <v>530</v>
      </c>
      <c r="C25" s="726">
        <v>36.027020000000007</v>
      </c>
      <c r="D25" s="726">
        <v>110.03364999999997</v>
      </c>
      <c r="E25" s="726"/>
      <c r="F25" s="726">
        <v>84.024239999999963</v>
      </c>
      <c r="G25" s="726">
        <v>90</v>
      </c>
      <c r="H25" s="726">
        <v>-5.9757600000000366</v>
      </c>
      <c r="I25" s="727">
        <v>0.93360266666666625</v>
      </c>
      <c r="J25" s="728" t="s">
        <v>1</v>
      </c>
    </row>
    <row r="26" spans="1:10" ht="14.4" customHeight="1" x14ac:dyDescent="0.3">
      <c r="A26" s="724" t="s">
        <v>542</v>
      </c>
      <c r="B26" s="725" t="s">
        <v>531</v>
      </c>
      <c r="C26" s="726">
        <v>0</v>
      </c>
      <c r="D26" s="726">
        <v>3.8610000000000002</v>
      </c>
      <c r="E26" s="726"/>
      <c r="F26" s="726">
        <v>2.5739999999999998</v>
      </c>
      <c r="G26" s="726">
        <v>3</v>
      </c>
      <c r="H26" s="726">
        <v>-0.42600000000000016</v>
      </c>
      <c r="I26" s="727">
        <v>0.85799999999999998</v>
      </c>
      <c r="J26" s="728" t="s">
        <v>1</v>
      </c>
    </row>
    <row r="27" spans="1:10" ht="14.4" customHeight="1" x14ac:dyDescent="0.3">
      <c r="A27" s="724" t="s">
        <v>542</v>
      </c>
      <c r="B27" s="725" t="s">
        <v>532</v>
      </c>
      <c r="C27" s="726">
        <v>101.83557000000002</v>
      </c>
      <c r="D27" s="726">
        <v>217.46974000000003</v>
      </c>
      <c r="E27" s="726"/>
      <c r="F27" s="726">
        <v>177.88626000000005</v>
      </c>
      <c r="G27" s="726">
        <v>185</v>
      </c>
      <c r="H27" s="726">
        <v>-7.1137399999999502</v>
      </c>
      <c r="I27" s="727">
        <v>0.96154735135135161</v>
      </c>
      <c r="J27" s="728" t="s">
        <v>1</v>
      </c>
    </row>
    <row r="28" spans="1:10" ht="14.4" customHeight="1" x14ac:dyDescent="0.3">
      <c r="A28" s="724" t="s">
        <v>542</v>
      </c>
      <c r="B28" s="725" t="s">
        <v>533</v>
      </c>
      <c r="C28" s="726">
        <v>35.600049999999996</v>
      </c>
      <c r="D28" s="726">
        <v>14.978559999999998</v>
      </c>
      <c r="E28" s="726"/>
      <c r="F28" s="726">
        <v>12.418999999999999</v>
      </c>
      <c r="G28" s="726">
        <v>35</v>
      </c>
      <c r="H28" s="726">
        <v>-22.581000000000003</v>
      </c>
      <c r="I28" s="727">
        <v>0.35482857142857138</v>
      </c>
      <c r="J28" s="728" t="s">
        <v>1</v>
      </c>
    </row>
    <row r="29" spans="1:10" ht="14.4" customHeight="1" x14ac:dyDescent="0.3">
      <c r="A29" s="724" t="s">
        <v>542</v>
      </c>
      <c r="B29" s="725" t="s">
        <v>534</v>
      </c>
      <c r="C29" s="726">
        <v>18.468970000000002</v>
      </c>
      <c r="D29" s="726">
        <v>18.30686</v>
      </c>
      <c r="E29" s="726"/>
      <c r="F29" s="726">
        <v>19.036200000000001</v>
      </c>
      <c r="G29" s="726">
        <v>18</v>
      </c>
      <c r="H29" s="726">
        <v>1.0362000000000009</v>
      </c>
      <c r="I29" s="727">
        <v>1.0575666666666668</v>
      </c>
      <c r="J29" s="728" t="s">
        <v>1</v>
      </c>
    </row>
    <row r="30" spans="1:10" ht="14.4" customHeight="1" x14ac:dyDescent="0.3">
      <c r="A30" s="724" t="s">
        <v>542</v>
      </c>
      <c r="B30" s="725" t="s">
        <v>544</v>
      </c>
      <c r="C30" s="726">
        <v>1105.09735</v>
      </c>
      <c r="D30" s="726">
        <v>1256.8011399999998</v>
      </c>
      <c r="E30" s="726"/>
      <c r="F30" s="726">
        <v>1134.5791900000006</v>
      </c>
      <c r="G30" s="726">
        <v>1228</v>
      </c>
      <c r="H30" s="726">
        <v>-93.420809999999392</v>
      </c>
      <c r="I30" s="727">
        <v>0.92392442182410472</v>
      </c>
      <c r="J30" s="728" t="s">
        <v>540</v>
      </c>
    </row>
    <row r="31" spans="1:10" ht="14.4" customHeight="1" x14ac:dyDescent="0.3">
      <c r="A31" s="724" t="s">
        <v>526</v>
      </c>
      <c r="B31" s="725" t="s">
        <v>526</v>
      </c>
      <c r="C31" s="726" t="s">
        <v>526</v>
      </c>
      <c r="D31" s="726" t="s">
        <v>526</v>
      </c>
      <c r="E31" s="726"/>
      <c r="F31" s="726" t="s">
        <v>526</v>
      </c>
      <c r="G31" s="726" t="s">
        <v>526</v>
      </c>
      <c r="H31" s="726" t="s">
        <v>526</v>
      </c>
      <c r="I31" s="727" t="s">
        <v>526</v>
      </c>
      <c r="J31" s="728" t="s">
        <v>541</v>
      </c>
    </row>
    <row r="32" spans="1:10" ht="14.4" customHeight="1" x14ac:dyDescent="0.3">
      <c r="A32" s="724" t="s">
        <v>545</v>
      </c>
      <c r="B32" s="725" t="s">
        <v>546</v>
      </c>
      <c r="C32" s="726" t="s">
        <v>526</v>
      </c>
      <c r="D32" s="726" t="s">
        <v>526</v>
      </c>
      <c r="E32" s="726"/>
      <c r="F32" s="726" t="s">
        <v>526</v>
      </c>
      <c r="G32" s="726" t="s">
        <v>526</v>
      </c>
      <c r="H32" s="726" t="s">
        <v>526</v>
      </c>
      <c r="I32" s="727" t="s">
        <v>526</v>
      </c>
      <c r="J32" s="728" t="s">
        <v>0</v>
      </c>
    </row>
    <row r="33" spans="1:10" ht="14.4" customHeight="1" x14ac:dyDescent="0.3">
      <c r="A33" s="724" t="s">
        <v>545</v>
      </c>
      <c r="B33" s="725" t="s">
        <v>527</v>
      </c>
      <c r="C33" s="726">
        <v>14.58652</v>
      </c>
      <c r="D33" s="726">
        <v>19.666789999999999</v>
      </c>
      <c r="E33" s="726"/>
      <c r="F33" s="726">
        <v>15.360280000000001</v>
      </c>
      <c r="G33" s="726">
        <v>30</v>
      </c>
      <c r="H33" s="726">
        <v>-14.639719999999999</v>
      </c>
      <c r="I33" s="727">
        <v>0.51200933333333343</v>
      </c>
      <c r="J33" s="728" t="s">
        <v>1</v>
      </c>
    </row>
    <row r="34" spans="1:10" ht="14.4" customHeight="1" x14ac:dyDescent="0.3">
      <c r="A34" s="724" t="s">
        <v>545</v>
      </c>
      <c r="B34" s="725" t="s">
        <v>547</v>
      </c>
      <c r="C34" s="726">
        <v>14.58652</v>
      </c>
      <c r="D34" s="726">
        <v>19.666789999999999</v>
      </c>
      <c r="E34" s="726"/>
      <c r="F34" s="726">
        <v>15.360280000000001</v>
      </c>
      <c r="G34" s="726">
        <v>30</v>
      </c>
      <c r="H34" s="726">
        <v>-14.639719999999999</v>
      </c>
      <c r="I34" s="727">
        <v>0.51200933333333343</v>
      </c>
      <c r="J34" s="728" t="s">
        <v>540</v>
      </c>
    </row>
    <row r="35" spans="1:10" ht="14.4" customHeight="1" x14ac:dyDescent="0.3">
      <c r="A35" s="724" t="s">
        <v>526</v>
      </c>
      <c r="B35" s="725" t="s">
        <v>526</v>
      </c>
      <c r="C35" s="726" t="s">
        <v>526</v>
      </c>
      <c r="D35" s="726" t="s">
        <v>526</v>
      </c>
      <c r="E35" s="726"/>
      <c r="F35" s="726" t="s">
        <v>526</v>
      </c>
      <c r="G35" s="726" t="s">
        <v>526</v>
      </c>
      <c r="H35" s="726" t="s">
        <v>526</v>
      </c>
      <c r="I35" s="727" t="s">
        <v>526</v>
      </c>
      <c r="J35" s="728" t="s">
        <v>541</v>
      </c>
    </row>
    <row r="36" spans="1:10" ht="14.4" customHeight="1" x14ac:dyDescent="0.3">
      <c r="A36" s="724" t="s">
        <v>524</v>
      </c>
      <c r="B36" s="725" t="s">
        <v>535</v>
      </c>
      <c r="C36" s="726">
        <v>1120.3154800000002</v>
      </c>
      <c r="D36" s="726">
        <v>1276.4679299999998</v>
      </c>
      <c r="E36" s="726"/>
      <c r="F36" s="726">
        <v>1149.9394700000007</v>
      </c>
      <c r="G36" s="726">
        <v>1258</v>
      </c>
      <c r="H36" s="726">
        <v>-108.06052999999929</v>
      </c>
      <c r="I36" s="727">
        <v>0.9141013275039751</v>
      </c>
      <c r="J36" s="728" t="s">
        <v>536</v>
      </c>
    </row>
  </sheetData>
  <mergeCells count="3">
    <mergeCell ref="F3:I3"/>
    <mergeCell ref="C4:D4"/>
    <mergeCell ref="A1:I1"/>
  </mergeCells>
  <conditionalFormatting sqref="F15 F37:F65537">
    <cfRule type="cellIs" dxfId="80" priority="18" stopIfTrue="1" operator="greaterThan">
      <formula>1</formula>
    </cfRule>
  </conditionalFormatting>
  <conditionalFormatting sqref="H5:H14">
    <cfRule type="expression" dxfId="79" priority="14">
      <formula>$H5&gt;0</formula>
    </cfRule>
  </conditionalFormatting>
  <conditionalFormatting sqref="I5:I14">
    <cfRule type="expression" dxfId="78" priority="15">
      <formula>$I5&gt;1</formula>
    </cfRule>
  </conditionalFormatting>
  <conditionalFormatting sqref="B5:B14">
    <cfRule type="expression" dxfId="77" priority="11">
      <formula>OR($J5="NS",$J5="SumaNS",$J5="Účet")</formula>
    </cfRule>
  </conditionalFormatting>
  <conditionalFormatting sqref="B5:D14 F5:I14">
    <cfRule type="expression" dxfId="76" priority="17">
      <formula>AND($J5&lt;&gt;"",$J5&lt;&gt;"mezeraKL")</formula>
    </cfRule>
  </conditionalFormatting>
  <conditionalFormatting sqref="B5:D14 F5:I14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4" priority="13">
      <formula>OR($J5="SumaNS",$J5="NS")</formula>
    </cfRule>
  </conditionalFormatting>
  <conditionalFormatting sqref="A5:A14">
    <cfRule type="expression" dxfId="73" priority="9">
      <formula>AND($J5&lt;&gt;"mezeraKL",$J5&lt;&gt;"")</formula>
    </cfRule>
  </conditionalFormatting>
  <conditionalFormatting sqref="A5:A14">
    <cfRule type="expression" dxfId="72" priority="10">
      <formula>AND($J5&lt;&gt;"",$J5&lt;&gt;"mezeraKL")</formula>
    </cfRule>
  </conditionalFormatting>
  <conditionalFormatting sqref="H16:H36">
    <cfRule type="expression" dxfId="71" priority="5">
      <formula>$H16&gt;0</formula>
    </cfRule>
  </conditionalFormatting>
  <conditionalFormatting sqref="A16:A36">
    <cfRule type="expression" dxfId="70" priority="2">
      <formula>AND($J16&lt;&gt;"mezeraKL",$J16&lt;&gt;"")</formula>
    </cfRule>
  </conditionalFormatting>
  <conditionalFormatting sqref="I16:I36">
    <cfRule type="expression" dxfId="69" priority="6">
      <formula>$I16&gt;1</formula>
    </cfRule>
  </conditionalFormatting>
  <conditionalFormatting sqref="B16:B36">
    <cfRule type="expression" dxfId="68" priority="1">
      <formula>OR($J16="NS",$J16="SumaNS",$J16="Účet")</formula>
    </cfRule>
  </conditionalFormatting>
  <conditionalFormatting sqref="A16:D36 F16:I36">
    <cfRule type="expression" dxfId="67" priority="8">
      <formula>AND($J16&lt;&gt;"",$J16&lt;&gt;"mezeraKL")</formula>
    </cfRule>
  </conditionalFormatting>
  <conditionalFormatting sqref="B16:D36 F16:I36">
    <cfRule type="expression" dxfId="6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36 F16:I36">
    <cfRule type="expression" dxfId="65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34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79" t="s">
        <v>205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</row>
    <row r="2" spans="1:14" ht="14.4" customHeight="1" thickBot="1" x14ac:dyDescent="0.35">
      <c r="A2" s="374" t="s">
        <v>322</v>
      </c>
      <c r="B2" s="66"/>
      <c r="C2" s="333"/>
      <c r="D2" s="333"/>
      <c r="E2" s="533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75"/>
      <c r="D3" s="576"/>
      <c r="E3" s="576"/>
      <c r="F3" s="576"/>
      <c r="G3" s="576"/>
      <c r="H3" s="576"/>
      <c r="I3" s="576"/>
      <c r="J3" s="577" t="s">
        <v>159</v>
      </c>
      <c r="K3" s="578"/>
      <c r="L3" s="203">
        <f>IF(M3&lt;&gt;0,N3/M3,0)</f>
        <v>166.46581160682692</v>
      </c>
      <c r="M3" s="203">
        <f>SUBTOTAL(9,M5:M1048576)</f>
        <v>6802.55</v>
      </c>
      <c r="N3" s="204">
        <f>SUBTOTAL(9,N5:N1048576)</f>
        <v>1132392.0067460204</v>
      </c>
    </row>
    <row r="4" spans="1:14" s="330" customFormat="1" ht="14.4" customHeight="1" thickBot="1" x14ac:dyDescent="0.35">
      <c r="A4" s="729" t="s">
        <v>4</v>
      </c>
      <c r="B4" s="730" t="s">
        <v>5</v>
      </c>
      <c r="C4" s="730" t="s">
        <v>0</v>
      </c>
      <c r="D4" s="730" t="s">
        <v>6</v>
      </c>
      <c r="E4" s="731" t="s">
        <v>7</v>
      </c>
      <c r="F4" s="730" t="s">
        <v>1</v>
      </c>
      <c r="G4" s="730" t="s">
        <v>8</v>
      </c>
      <c r="H4" s="730" t="s">
        <v>9</v>
      </c>
      <c r="I4" s="730" t="s">
        <v>10</v>
      </c>
      <c r="J4" s="732" t="s">
        <v>11</v>
      </c>
      <c r="K4" s="732" t="s">
        <v>12</v>
      </c>
      <c r="L4" s="733" t="s">
        <v>184</v>
      </c>
      <c r="M4" s="733" t="s">
        <v>13</v>
      </c>
      <c r="N4" s="734" t="s">
        <v>201</v>
      </c>
    </row>
    <row r="5" spans="1:14" ht="14.4" customHeight="1" x14ac:dyDescent="0.3">
      <c r="A5" s="735" t="s">
        <v>524</v>
      </c>
      <c r="B5" s="736" t="s">
        <v>525</v>
      </c>
      <c r="C5" s="737" t="s">
        <v>542</v>
      </c>
      <c r="D5" s="738" t="s">
        <v>543</v>
      </c>
      <c r="E5" s="739">
        <v>50113001</v>
      </c>
      <c r="F5" s="738" t="s">
        <v>548</v>
      </c>
      <c r="G5" s="737" t="s">
        <v>549</v>
      </c>
      <c r="H5" s="737">
        <v>196886</v>
      </c>
      <c r="I5" s="737">
        <v>96886</v>
      </c>
      <c r="J5" s="737" t="s">
        <v>550</v>
      </c>
      <c r="K5" s="737" t="s">
        <v>551</v>
      </c>
      <c r="L5" s="740">
        <v>50.160000000000004</v>
      </c>
      <c r="M5" s="740">
        <v>9</v>
      </c>
      <c r="N5" s="741">
        <v>451.44000000000005</v>
      </c>
    </row>
    <row r="6" spans="1:14" ht="14.4" customHeight="1" x14ac:dyDescent="0.3">
      <c r="A6" s="742" t="s">
        <v>524</v>
      </c>
      <c r="B6" s="743" t="s">
        <v>525</v>
      </c>
      <c r="C6" s="744" t="s">
        <v>542</v>
      </c>
      <c r="D6" s="745" t="s">
        <v>543</v>
      </c>
      <c r="E6" s="746">
        <v>50113001</v>
      </c>
      <c r="F6" s="745" t="s">
        <v>548</v>
      </c>
      <c r="G6" s="744" t="s">
        <v>549</v>
      </c>
      <c r="H6" s="744">
        <v>846758</v>
      </c>
      <c r="I6" s="744">
        <v>103387</v>
      </c>
      <c r="J6" s="744" t="s">
        <v>552</v>
      </c>
      <c r="K6" s="744" t="s">
        <v>553</v>
      </c>
      <c r="L6" s="747">
        <v>73.47</v>
      </c>
      <c r="M6" s="747">
        <v>15</v>
      </c>
      <c r="N6" s="748">
        <v>1102.05</v>
      </c>
    </row>
    <row r="7" spans="1:14" ht="14.4" customHeight="1" x14ac:dyDescent="0.3">
      <c r="A7" s="742" t="s">
        <v>524</v>
      </c>
      <c r="B7" s="743" t="s">
        <v>525</v>
      </c>
      <c r="C7" s="744" t="s">
        <v>542</v>
      </c>
      <c r="D7" s="745" t="s">
        <v>543</v>
      </c>
      <c r="E7" s="746">
        <v>50113001</v>
      </c>
      <c r="F7" s="745" t="s">
        <v>548</v>
      </c>
      <c r="G7" s="744" t="s">
        <v>554</v>
      </c>
      <c r="H7" s="744">
        <v>164790</v>
      </c>
      <c r="I7" s="744">
        <v>64790</v>
      </c>
      <c r="J7" s="744" t="s">
        <v>555</v>
      </c>
      <c r="K7" s="744" t="s">
        <v>556</v>
      </c>
      <c r="L7" s="747">
        <v>164.14</v>
      </c>
      <c r="M7" s="747">
        <v>1</v>
      </c>
      <c r="N7" s="748">
        <v>164.14</v>
      </c>
    </row>
    <row r="8" spans="1:14" ht="14.4" customHeight="1" x14ac:dyDescent="0.3">
      <c r="A8" s="742" t="s">
        <v>524</v>
      </c>
      <c r="B8" s="743" t="s">
        <v>525</v>
      </c>
      <c r="C8" s="744" t="s">
        <v>542</v>
      </c>
      <c r="D8" s="745" t="s">
        <v>543</v>
      </c>
      <c r="E8" s="746">
        <v>50113001</v>
      </c>
      <c r="F8" s="745" t="s">
        <v>548</v>
      </c>
      <c r="G8" s="744" t="s">
        <v>549</v>
      </c>
      <c r="H8" s="744">
        <v>176064</v>
      </c>
      <c r="I8" s="744">
        <v>76064</v>
      </c>
      <c r="J8" s="744" t="s">
        <v>557</v>
      </c>
      <c r="K8" s="744" t="s">
        <v>558</v>
      </c>
      <c r="L8" s="747">
        <v>77.781999999999996</v>
      </c>
      <c r="M8" s="747">
        <v>20</v>
      </c>
      <c r="N8" s="748">
        <v>1555.6399999999999</v>
      </c>
    </row>
    <row r="9" spans="1:14" ht="14.4" customHeight="1" x14ac:dyDescent="0.3">
      <c r="A9" s="742" t="s">
        <v>524</v>
      </c>
      <c r="B9" s="743" t="s">
        <v>525</v>
      </c>
      <c r="C9" s="744" t="s">
        <v>542</v>
      </c>
      <c r="D9" s="745" t="s">
        <v>543</v>
      </c>
      <c r="E9" s="746">
        <v>50113001</v>
      </c>
      <c r="F9" s="745" t="s">
        <v>548</v>
      </c>
      <c r="G9" s="744" t="s">
        <v>554</v>
      </c>
      <c r="H9" s="744">
        <v>126486</v>
      </c>
      <c r="I9" s="744">
        <v>26486</v>
      </c>
      <c r="J9" s="744" t="s">
        <v>559</v>
      </c>
      <c r="K9" s="744" t="s">
        <v>560</v>
      </c>
      <c r="L9" s="747">
        <v>616.28997693773533</v>
      </c>
      <c r="M9" s="747">
        <v>6</v>
      </c>
      <c r="N9" s="748">
        <v>3697.7398616264118</v>
      </c>
    </row>
    <row r="10" spans="1:14" ht="14.4" customHeight="1" x14ac:dyDescent="0.3">
      <c r="A10" s="742" t="s">
        <v>524</v>
      </c>
      <c r="B10" s="743" t="s">
        <v>525</v>
      </c>
      <c r="C10" s="744" t="s">
        <v>542</v>
      </c>
      <c r="D10" s="745" t="s">
        <v>543</v>
      </c>
      <c r="E10" s="746">
        <v>50113001</v>
      </c>
      <c r="F10" s="745" t="s">
        <v>548</v>
      </c>
      <c r="G10" s="744" t="s">
        <v>549</v>
      </c>
      <c r="H10" s="744">
        <v>987485</v>
      </c>
      <c r="I10" s="744">
        <v>500260</v>
      </c>
      <c r="J10" s="744" t="s">
        <v>561</v>
      </c>
      <c r="K10" s="744" t="s">
        <v>562</v>
      </c>
      <c r="L10" s="747">
        <v>694.42000000000019</v>
      </c>
      <c r="M10" s="747">
        <v>1</v>
      </c>
      <c r="N10" s="748">
        <v>694.42000000000019</v>
      </c>
    </row>
    <row r="11" spans="1:14" ht="14.4" customHeight="1" x14ac:dyDescent="0.3">
      <c r="A11" s="742" t="s">
        <v>524</v>
      </c>
      <c r="B11" s="743" t="s">
        <v>525</v>
      </c>
      <c r="C11" s="744" t="s">
        <v>542</v>
      </c>
      <c r="D11" s="745" t="s">
        <v>543</v>
      </c>
      <c r="E11" s="746">
        <v>50113001</v>
      </c>
      <c r="F11" s="745" t="s">
        <v>548</v>
      </c>
      <c r="G11" s="744" t="s">
        <v>549</v>
      </c>
      <c r="H11" s="744">
        <v>100362</v>
      </c>
      <c r="I11" s="744">
        <v>362</v>
      </c>
      <c r="J11" s="744" t="s">
        <v>563</v>
      </c>
      <c r="K11" s="744" t="s">
        <v>564</v>
      </c>
      <c r="L11" s="747">
        <v>86.882392978721612</v>
      </c>
      <c r="M11" s="747">
        <v>4</v>
      </c>
      <c r="N11" s="748">
        <v>347.52957191488645</v>
      </c>
    </row>
    <row r="12" spans="1:14" ht="14.4" customHeight="1" x14ac:dyDescent="0.3">
      <c r="A12" s="742" t="s">
        <v>524</v>
      </c>
      <c r="B12" s="743" t="s">
        <v>525</v>
      </c>
      <c r="C12" s="744" t="s">
        <v>542</v>
      </c>
      <c r="D12" s="745" t="s">
        <v>543</v>
      </c>
      <c r="E12" s="746">
        <v>50113001</v>
      </c>
      <c r="F12" s="745" t="s">
        <v>548</v>
      </c>
      <c r="G12" s="744" t="s">
        <v>549</v>
      </c>
      <c r="H12" s="744">
        <v>128831</v>
      </c>
      <c r="I12" s="744">
        <v>28831</v>
      </c>
      <c r="J12" s="744" t="s">
        <v>565</v>
      </c>
      <c r="K12" s="744" t="s">
        <v>566</v>
      </c>
      <c r="L12" s="747">
        <v>164.03</v>
      </c>
      <c r="M12" s="747">
        <v>3</v>
      </c>
      <c r="N12" s="748">
        <v>492.09000000000003</v>
      </c>
    </row>
    <row r="13" spans="1:14" ht="14.4" customHeight="1" x14ac:dyDescent="0.3">
      <c r="A13" s="742" t="s">
        <v>524</v>
      </c>
      <c r="B13" s="743" t="s">
        <v>525</v>
      </c>
      <c r="C13" s="744" t="s">
        <v>542</v>
      </c>
      <c r="D13" s="745" t="s">
        <v>543</v>
      </c>
      <c r="E13" s="746">
        <v>50113001</v>
      </c>
      <c r="F13" s="745" t="s">
        <v>548</v>
      </c>
      <c r="G13" s="744" t="s">
        <v>549</v>
      </c>
      <c r="H13" s="744">
        <v>847962</v>
      </c>
      <c r="I13" s="744">
        <v>0</v>
      </c>
      <c r="J13" s="744" t="s">
        <v>567</v>
      </c>
      <c r="K13" s="744" t="s">
        <v>526</v>
      </c>
      <c r="L13" s="747">
        <v>127.99999999999999</v>
      </c>
      <c r="M13" s="747">
        <v>2</v>
      </c>
      <c r="N13" s="748">
        <v>255.99999999999997</v>
      </c>
    </row>
    <row r="14" spans="1:14" ht="14.4" customHeight="1" x14ac:dyDescent="0.3">
      <c r="A14" s="742" t="s">
        <v>524</v>
      </c>
      <c r="B14" s="743" t="s">
        <v>525</v>
      </c>
      <c r="C14" s="744" t="s">
        <v>542</v>
      </c>
      <c r="D14" s="745" t="s">
        <v>543</v>
      </c>
      <c r="E14" s="746">
        <v>50113001</v>
      </c>
      <c r="F14" s="745" t="s">
        <v>548</v>
      </c>
      <c r="G14" s="744" t="s">
        <v>549</v>
      </c>
      <c r="H14" s="744">
        <v>202701</v>
      </c>
      <c r="I14" s="744">
        <v>202701</v>
      </c>
      <c r="J14" s="744" t="s">
        <v>568</v>
      </c>
      <c r="K14" s="744" t="s">
        <v>569</v>
      </c>
      <c r="L14" s="747">
        <v>123.006</v>
      </c>
      <c r="M14" s="747">
        <v>10</v>
      </c>
      <c r="N14" s="748">
        <v>1230.06</v>
      </c>
    </row>
    <row r="15" spans="1:14" ht="14.4" customHeight="1" x14ac:dyDescent="0.3">
      <c r="A15" s="742" t="s">
        <v>524</v>
      </c>
      <c r="B15" s="743" t="s">
        <v>525</v>
      </c>
      <c r="C15" s="744" t="s">
        <v>542</v>
      </c>
      <c r="D15" s="745" t="s">
        <v>543</v>
      </c>
      <c r="E15" s="746">
        <v>50113001</v>
      </c>
      <c r="F15" s="745" t="s">
        <v>548</v>
      </c>
      <c r="G15" s="744" t="s">
        <v>549</v>
      </c>
      <c r="H15" s="744">
        <v>845008</v>
      </c>
      <c r="I15" s="744">
        <v>107806</v>
      </c>
      <c r="J15" s="744" t="s">
        <v>568</v>
      </c>
      <c r="K15" s="744" t="s">
        <v>570</v>
      </c>
      <c r="L15" s="747">
        <v>62.456666666666678</v>
      </c>
      <c r="M15" s="747">
        <v>6</v>
      </c>
      <c r="N15" s="748">
        <v>374.74000000000007</v>
      </c>
    </row>
    <row r="16" spans="1:14" ht="14.4" customHeight="1" x14ac:dyDescent="0.3">
      <c r="A16" s="742" t="s">
        <v>524</v>
      </c>
      <c r="B16" s="743" t="s">
        <v>525</v>
      </c>
      <c r="C16" s="744" t="s">
        <v>542</v>
      </c>
      <c r="D16" s="745" t="s">
        <v>543</v>
      </c>
      <c r="E16" s="746">
        <v>50113001</v>
      </c>
      <c r="F16" s="745" t="s">
        <v>548</v>
      </c>
      <c r="G16" s="744" t="s">
        <v>549</v>
      </c>
      <c r="H16" s="744">
        <v>185728</v>
      </c>
      <c r="I16" s="744">
        <v>185728</v>
      </c>
      <c r="J16" s="744" t="s">
        <v>571</v>
      </c>
      <c r="K16" s="744" t="s">
        <v>572</v>
      </c>
      <c r="L16" s="747">
        <v>69.42</v>
      </c>
      <c r="M16" s="747">
        <v>1</v>
      </c>
      <c r="N16" s="748">
        <v>69.42</v>
      </c>
    </row>
    <row r="17" spans="1:14" ht="14.4" customHeight="1" x14ac:dyDescent="0.3">
      <c r="A17" s="742" t="s">
        <v>524</v>
      </c>
      <c r="B17" s="743" t="s">
        <v>525</v>
      </c>
      <c r="C17" s="744" t="s">
        <v>542</v>
      </c>
      <c r="D17" s="745" t="s">
        <v>543</v>
      </c>
      <c r="E17" s="746">
        <v>50113001</v>
      </c>
      <c r="F17" s="745" t="s">
        <v>548</v>
      </c>
      <c r="G17" s="744" t="s">
        <v>549</v>
      </c>
      <c r="H17" s="744">
        <v>121887</v>
      </c>
      <c r="I17" s="744">
        <v>21887</v>
      </c>
      <c r="J17" s="744" t="s">
        <v>573</v>
      </c>
      <c r="K17" s="744" t="s">
        <v>574</v>
      </c>
      <c r="L17" s="747">
        <v>45.57</v>
      </c>
      <c r="M17" s="747">
        <v>3</v>
      </c>
      <c r="N17" s="748">
        <v>136.71</v>
      </c>
    </row>
    <row r="18" spans="1:14" ht="14.4" customHeight="1" x14ac:dyDescent="0.3">
      <c r="A18" s="742" t="s">
        <v>524</v>
      </c>
      <c r="B18" s="743" t="s">
        <v>525</v>
      </c>
      <c r="C18" s="744" t="s">
        <v>542</v>
      </c>
      <c r="D18" s="745" t="s">
        <v>543</v>
      </c>
      <c r="E18" s="746">
        <v>50113001</v>
      </c>
      <c r="F18" s="745" t="s">
        <v>548</v>
      </c>
      <c r="G18" s="744" t="s">
        <v>549</v>
      </c>
      <c r="H18" s="744">
        <v>195013</v>
      </c>
      <c r="I18" s="744">
        <v>195013</v>
      </c>
      <c r="J18" s="744" t="s">
        <v>575</v>
      </c>
      <c r="K18" s="744" t="s">
        <v>576</v>
      </c>
      <c r="L18" s="747">
        <v>97.880000000000067</v>
      </c>
      <c r="M18" s="747">
        <v>1</v>
      </c>
      <c r="N18" s="748">
        <v>97.880000000000067</v>
      </c>
    </row>
    <row r="19" spans="1:14" ht="14.4" customHeight="1" x14ac:dyDescent="0.3">
      <c r="A19" s="742" t="s">
        <v>524</v>
      </c>
      <c r="B19" s="743" t="s">
        <v>525</v>
      </c>
      <c r="C19" s="744" t="s">
        <v>542</v>
      </c>
      <c r="D19" s="745" t="s">
        <v>543</v>
      </c>
      <c r="E19" s="746">
        <v>50113001</v>
      </c>
      <c r="F19" s="745" t="s">
        <v>548</v>
      </c>
      <c r="G19" s="744" t="s">
        <v>549</v>
      </c>
      <c r="H19" s="744">
        <v>176954</v>
      </c>
      <c r="I19" s="744">
        <v>176954</v>
      </c>
      <c r="J19" s="744" t="s">
        <v>577</v>
      </c>
      <c r="K19" s="744" t="s">
        <v>578</v>
      </c>
      <c r="L19" s="747">
        <v>95.704285714285732</v>
      </c>
      <c r="M19" s="747">
        <v>21</v>
      </c>
      <c r="N19" s="748">
        <v>2009.7900000000004</v>
      </c>
    </row>
    <row r="20" spans="1:14" ht="14.4" customHeight="1" x14ac:dyDescent="0.3">
      <c r="A20" s="742" t="s">
        <v>524</v>
      </c>
      <c r="B20" s="743" t="s">
        <v>525</v>
      </c>
      <c r="C20" s="744" t="s">
        <v>542</v>
      </c>
      <c r="D20" s="745" t="s">
        <v>543</v>
      </c>
      <c r="E20" s="746">
        <v>50113001</v>
      </c>
      <c r="F20" s="745" t="s">
        <v>548</v>
      </c>
      <c r="G20" s="744" t="s">
        <v>549</v>
      </c>
      <c r="H20" s="744">
        <v>167547</v>
      </c>
      <c r="I20" s="744">
        <v>67547</v>
      </c>
      <c r="J20" s="744" t="s">
        <v>579</v>
      </c>
      <c r="K20" s="744" t="s">
        <v>580</v>
      </c>
      <c r="L20" s="747">
        <v>46.660000000000018</v>
      </c>
      <c r="M20" s="747">
        <v>6</v>
      </c>
      <c r="N20" s="748">
        <v>279.96000000000009</v>
      </c>
    </row>
    <row r="21" spans="1:14" ht="14.4" customHeight="1" x14ac:dyDescent="0.3">
      <c r="A21" s="742" t="s">
        <v>524</v>
      </c>
      <c r="B21" s="743" t="s">
        <v>525</v>
      </c>
      <c r="C21" s="744" t="s">
        <v>542</v>
      </c>
      <c r="D21" s="745" t="s">
        <v>543</v>
      </c>
      <c r="E21" s="746">
        <v>50113001</v>
      </c>
      <c r="F21" s="745" t="s">
        <v>548</v>
      </c>
      <c r="G21" s="744" t="s">
        <v>554</v>
      </c>
      <c r="H21" s="744">
        <v>127260</v>
      </c>
      <c r="I21" s="744">
        <v>127260</v>
      </c>
      <c r="J21" s="744" t="s">
        <v>581</v>
      </c>
      <c r="K21" s="744" t="s">
        <v>582</v>
      </c>
      <c r="L21" s="747">
        <v>19.14</v>
      </c>
      <c r="M21" s="747">
        <v>3</v>
      </c>
      <c r="N21" s="748">
        <v>57.42</v>
      </c>
    </row>
    <row r="22" spans="1:14" ht="14.4" customHeight="1" x14ac:dyDescent="0.3">
      <c r="A22" s="742" t="s">
        <v>524</v>
      </c>
      <c r="B22" s="743" t="s">
        <v>525</v>
      </c>
      <c r="C22" s="744" t="s">
        <v>542</v>
      </c>
      <c r="D22" s="745" t="s">
        <v>543</v>
      </c>
      <c r="E22" s="746">
        <v>50113001</v>
      </c>
      <c r="F22" s="745" t="s">
        <v>548</v>
      </c>
      <c r="G22" s="744" t="s">
        <v>554</v>
      </c>
      <c r="H22" s="744">
        <v>127263</v>
      </c>
      <c r="I22" s="744">
        <v>127263</v>
      </c>
      <c r="J22" s="744" t="s">
        <v>581</v>
      </c>
      <c r="K22" s="744" t="s">
        <v>583</v>
      </c>
      <c r="L22" s="747">
        <v>63.810000000000031</v>
      </c>
      <c r="M22" s="747">
        <v>2</v>
      </c>
      <c r="N22" s="748">
        <v>127.62000000000006</v>
      </c>
    </row>
    <row r="23" spans="1:14" ht="14.4" customHeight="1" x14ac:dyDescent="0.3">
      <c r="A23" s="742" t="s">
        <v>524</v>
      </c>
      <c r="B23" s="743" t="s">
        <v>525</v>
      </c>
      <c r="C23" s="744" t="s">
        <v>542</v>
      </c>
      <c r="D23" s="745" t="s">
        <v>543</v>
      </c>
      <c r="E23" s="746">
        <v>50113001</v>
      </c>
      <c r="F23" s="745" t="s">
        <v>548</v>
      </c>
      <c r="G23" s="744" t="s">
        <v>549</v>
      </c>
      <c r="H23" s="744">
        <v>114329</v>
      </c>
      <c r="I23" s="744">
        <v>14329</v>
      </c>
      <c r="J23" s="744" t="s">
        <v>584</v>
      </c>
      <c r="K23" s="744" t="s">
        <v>585</v>
      </c>
      <c r="L23" s="747">
        <v>116.43999999999997</v>
      </c>
      <c r="M23" s="747">
        <v>2</v>
      </c>
      <c r="N23" s="748">
        <v>232.87999999999994</v>
      </c>
    </row>
    <row r="24" spans="1:14" ht="14.4" customHeight="1" x14ac:dyDescent="0.3">
      <c r="A24" s="742" t="s">
        <v>524</v>
      </c>
      <c r="B24" s="743" t="s">
        <v>525</v>
      </c>
      <c r="C24" s="744" t="s">
        <v>542</v>
      </c>
      <c r="D24" s="745" t="s">
        <v>543</v>
      </c>
      <c r="E24" s="746">
        <v>50113001</v>
      </c>
      <c r="F24" s="745" t="s">
        <v>548</v>
      </c>
      <c r="G24" s="744" t="s">
        <v>549</v>
      </c>
      <c r="H24" s="744">
        <v>114398</v>
      </c>
      <c r="I24" s="744">
        <v>14398</v>
      </c>
      <c r="J24" s="744" t="s">
        <v>586</v>
      </c>
      <c r="K24" s="744" t="s">
        <v>587</v>
      </c>
      <c r="L24" s="747">
        <v>211.20116716536421</v>
      </c>
      <c r="M24" s="747">
        <v>2</v>
      </c>
      <c r="N24" s="748">
        <v>422.40233433072842</v>
      </c>
    </row>
    <row r="25" spans="1:14" ht="14.4" customHeight="1" x14ac:dyDescent="0.3">
      <c r="A25" s="742" t="s">
        <v>524</v>
      </c>
      <c r="B25" s="743" t="s">
        <v>525</v>
      </c>
      <c r="C25" s="744" t="s">
        <v>542</v>
      </c>
      <c r="D25" s="745" t="s">
        <v>543</v>
      </c>
      <c r="E25" s="746">
        <v>50113001</v>
      </c>
      <c r="F25" s="745" t="s">
        <v>548</v>
      </c>
      <c r="G25" s="744" t="s">
        <v>554</v>
      </c>
      <c r="H25" s="744">
        <v>849453</v>
      </c>
      <c r="I25" s="744">
        <v>163077</v>
      </c>
      <c r="J25" s="744" t="s">
        <v>588</v>
      </c>
      <c r="K25" s="744" t="s">
        <v>589</v>
      </c>
      <c r="L25" s="747">
        <v>13.880000000000006</v>
      </c>
      <c r="M25" s="747">
        <v>1</v>
      </c>
      <c r="N25" s="748">
        <v>13.880000000000006</v>
      </c>
    </row>
    <row r="26" spans="1:14" ht="14.4" customHeight="1" x14ac:dyDescent="0.3">
      <c r="A26" s="742" t="s">
        <v>524</v>
      </c>
      <c r="B26" s="743" t="s">
        <v>525</v>
      </c>
      <c r="C26" s="744" t="s">
        <v>542</v>
      </c>
      <c r="D26" s="745" t="s">
        <v>543</v>
      </c>
      <c r="E26" s="746">
        <v>50113001</v>
      </c>
      <c r="F26" s="745" t="s">
        <v>548</v>
      </c>
      <c r="G26" s="744" t="s">
        <v>549</v>
      </c>
      <c r="H26" s="744">
        <v>194920</v>
      </c>
      <c r="I26" s="744">
        <v>94920</v>
      </c>
      <c r="J26" s="744" t="s">
        <v>590</v>
      </c>
      <c r="K26" s="744" t="s">
        <v>591</v>
      </c>
      <c r="L26" s="747">
        <v>66.583275703294149</v>
      </c>
      <c r="M26" s="747">
        <v>12</v>
      </c>
      <c r="N26" s="748">
        <v>798.99930843952973</v>
      </c>
    </row>
    <row r="27" spans="1:14" ht="14.4" customHeight="1" x14ac:dyDescent="0.3">
      <c r="A27" s="742" t="s">
        <v>524</v>
      </c>
      <c r="B27" s="743" t="s">
        <v>525</v>
      </c>
      <c r="C27" s="744" t="s">
        <v>542</v>
      </c>
      <c r="D27" s="745" t="s">
        <v>543</v>
      </c>
      <c r="E27" s="746">
        <v>50113001</v>
      </c>
      <c r="F27" s="745" t="s">
        <v>548</v>
      </c>
      <c r="G27" s="744" t="s">
        <v>549</v>
      </c>
      <c r="H27" s="744">
        <v>144794</v>
      </c>
      <c r="I27" s="744">
        <v>144794</v>
      </c>
      <c r="J27" s="744" t="s">
        <v>592</v>
      </c>
      <c r="K27" s="744" t="s">
        <v>593</v>
      </c>
      <c r="L27" s="747">
        <v>157.38000000000002</v>
      </c>
      <c r="M27" s="747">
        <v>1</v>
      </c>
      <c r="N27" s="748">
        <v>157.38000000000002</v>
      </c>
    </row>
    <row r="28" spans="1:14" ht="14.4" customHeight="1" x14ac:dyDescent="0.3">
      <c r="A28" s="742" t="s">
        <v>524</v>
      </c>
      <c r="B28" s="743" t="s">
        <v>525</v>
      </c>
      <c r="C28" s="744" t="s">
        <v>542</v>
      </c>
      <c r="D28" s="745" t="s">
        <v>543</v>
      </c>
      <c r="E28" s="746">
        <v>50113001</v>
      </c>
      <c r="F28" s="745" t="s">
        <v>548</v>
      </c>
      <c r="G28" s="744" t="s">
        <v>549</v>
      </c>
      <c r="H28" s="744">
        <v>177395</v>
      </c>
      <c r="I28" s="744">
        <v>177395</v>
      </c>
      <c r="J28" s="744" t="s">
        <v>594</v>
      </c>
      <c r="K28" s="744" t="s">
        <v>595</v>
      </c>
      <c r="L28" s="747">
        <v>318.48000000000008</v>
      </c>
      <c r="M28" s="747">
        <v>1</v>
      </c>
      <c r="N28" s="748">
        <v>318.48000000000008</v>
      </c>
    </row>
    <row r="29" spans="1:14" ht="14.4" customHeight="1" x14ac:dyDescent="0.3">
      <c r="A29" s="742" t="s">
        <v>524</v>
      </c>
      <c r="B29" s="743" t="s">
        <v>525</v>
      </c>
      <c r="C29" s="744" t="s">
        <v>542</v>
      </c>
      <c r="D29" s="745" t="s">
        <v>543</v>
      </c>
      <c r="E29" s="746">
        <v>50113001</v>
      </c>
      <c r="F29" s="745" t="s">
        <v>548</v>
      </c>
      <c r="G29" s="744" t="s">
        <v>549</v>
      </c>
      <c r="H29" s="744">
        <v>188518</v>
      </c>
      <c r="I29" s="744">
        <v>88518</v>
      </c>
      <c r="J29" s="744" t="s">
        <v>596</v>
      </c>
      <c r="K29" s="744" t="s">
        <v>597</v>
      </c>
      <c r="L29" s="747">
        <v>38.049999999999997</v>
      </c>
      <c r="M29" s="747">
        <v>1</v>
      </c>
      <c r="N29" s="748">
        <v>38.049999999999997</v>
      </c>
    </row>
    <row r="30" spans="1:14" ht="14.4" customHeight="1" x14ac:dyDescent="0.3">
      <c r="A30" s="742" t="s">
        <v>524</v>
      </c>
      <c r="B30" s="743" t="s">
        <v>525</v>
      </c>
      <c r="C30" s="744" t="s">
        <v>542</v>
      </c>
      <c r="D30" s="745" t="s">
        <v>543</v>
      </c>
      <c r="E30" s="746">
        <v>50113001</v>
      </c>
      <c r="F30" s="745" t="s">
        <v>548</v>
      </c>
      <c r="G30" s="744" t="s">
        <v>549</v>
      </c>
      <c r="H30" s="744">
        <v>141126</v>
      </c>
      <c r="I30" s="744">
        <v>141126</v>
      </c>
      <c r="J30" s="744" t="s">
        <v>598</v>
      </c>
      <c r="K30" s="744" t="s">
        <v>599</v>
      </c>
      <c r="L30" s="747">
        <v>220.89000000000004</v>
      </c>
      <c r="M30" s="747">
        <v>1</v>
      </c>
      <c r="N30" s="748">
        <v>220.89000000000004</v>
      </c>
    </row>
    <row r="31" spans="1:14" ht="14.4" customHeight="1" x14ac:dyDescent="0.3">
      <c r="A31" s="742" t="s">
        <v>524</v>
      </c>
      <c r="B31" s="743" t="s">
        <v>525</v>
      </c>
      <c r="C31" s="744" t="s">
        <v>542</v>
      </c>
      <c r="D31" s="745" t="s">
        <v>543</v>
      </c>
      <c r="E31" s="746">
        <v>50113001</v>
      </c>
      <c r="F31" s="745" t="s">
        <v>548</v>
      </c>
      <c r="G31" s="744" t="s">
        <v>549</v>
      </c>
      <c r="H31" s="744">
        <v>116029</v>
      </c>
      <c r="I31" s="744">
        <v>16029</v>
      </c>
      <c r="J31" s="744" t="s">
        <v>600</v>
      </c>
      <c r="K31" s="744" t="s">
        <v>601</v>
      </c>
      <c r="L31" s="747">
        <v>40.830000000000005</v>
      </c>
      <c r="M31" s="747">
        <v>2</v>
      </c>
      <c r="N31" s="748">
        <v>81.660000000000011</v>
      </c>
    </row>
    <row r="32" spans="1:14" ht="14.4" customHeight="1" x14ac:dyDescent="0.3">
      <c r="A32" s="742" t="s">
        <v>524</v>
      </c>
      <c r="B32" s="743" t="s">
        <v>525</v>
      </c>
      <c r="C32" s="744" t="s">
        <v>542</v>
      </c>
      <c r="D32" s="745" t="s">
        <v>543</v>
      </c>
      <c r="E32" s="746">
        <v>50113001</v>
      </c>
      <c r="F32" s="745" t="s">
        <v>548</v>
      </c>
      <c r="G32" s="744" t="s">
        <v>549</v>
      </c>
      <c r="H32" s="744">
        <v>845369</v>
      </c>
      <c r="I32" s="744">
        <v>107987</v>
      </c>
      <c r="J32" s="744" t="s">
        <v>602</v>
      </c>
      <c r="K32" s="744" t="s">
        <v>603</v>
      </c>
      <c r="L32" s="747">
        <v>112.96000000000002</v>
      </c>
      <c r="M32" s="747">
        <v>3</v>
      </c>
      <c r="N32" s="748">
        <v>338.88000000000005</v>
      </c>
    </row>
    <row r="33" spans="1:14" ht="14.4" customHeight="1" x14ac:dyDescent="0.3">
      <c r="A33" s="742" t="s">
        <v>524</v>
      </c>
      <c r="B33" s="743" t="s">
        <v>525</v>
      </c>
      <c r="C33" s="744" t="s">
        <v>542</v>
      </c>
      <c r="D33" s="745" t="s">
        <v>543</v>
      </c>
      <c r="E33" s="746">
        <v>50113001</v>
      </c>
      <c r="F33" s="745" t="s">
        <v>548</v>
      </c>
      <c r="G33" s="744" t="s">
        <v>549</v>
      </c>
      <c r="H33" s="744">
        <v>844960</v>
      </c>
      <c r="I33" s="744">
        <v>125114</v>
      </c>
      <c r="J33" s="744" t="s">
        <v>604</v>
      </c>
      <c r="K33" s="744" t="s">
        <v>605</v>
      </c>
      <c r="L33" s="747">
        <v>58.188331741476205</v>
      </c>
      <c r="M33" s="747">
        <v>13</v>
      </c>
      <c r="N33" s="748">
        <v>756.4483126391907</v>
      </c>
    </row>
    <row r="34" spans="1:14" ht="14.4" customHeight="1" x14ac:dyDescent="0.3">
      <c r="A34" s="742" t="s">
        <v>524</v>
      </c>
      <c r="B34" s="743" t="s">
        <v>525</v>
      </c>
      <c r="C34" s="744" t="s">
        <v>542</v>
      </c>
      <c r="D34" s="745" t="s">
        <v>543</v>
      </c>
      <c r="E34" s="746">
        <v>50113001</v>
      </c>
      <c r="F34" s="745" t="s">
        <v>548</v>
      </c>
      <c r="G34" s="744" t="s">
        <v>549</v>
      </c>
      <c r="H34" s="744">
        <v>27960</v>
      </c>
      <c r="I34" s="744">
        <v>27960</v>
      </c>
      <c r="J34" s="744" t="s">
        <v>606</v>
      </c>
      <c r="K34" s="744" t="s">
        <v>607</v>
      </c>
      <c r="L34" s="747">
        <v>697.61000000000047</v>
      </c>
      <c r="M34" s="747">
        <v>1</v>
      </c>
      <c r="N34" s="748">
        <v>697.61000000000047</v>
      </c>
    </row>
    <row r="35" spans="1:14" ht="14.4" customHeight="1" x14ac:dyDescent="0.3">
      <c r="A35" s="742" t="s">
        <v>524</v>
      </c>
      <c r="B35" s="743" t="s">
        <v>525</v>
      </c>
      <c r="C35" s="744" t="s">
        <v>542</v>
      </c>
      <c r="D35" s="745" t="s">
        <v>543</v>
      </c>
      <c r="E35" s="746">
        <v>50113001</v>
      </c>
      <c r="F35" s="745" t="s">
        <v>548</v>
      </c>
      <c r="G35" s="744" t="s">
        <v>526</v>
      </c>
      <c r="H35" s="744">
        <v>847488</v>
      </c>
      <c r="I35" s="744">
        <v>107869</v>
      </c>
      <c r="J35" s="744" t="s">
        <v>608</v>
      </c>
      <c r="K35" s="744" t="s">
        <v>609</v>
      </c>
      <c r="L35" s="747">
        <v>68.08</v>
      </c>
      <c r="M35" s="747">
        <v>2</v>
      </c>
      <c r="N35" s="748">
        <v>136.16</v>
      </c>
    </row>
    <row r="36" spans="1:14" ht="14.4" customHeight="1" x14ac:dyDescent="0.3">
      <c r="A36" s="742" t="s">
        <v>524</v>
      </c>
      <c r="B36" s="743" t="s">
        <v>525</v>
      </c>
      <c r="C36" s="744" t="s">
        <v>542</v>
      </c>
      <c r="D36" s="745" t="s">
        <v>543</v>
      </c>
      <c r="E36" s="746">
        <v>50113001</v>
      </c>
      <c r="F36" s="745" t="s">
        <v>548</v>
      </c>
      <c r="G36" s="744" t="s">
        <v>526</v>
      </c>
      <c r="H36" s="744">
        <v>849712</v>
      </c>
      <c r="I36" s="744">
        <v>125053</v>
      </c>
      <c r="J36" s="744" t="s">
        <v>610</v>
      </c>
      <c r="K36" s="744" t="s">
        <v>611</v>
      </c>
      <c r="L36" s="747">
        <v>185.41000000000005</v>
      </c>
      <c r="M36" s="747">
        <v>3</v>
      </c>
      <c r="N36" s="748">
        <v>556.23000000000013</v>
      </c>
    </row>
    <row r="37" spans="1:14" ht="14.4" customHeight="1" x14ac:dyDescent="0.3">
      <c r="A37" s="742" t="s">
        <v>524</v>
      </c>
      <c r="B37" s="743" t="s">
        <v>525</v>
      </c>
      <c r="C37" s="744" t="s">
        <v>542</v>
      </c>
      <c r="D37" s="745" t="s">
        <v>543</v>
      </c>
      <c r="E37" s="746">
        <v>50113001</v>
      </c>
      <c r="F37" s="745" t="s">
        <v>548</v>
      </c>
      <c r="G37" s="744" t="s">
        <v>526</v>
      </c>
      <c r="H37" s="744">
        <v>849713</v>
      </c>
      <c r="I37" s="744">
        <v>125046</v>
      </c>
      <c r="J37" s="744" t="s">
        <v>610</v>
      </c>
      <c r="K37" s="744" t="s">
        <v>612</v>
      </c>
      <c r="L37" s="747">
        <v>61.300000000000018</v>
      </c>
      <c r="M37" s="747">
        <v>4</v>
      </c>
      <c r="N37" s="748">
        <v>245.20000000000007</v>
      </c>
    </row>
    <row r="38" spans="1:14" ht="14.4" customHeight="1" x14ac:dyDescent="0.3">
      <c r="A38" s="742" t="s">
        <v>524</v>
      </c>
      <c r="B38" s="743" t="s">
        <v>525</v>
      </c>
      <c r="C38" s="744" t="s">
        <v>542</v>
      </c>
      <c r="D38" s="745" t="s">
        <v>543</v>
      </c>
      <c r="E38" s="746">
        <v>50113001</v>
      </c>
      <c r="F38" s="745" t="s">
        <v>548</v>
      </c>
      <c r="G38" s="744" t="s">
        <v>526</v>
      </c>
      <c r="H38" s="744">
        <v>849559</v>
      </c>
      <c r="I38" s="744">
        <v>125066</v>
      </c>
      <c r="J38" s="744" t="s">
        <v>613</v>
      </c>
      <c r="K38" s="744" t="s">
        <v>614</v>
      </c>
      <c r="L38" s="747">
        <v>100.06666666666671</v>
      </c>
      <c r="M38" s="747">
        <v>6</v>
      </c>
      <c r="N38" s="748">
        <v>600.4000000000002</v>
      </c>
    </row>
    <row r="39" spans="1:14" ht="14.4" customHeight="1" x14ac:dyDescent="0.3">
      <c r="A39" s="742" t="s">
        <v>524</v>
      </c>
      <c r="B39" s="743" t="s">
        <v>525</v>
      </c>
      <c r="C39" s="744" t="s">
        <v>542</v>
      </c>
      <c r="D39" s="745" t="s">
        <v>543</v>
      </c>
      <c r="E39" s="746">
        <v>50113001</v>
      </c>
      <c r="F39" s="745" t="s">
        <v>548</v>
      </c>
      <c r="G39" s="744" t="s">
        <v>526</v>
      </c>
      <c r="H39" s="744">
        <v>849561</v>
      </c>
      <c r="I39" s="744">
        <v>125060</v>
      </c>
      <c r="J39" s="744" t="s">
        <v>613</v>
      </c>
      <c r="K39" s="744" t="s">
        <v>615</v>
      </c>
      <c r="L39" s="747">
        <v>34.670006576252661</v>
      </c>
      <c r="M39" s="747">
        <v>5</v>
      </c>
      <c r="N39" s="748">
        <v>173.3500328812633</v>
      </c>
    </row>
    <row r="40" spans="1:14" ht="14.4" customHeight="1" x14ac:dyDescent="0.3">
      <c r="A40" s="742" t="s">
        <v>524</v>
      </c>
      <c r="B40" s="743" t="s">
        <v>525</v>
      </c>
      <c r="C40" s="744" t="s">
        <v>542</v>
      </c>
      <c r="D40" s="745" t="s">
        <v>543</v>
      </c>
      <c r="E40" s="746">
        <v>50113001</v>
      </c>
      <c r="F40" s="745" t="s">
        <v>548</v>
      </c>
      <c r="G40" s="744" t="s">
        <v>526</v>
      </c>
      <c r="H40" s="744">
        <v>849151</v>
      </c>
      <c r="I40" s="744">
        <v>122210</v>
      </c>
      <c r="J40" s="744" t="s">
        <v>616</v>
      </c>
      <c r="K40" s="744" t="s">
        <v>617</v>
      </c>
      <c r="L40" s="747">
        <v>121.23</v>
      </c>
      <c r="M40" s="747">
        <v>1</v>
      </c>
      <c r="N40" s="748">
        <v>121.23</v>
      </c>
    </row>
    <row r="41" spans="1:14" ht="14.4" customHeight="1" x14ac:dyDescent="0.3">
      <c r="A41" s="742" t="s">
        <v>524</v>
      </c>
      <c r="B41" s="743" t="s">
        <v>525</v>
      </c>
      <c r="C41" s="744" t="s">
        <v>542</v>
      </c>
      <c r="D41" s="745" t="s">
        <v>543</v>
      </c>
      <c r="E41" s="746">
        <v>50113001</v>
      </c>
      <c r="F41" s="745" t="s">
        <v>548</v>
      </c>
      <c r="G41" s="744" t="s">
        <v>549</v>
      </c>
      <c r="H41" s="744">
        <v>847974</v>
      </c>
      <c r="I41" s="744">
        <v>125525</v>
      </c>
      <c r="J41" s="744" t="s">
        <v>618</v>
      </c>
      <c r="K41" s="744" t="s">
        <v>619</v>
      </c>
      <c r="L41" s="747">
        <v>45.85</v>
      </c>
      <c r="M41" s="747">
        <v>6</v>
      </c>
      <c r="N41" s="748">
        <v>275.10000000000002</v>
      </c>
    </row>
    <row r="42" spans="1:14" ht="14.4" customHeight="1" x14ac:dyDescent="0.3">
      <c r="A42" s="742" t="s">
        <v>524</v>
      </c>
      <c r="B42" s="743" t="s">
        <v>525</v>
      </c>
      <c r="C42" s="744" t="s">
        <v>542</v>
      </c>
      <c r="D42" s="745" t="s">
        <v>543</v>
      </c>
      <c r="E42" s="746">
        <v>50113001</v>
      </c>
      <c r="F42" s="745" t="s">
        <v>548</v>
      </c>
      <c r="G42" s="744" t="s">
        <v>554</v>
      </c>
      <c r="H42" s="744">
        <v>849054</v>
      </c>
      <c r="I42" s="744">
        <v>107847</v>
      </c>
      <c r="J42" s="744" t="s">
        <v>620</v>
      </c>
      <c r="K42" s="744" t="s">
        <v>570</v>
      </c>
      <c r="L42" s="747">
        <v>78.820000000000007</v>
      </c>
      <c r="M42" s="747">
        <v>2</v>
      </c>
      <c r="N42" s="748">
        <v>157.64000000000001</v>
      </c>
    </row>
    <row r="43" spans="1:14" ht="14.4" customHeight="1" x14ac:dyDescent="0.3">
      <c r="A43" s="742" t="s">
        <v>524</v>
      </c>
      <c r="B43" s="743" t="s">
        <v>525</v>
      </c>
      <c r="C43" s="744" t="s">
        <v>542</v>
      </c>
      <c r="D43" s="745" t="s">
        <v>543</v>
      </c>
      <c r="E43" s="746">
        <v>50113001</v>
      </c>
      <c r="F43" s="745" t="s">
        <v>548</v>
      </c>
      <c r="G43" s="744" t="s">
        <v>554</v>
      </c>
      <c r="H43" s="744">
        <v>847766</v>
      </c>
      <c r="I43" s="744">
        <v>125520</v>
      </c>
      <c r="J43" s="744" t="s">
        <v>621</v>
      </c>
      <c r="K43" s="744" t="s">
        <v>622</v>
      </c>
      <c r="L43" s="747">
        <v>74.429999999999993</v>
      </c>
      <c r="M43" s="747">
        <v>1</v>
      </c>
      <c r="N43" s="748">
        <v>74.429999999999993</v>
      </c>
    </row>
    <row r="44" spans="1:14" ht="14.4" customHeight="1" x14ac:dyDescent="0.3">
      <c r="A44" s="742" t="s">
        <v>524</v>
      </c>
      <c r="B44" s="743" t="s">
        <v>525</v>
      </c>
      <c r="C44" s="744" t="s">
        <v>542</v>
      </c>
      <c r="D44" s="745" t="s">
        <v>543</v>
      </c>
      <c r="E44" s="746">
        <v>50113001</v>
      </c>
      <c r="F44" s="745" t="s">
        <v>548</v>
      </c>
      <c r="G44" s="744" t="s">
        <v>549</v>
      </c>
      <c r="H44" s="744">
        <v>110555</v>
      </c>
      <c r="I44" s="744">
        <v>10555</v>
      </c>
      <c r="J44" s="744" t="s">
        <v>623</v>
      </c>
      <c r="K44" s="744" t="s">
        <v>624</v>
      </c>
      <c r="L44" s="747">
        <v>254.97999999999996</v>
      </c>
      <c r="M44" s="747">
        <v>33</v>
      </c>
      <c r="N44" s="748">
        <v>8414.3399999999983</v>
      </c>
    </row>
    <row r="45" spans="1:14" ht="14.4" customHeight="1" x14ac:dyDescent="0.3">
      <c r="A45" s="742" t="s">
        <v>524</v>
      </c>
      <c r="B45" s="743" t="s">
        <v>525</v>
      </c>
      <c r="C45" s="744" t="s">
        <v>542</v>
      </c>
      <c r="D45" s="745" t="s">
        <v>543</v>
      </c>
      <c r="E45" s="746">
        <v>50113001</v>
      </c>
      <c r="F45" s="745" t="s">
        <v>548</v>
      </c>
      <c r="G45" s="744" t="s">
        <v>549</v>
      </c>
      <c r="H45" s="744">
        <v>187764</v>
      </c>
      <c r="I45" s="744">
        <v>87764</v>
      </c>
      <c r="J45" s="744" t="s">
        <v>625</v>
      </c>
      <c r="K45" s="744" t="s">
        <v>626</v>
      </c>
      <c r="L45" s="747">
        <v>52.459999999999994</v>
      </c>
      <c r="M45" s="747">
        <v>5</v>
      </c>
      <c r="N45" s="748">
        <v>262.29999999999995</v>
      </c>
    </row>
    <row r="46" spans="1:14" ht="14.4" customHeight="1" x14ac:dyDescent="0.3">
      <c r="A46" s="742" t="s">
        <v>524</v>
      </c>
      <c r="B46" s="743" t="s">
        <v>525</v>
      </c>
      <c r="C46" s="744" t="s">
        <v>542</v>
      </c>
      <c r="D46" s="745" t="s">
        <v>543</v>
      </c>
      <c r="E46" s="746">
        <v>50113001</v>
      </c>
      <c r="F46" s="745" t="s">
        <v>548</v>
      </c>
      <c r="G46" s="744" t="s">
        <v>549</v>
      </c>
      <c r="H46" s="744">
        <v>396473</v>
      </c>
      <c r="I46" s="744">
        <v>99130</v>
      </c>
      <c r="J46" s="744" t="s">
        <v>627</v>
      </c>
      <c r="K46" s="744" t="s">
        <v>628</v>
      </c>
      <c r="L46" s="747">
        <v>33.68</v>
      </c>
      <c r="M46" s="747">
        <v>2</v>
      </c>
      <c r="N46" s="748">
        <v>67.36</v>
      </c>
    </row>
    <row r="47" spans="1:14" ht="14.4" customHeight="1" x14ac:dyDescent="0.3">
      <c r="A47" s="742" t="s">
        <v>524</v>
      </c>
      <c r="B47" s="743" t="s">
        <v>525</v>
      </c>
      <c r="C47" s="744" t="s">
        <v>542</v>
      </c>
      <c r="D47" s="745" t="s">
        <v>543</v>
      </c>
      <c r="E47" s="746">
        <v>50113001</v>
      </c>
      <c r="F47" s="745" t="s">
        <v>548</v>
      </c>
      <c r="G47" s="744" t="s">
        <v>549</v>
      </c>
      <c r="H47" s="744">
        <v>132553</v>
      </c>
      <c r="I47" s="744">
        <v>32553</v>
      </c>
      <c r="J47" s="744" t="s">
        <v>629</v>
      </c>
      <c r="K47" s="744" t="s">
        <v>630</v>
      </c>
      <c r="L47" s="747">
        <v>54.405000000000001</v>
      </c>
      <c r="M47" s="747">
        <v>2</v>
      </c>
      <c r="N47" s="748">
        <v>108.81</v>
      </c>
    </row>
    <row r="48" spans="1:14" ht="14.4" customHeight="1" x14ac:dyDescent="0.3">
      <c r="A48" s="742" t="s">
        <v>524</v>
      </c>
      <c r="B48" s="743" t="s">
        <v>525</v>
      </c>
      <c r="C48" s="744" t="s">
        <v>542</v>
      </c>
      <c r="D48" s="745" t="s">
        <v>543</v>
      </c>
      <c r="E48" s="746">
        <v>50113001</v>
      </c>
      <c r="F48" s="745" t="s">
        <v>548</v>
      </c>
      <c r="G48" s="744" t="s">
        <v>549</v>
      </c>
      <c r="H48" s="744">
        <v>203805</v>
      </c>
      <c r="I48" s="744">
        <v>203805</v>
      </c>
      <c r="J48" s="744" t="s">
        <v>631</v>
      </c>
      <c r="K48" s="744" t="s">
        <v>632</v>
      </c>
      <c r="L48" s="747">
        <v>602.76</v>
      </c>
      <c r="M48" s="747">
        <v>1</v>
      </c>
      <c r="N48" s="748">
        <v>602.76</v>
      </c>
    </row>
    <row r="49" spans="1:14" ht="14.4" customHeight="1" x14ac:dyDescent="0.3">
      <c r="A49" s="742" t="s">
        <v>524</v>
      </c>
      <c r="B49" s="743" t="s">
        <v>525</v>
      </c>
      <c r="C49" s="744" t="s">
        <v>542</v>
      </c>
      <c r="D49" s="745" t="s">
        <v>543</v>
      </c>
      <c r="E49" s="746">
        <v>50113001</v>
      </c>
      <c r="F49" s="745" t="s">
        <v>548</v>
      </c>
      <c r="G49" s="744" t="s">
        <v>549</v>
      </c>
      <c r="H49" s="744">
        <v>203808</v>
      </c>
      <c r="I49" s="744">
        <v>203808</v>
      </c>
      <c r="J49" s="744" t="s">
        <v>633</v>
      </c>
      <c r="K49" s="744" t="s">
        <v>634</v>
      </c>
      <c r="L49" s="747">
        <v>1076.3499999999999</v>
      </c>
      <c r="M49" s="747">
        <v>1</v>
      </c>
      <c r="N49" s="748">
        <v>1076.3499999999999</v>
      </c>
    </row>
    <row r="50" spans="1:14" ht="14.4" customHeight="1" x14ac:dyDescent="0.3">
      <c r="A50" s="742" t="s">
        <v>524</v>
      </c>
      <c r="B50" s="743" t="s">
        <v>525</v>
      </c>
      <c r="C50" s="744" t="s">
        <v>542</v>
      </c>
      <c r="D50" s="745" t="s">
        <v>543</v>
      </c>
      <c r="E50" s="746">
        <v>50113001</v>
      </c>
      <c r="F50" s="745" t="s">
        <v>548</v>
      </c>
      <c r="G50" s="744" t="s">
        <v>549</v>
      </c>
      <c r="H50" s="744">
        <v>196303</v>
      </c>
      <c r="I50" s="744">
        <v>96303</v>
      </c>
      <c r="J50" s="744" t="s">
        <v>635</v>
      </c>
      <c r="K50" s="744" t="s">
        <v>636</v>
      </c>
      <c r="L50" s="747">
        <v>41.179999999999993</v>
      </c>
      <c r="M50" s="747">
        <v>8</v>
      </c>
      <c r="N50" s="748">
        <v>329.43999999999994</v>
      </c>
    </row>
    <row r="51" spans="1:14" ht="14.4" customHeight="1" x14ac:dyDescent="0.3">
      <c r="A51" s="742" t="s">
        <v>524</v>
      </c>
      <c r="B51" s="743" t="s">
        <v>525</v>
      </c>
      <c r="C51" s="744" t="s">
        <v>542</v>
      </c>
      <c r="D51" s="745" t="s">
        <v>543</v>
      </c>
      <c r="E51" s="746">
        <v>50113001</v>
      </c>
      <c r="F51" s="745" t="s">
        <v>548</v>
      </c>
      <c r="G51" s="744" t="s">
        <v>549</v>
      </c>
      <c r="H51" s="744">
        <v>162859</v>
      </c>
      <c r="I51" s="744">
        <v>162859</v>
      </c>
      <c r="J51" s="744" t="s">
        <v>637</v>
      </c>
      <c r="K51" s="744" t="s">
        <v>638</v>
      </c>
      <c r="L51" s="747">
        <v>122.57000000000005</v>
      </c>
      <c r="M51" s="747">
        <v>5</v>
      </c>
      <c r="N51" s="748">
        <v>612.85000000000025</v>
      </c>
    </row>
    <row r="52" spans="1:14" ht="14.4" customHeight="1" x14ac:dyDescent="0.3">
      <c r="A52" s="742" t="s">
        <v>524</v>
      </c>
      <c r="B52" s="743" t="s">
        <v>525</v>
      </c>
      <c r="C52" s="744" t="s">
        <v>542</v>
      </c>
      <c r="D52" s="745" t="s">
        <v>543</v>
      </c>
      <c r="E52" s="746">
        <v>50113001</v>
      </c>
      <c r="F52" s="745" t="s">
        <v>548</v>
      </c>
      <c r="G52" s="744" t="s">
        <v>549</v>
      </c>
      <c r="H52" s="744">
        <v>163425</v>
      </c>
      <c r="I52" s="744">
        <v>163425</v>
      </c>
      <c r="J52" s="744" t="s">
        <v>637</v>
      </c>
      <c r="K52" s="744" t="s">
        <v>639</v>
      </c>
      <c r="L52" s="747">
        <v>75.11999999999999</v>
      </c>
      <c r="M52" s="747">
        <v>1</v>
      </c>
      <c r="N52" s="748">
        <v>75.11999999999999</v>
      </c>
    </row>
    <row r="53" spans="1:14" ht="14.4" customHeight="1" x14ac:dyDescent="0.3">
      <c r="A53" s="742" t="s">
        <v>524</v>
      </c>
      <c r="B53" s="743" t="s">
        <v>525</v>
      </c>
      <c r="C53" s="744" t="s">
        <v>542</v>
      </c>
      <c r="D53" s="745" t="s">
        <v>543</v>
      </c>
      <c r="E53" s="746">
        <v>50113001</v>
      </c>
      <c r="F53" s="745" t="s">
        <v>548</v>
      </c>
      <c r="G53" s="744" t="s">
        <v>549</v>
      </c>
      <c r="H53" s="744">
        <v>148888</v>
      </c>
      <c r="I53" s="744">
        <v>48888</v>
      </c>
      <c r="J53" s="744" t="s">
        <v>640</v>
      </c>
      <c r="K53" s="744" t="s">
        <v>641</v>
      </c>
      <c r="L53" s="747">
        <v>58.4</v>
      </c>
      <c r="M53" s="747">
        <v>3</v>
      </c>
      <c r="N53" s="748">
        <v>175.2</v>
      </c>
    </row>
    <row r="54" spans="1:14" ht="14.4" customHeight="1" x14ac:dyDescent="0.3">
      <c r="A54" s="742" t="s">
        <v>524</v>
      </c>
      <c r="B54" s="743" t="s">
        <v>525</v>
      </c>
      <c r="C54" s="744" t="s">
        <v>542</v>
      </c>
      <c r="D54" s="745" t="s">
        <v>543</v>
      </c>
      <c r="E54" s="746">
        <v>50113001</v>
      </c>
      <c r="F54" s="745" t="s">
        <v>548</v>
      </c>
      <c r="G54" s="744" t="s">
        <v>554</v>
      </c>
      <c r="H54" s="744">
        <v>158659</v>
      </c>
      <c r="I54" s="744">
        <v>58659</v>
      </c>
      <c r="J54" s="744" t="s">
        <v>642</v>
      </c>
      <c r="K54" s="744" t="s">
        <v>643</v>
      </c>
      <c r="L54" s="747">
        <v>49.099999999999987</v>
      </c>
      <c r="M54" s="747">
        <v>1</v>
      </c>
      <c r="N54" s="748">
        <v>49.099999999999987</v>
      </c>
    </row>
    <row r="55" spans="1:14" ht="14.4" customHeight="1" x14ac:dyDescent="0.3">
      <c r="A55" s="742" t="s">
        <v>524</v>
      </c>
      <c r="B55" s="743" t="s">
        <v>525</v>
      </c>
      <c r="C55" s="744" t="s">
        <v>542</v>
      </c>
      <c r="D55" s="745" t="s">
        <v>543</v>
      </c>
      <c r="E55" s="746">
        <v>50113001</v>
      </c>
      <c r="F55" s="745" t="s">
        <v>548</v>
      </c>
      <c r="G55" s="744" t="s">
        <v>549</v>
      </c>
      <c r="H55" s="744">
        <v>192351</v>
      </c>
      <c r="I55" s="744">
        <v>92351</v>
      </c>
      <c r="J55" s="744" t="s">
        <v>644</v>
      </c>
      <c r="K55" s="744" t="s">
        <v>645</v>
      </c>
      <c r="L55" s="747">
        <v>86.21935999999998</v>
      </c>
      <c r="M55" s="747">
        <v>25</v>
      </c>
      <c r="N55" s="748">
        <v>2155.4839999999995</v>
      </c>
    </row>
    <row r="56" spans="1:14" ht="14.4" customHeight="1" x14ac:dyDescent="0.3">
      <c r="A56" s="742" t="s">
        <v>524</v>
      </c>
      <c r="B56" s="743" t="s">
        <v>525</v>
      </c>
      <c r="C56" s="744" t="s">
        <v>542</v>
      </c>
      <c r="D56" s="745" t="s">
        <v>543</v>
      </c>
      <c r="E56" s="746">
        <v>50113001</v>
      </c>
      <c r="F56" s="745" t="s">
        <v>548</v>
      </c>
      <c r="G56" s="744" t="s">
        <v>549</v>
      </c>
      <c r="H56" s="744">
        <v>132992</v>
      </c>
      <c r="I56" s="744">
        <v>32992</v>
      </c>
      <c r="J56" s="744" t="s">
        <v>646</v>
      </c>
      <c r="K56" s="744" t="s">
        <v>647</v>
      </c>
      <c r="L56" s="747">
        <v>108.39</v>
      </c>
      <c r="M56" s="747">
        <v>3</v>
      </c>
      <c r="N56" s="748">
        <v>325.17</v>
      </c>
    </row>
    <row r="57" spans="1:14" ht="14.4" customHeight="1" x14ac:dyDescent="0.3">
      <c r="A57" s="742" t="s">
        <v>524</v>
      </c>
      <c r="B57" s="743" t="s">
        <v>525</v>
      </c>
      <c r="C57" s="744" t="s">
        <v>542</v>
      </c>
      <c r="D57" s="745" t="s">
        <v>543</v>
      </c>
      <c r="E57" s="746">
        <v>50113001</v>
      </c>
      <c r="F57" s="745" t="s">
        <v>548</v>
      </c>
      <c r="G57" s="744" t="s">
        <v>549</v>
      </c>
      <c r="H57" s="744">
        <v>112895</v>
      </c>
      <c r="I57" s="744">
        <v>12895</v>
      </c>
      <c r="J57" s="744" t="s">
        <v>648</v>
      </c>
      <c r="K57" s="744" t="s">
        <v>649</v>
      </c>
      <c r="L57" s="747">
        <v>107.33000000000003</v>
      </c>
      <c r="M57" s="747">
        <v>2</v>
      </c>
      <c r="N57" s="748">
        <v>214.66000000000005</v>
      </c>
    </row>
    <row r="58" spans="1:14" ht="14.4" customHeight="1" x14ac:dyDescent="0.3">
      <c r="A58" s="742" t="s">
        <v>524</v>
      </c>
      <c r="B58" s="743" t="s">
        <v>525</v>
      </c>
      <c r="C58" s="744" t="s">
        <v>542</v>
      </c>
      <c r="D58" s="745" t="s">
        <v>543</v>
      </c>
      <c r="E58" s="746">
        <v>50113001</v>
      </c>
      <c r="F58" s="745" t="s">
        <v>548</v>
      </c>
      <c r="G58" s="744" t="s">
        <v>554</v>
      </c>
      <c r="H58" s="744">
        <v>112891</v>
      </c>
      <c r="I58" s="744">
        <v>12891</v>
      </c>
      <c r="J58" s="744" t="s">
        <v>648</v>
      </c>
      <c r="K58" s="744" t="s">
        <v>650</v>
      </c>
      <c r="L58" s="747">
        <v>58.740000000000023</v>
      </c>
      <c r="M58" s="747">
        <v>5</v>
      </c>
      <c r="N58" s="748">
        <v>293.7000000000001</v>
      </c>
    </row>
    <row r="59" spans="1:14" ht="14.4" customHeight="1" x14ac:dyDescent="0.3">
      <c r="A59" s="742" t="s">
        <v>524</v>
      </c>
      <c r="B59" s="743" t="s">
        <v>525</v>
      </c>
      <c r="C59" s="744" t="s">
        <v>542</v>
      </c>
      <c r="D59" s="745" t="s">
        <v>543</v>
      </c>
      <c r="E59" s="746">
        <v>50113001</v>
      </c>
      <c r="F59" s="745" t="s">
        <v>548</v>
      </c>
      <c r="G59" s="744" t="s">
        <v>554</v>
      </c>
      <c r="H59" s="744">
        <v>112892</v>
      </c>
      <c r="I59" s="744">
        <v>12892</v>
      </c>
      <c r="J59" s="744" t="s">
        <v>648</v>
      </c>
      <c r="K59" s="744" t="s">
        <v>651</v>
      </c>
      <c r="L59" s="747">
        <v>104.16272727272727</v>
      </c>
      <c r="M59" s="747">
        <v>11</v>
      </c>
      <c r="N59" s="748">
        <v>1145.79</v>
      </c>
    </row>
    <row r="60" spans="1:14" ht="14.4" customHeight="1" x14ac:dyDescent="0.3">
      <c r="A60" s="742" t="s">
        <v>524</v>
      </c>
      <c r="B60" s="743" t="s">
        <v>525</v>
      </c>
      <c r="C60" s="744" t="s">
        <v>542</v>
      </c>
      <c r="D60" s="745" t="s">
        <v>543</v>
      </c>
      <c r="E60" s="746">
        <v>50113001</v>
      </c>
      <c r="F60" s="745" t="s">
        <v>548</v>
      </c>
      <c r="G60" s="744" t="s">
        <v>549</v>
      </c>
      <c r="H60" s="744">
        <v>988158</v>
      </c>
      <c r="I60" s="744">
        <v>500933</v>
      </c>
      <c r="J60" s="744" t="s">
        <v>652</v>
      </c>
      <c r="K60" s="744" t="s">
        <v>653</v>
      </c>
      <c r="L60" s="747">
        <v>334.35999999999996</v>
      </c>
      <c r="M60" s="747">
        <v>1</v>
      </c>
      <c r="N60" s="748">
        <v>334.35999999999996</v>
      </c>
    </row>
    <row r="61" spans="1:14" ht="14.4" customHeight="1" x14ac:dyDescent="0.3">
      <c r="A61" s="742" t="s">
        <v>524</v>
      </c>
      <c r="B61" s="743" t="s">
        <v>525</v>
      </c>
      <c r="C61" s="744" t="s">
        <v>542</v>
      </c>
      <c r="D61" s="745" t="s">
        <v>543</v>
      </c>
      <c r="E61" s="746">
        <v>50113001</v>
      </c>
      <c r="F61" s="745" t="s">
        <v>548</v>
      </c>
      <c r="G61" s="744" t="s">
        <v>549</v>
      </c>
      <c r="H61" s="744">
        <v>126247</v>
      </c>
      <c r="I61" s="744">
        <v>26247</v>
      </c>
      <c r="J61" s="744" t="s">
        <v>654</v>
      </c>
      <c r="K61" s="744" t="s">
        <v>653</v>
      </c>
      <c r="L61" s="747">
        <v>210.56999999999996</v>
      </c>
      <c r="M61" s="747">
        <v>2</v>
      </c>
      <c r="N61" s="748">
        <v>421.13999999999993</v>
      </c>
    </row>
    <row r="62" spans="1:14" ht="14.4" customHeight="1" x14ac:dyDescent="0.3">
      <c r="A62" s="742" t="s">
        <v>524</v>
      </c>
      <c r="B62" s="743" t="s">
        <v>525</v>
      </c>
      <c r="C62" s="744" t="s">
        <v>542</v>
      </c>
      <c r="D62" s="745" t="s">
        <v>543</v>
      </c>
      <c r="E62" s="746">
        <v>50113001</v>
      </c>
      <c r="F62" s="745" t="s">
        <v>548</v>
      </c>
      <c r="G62" s="744" t="s">
        <v>549</v>
      </c>
      <c r="H62" s="744">
        <v>140274</v>
      </c>
      <c r="I62" s="744">
        <v>40274</v>
      </c>
      <c r="J62" s="744" t="s">
        <v>655</v>
      </c>
      <c r="K62" s="744" t="s">
        <v>656</v>
      </c>
      <c r="L62" s="747">
        <v>52.129999999999995</v>
      </c>
      <c r="M62" s="747">
        <v>2</v>
      </c>
      <c r="N62" s="748">
        <v>104.25999999999999</v>
      </c>
    </row>
    <row r="63" spans="1:14" ht="14.4" customHeight="1" x14ac:dyDescent="0.3">
      <c r="A63" s="742" t="s">
        <v>524</v>
      </c>
      <c r="B63" s="743" t="s">
        <v>525</v>
      </c>
      <c r="C63" s="744" t="s">
        <v>542</v>
      </c>
      <c r="D63" s="745" t="s">
        <v>543</v>
      </c>
      <c r="E63" s="746">
        <v>50113001</v>
      </c>
      <c r="F63" s="745" t="s">
        <v>548</v>
      </c>
      <c r="G63" s="744" t="s">
        <v>549</v>
      </c>
      <c r="H63" s="744">
        <v>140275</v>
      </c>
      <c r="I63" s="744">
        <v>40275</v>
      </c>
      <c r="J63" s="744" t="s">
        <v>655</v>
      </c>
      <c r="K63" s="744" t="s">
        <v>657</v>
      </c>
      <c r="L63" s="747">
        <v>95.710000000000008</v>
      </c>
      <c r="M63" s="747">
        <v>2</v>
      </c>
      <c r="N63" s="748">
        <v>191.42000000000002</v>
      </c>
    </row>
    <row r="64" spans="1:14" ht="14.4" customHeight="1" x14ac:dyDescent="0.3">
      <c r="A64" s="742" t="s">
        <v>524</v>
      </c>
      <c r="B64" s="743" t="s">
        <v>525</v>
      </c>
      <c r="C64" s="744" t="s">
        <v>542</v>
      </c>
      <c r="D64" s="745" t="s">
        <v>543</v>
      </c>
      <c r="E64" s="746">
        <v>50113001</v>
      </c>
      <c r="F64" s="745" t="s">
        <v>548</v>
      </c>
      <c r="G64" s="744" t="s">
        <v>549</v>
      </c>
      <c r="H64" s="744">
        <v>176496</v>
      </c>
      <c r="I64" s="744">
        <v>76496</v>
      </c>
      <c r="J64" s="744" t="s">
        <v>658</v>
      </c>
      <c r="K64" s="744" t="s">
        <v>659</v>
      </c>
      <c r="L64" s="747">
        <v>125.42999999999999</v>
      </c>
      <c r="M64" s="747">
        <v>53</v>
      </c>
      <c r="N64" s="748">
        <v>6647.79</v>
      </c>
    </row>
    <row r="65" spans="1:14" ht="14.4" customHeight="1" x14ac:dyDescent="0.3">
      <c r="A65" s="742" t="s">
        <v>524</v>
      </c>
      <c r="B65" s="743" t="s">
        <v>525</v>
      </c>
      <c r="C65" s="744" t="s">
        <v>542</v>
      </c>
      <c r="D65" s="745" t="s">
        <v>543</v>
      </c>
      <c r="E65" s="746">
        <v>50113001</v>
      </c>
      <c r="F65" s="745" t="s">
        <v>548</v>
      </c>
      <c r="G65" s="744" t="s">
        <v>549</v>
      </c>
      <c r="H65" s="744">
        <v>102679</v>
      </c>
      <c r="I65" s="744">
        <v>2679</v>
      </c>
      <c r="J65" s="744" t="s">
        <v>660</v>
      </c>
      <c r="K65" s="744" t="s">
        <v>661</v>
      </c>
      <c r="L65" s="747">
        <v>164.48014174422613</v>
      </c>
      <c r="M65" s="747">
        <v>15</v>
      </c>
      <c r="N65" s="748">
        <v>2467.2021261633918</v>
      </c>
    </row>
    <row r="66" spans="1:14" ht="14.4" customHeight="1" x14ac:dyDescent="0.3">
      <c r="A66" s="742" t="s">
        <v>524</v>
      </c>
      <c r="B66" s="743" t="s">
        <v>525</v>
      </c>
      <c r="C66" s="744" t="s">
        <v>542</v>
      </c>
      <c r="D66" s="745" t="s">
        <v>543</v>
      </c>
      <c r="E66" s="746">
        <v>50113001</v>
      </c>
      <c r="F66" s="745" t="s">
        <v>548</v>
      </c>
      <c r="G66" s="744" t="s">
        <v>549</v>
      </c>
      <c r="H66" s="744">
        <v>162317</v>
      </c>
      <c r="I66" s="744">
        <v>62317</v>
      </c>
      <c r="J66" s="744" t="s">
        <v>662</v>
      </c>
      <c r="K66" s="744" t="s">
        <v>663</v>
      </c>
      <c r="L66" s="747">
        <v>286</v>
      </c>
      <c r="M66" s="747">
        <v>1</v>
      </c>
      <c r="N66" s="748">
        <v>286</v>
      </c>
    </row>
    <row r="67" spans="1:14" ht="14.4" customHeight="1" x14ac:dyDescent="0.3">
      <c r="A67" s="742" t="s">
        <v>524</v>
      </c>
      <c r="B67" s="743" t="s">
        <v>525</v>
      </c>
      <c r="C67" s="744" t="s">
        <v>542</v>
      </c>
      <c r="D67" s="745" t="s">
        <v>543</v>
      </c>
      <c r="E67" s="746">
        <v>50113001</v>
      </c>
      <c r="F67" s="745" t="s">
        <v>548</v>
      </c>
      <c r="G67" s="744" t="s">
        <v>554</v>
      </c>
      <c r="H67" s="744">
        <v>146981</v>
      </c>
      <c r="I67" s="744">
        <v>46981</v>
      </c>
      <c r="J67" s="744" t="s">
        <v>664</v>
      </c>
      <c r="K67" s="744" t="s">
        <v>665</v>
      </c>
      <c r="L67" s="747">
        <v>99.45999999999998</v>
      </c>
      <c r="M67" s="747">
        <v>3</v>
      </c>
      <c r="N67" s="748">
        <v>298.37999999999994</v>
      </c>
    </row>
    <row r="68" spans="1:14" ht="14.4" customHeight="1" x14ac:dyDescent="0.3">
      <c r="A68" s="742" t="s">
        <v>524</v>
      </c>
      <c r="B68" s="743" t="s">
        <v>525</v>
      </c>
      <c r="C68" s="744" t="s">
        <v>542</v>
      </c>
      <c r="D68" s="745" t="s">
        <v>543</v>
      </c>
      <c r="E68" s="746">
        <v>50113001</v>
      </c>
      <c r="F68" s="745" t="s">
        <v>548</v>
      </c>
      <c r="G68" s="744" t="s">
        <v>554</v>
      </c>
      <c r="H68" s="744">
        <v>145499</v>
      </c>
      <c r="I68" s="744">
        <v>45499</v>
      </c>
      <c r="J68" s="744" t="s">
        <v>666</v>
      </c>
      <c r="K68" s="744" t="s">
        <v>667</v>
      </c>
      <c r="L68" s="747">
        <v>103.53250000000001</v>
      </c>
      <c r="M68" s="747">
        <v>4</v>
      </c>
      <c r="N68" s="748">
        <v>414.13000000000005</v>
      </c>
    </row>
    <row r="69" spans="1:14" ht="14.4" customHeight="1" x14ac:dyDescent="0.3">
      <c r="A69" s="742" t="s">
        <v>524</v>
      </c>
      <c r="B69" s="743" t="s">
        <v>525</v>
      </c>
      <c r="C69" s="744" t="s">
        <v>542</v>
      </c>
      <c r="D69" s="745" t="s">
        <v>543</v>
      </c>
      <c r="E69" s="746">
        <v>50113001</v>
      </c>
      <c r="F69" s="745" t="s">
        <v>548</v>
      </c>
      <c r="G69" s="744" t="s">
        <v>554</v>
      </c>
      <c r="H69" s="744">
        <v>58042</v>
      </c>
      <c r="I69" s="744">
        <v>58042</v>
      </c>
      <c r="J69" s="744" t="s">
        <v>668</v>
      </c>
      <c r="K69" s="744" t="s">
        <v>669</v>
      </c>
      <c r="L69" s="747">
        <v>353.80000000000013</v>
      </c>
      <c r="M69" s="747">
        <v>1</v>
      </c>
      <c r="N69" s="748">
        <v>353.80000000000013</v>
      </c>
    </row>
    <row r="70" spans="1:14" ht="14.4" customHeight="1" x14ac:dyDescent="0.3">
      <c r="A70" s="742" t="s">
        <v>524</v>
      </c>
      <c r="B70" s="743" t="s">
        <v>525</v>
      </c>
      <c r="C70" s="744" t="s">
        <v>542</v>
      </c>
      <c r="D70" s="745" t="s">
        <v>543</v>
      </c>
      <c r="E70" s="746">
        <v>50113001</v>
      </c>
      <c r="F70" s="745" t="s">
        <v>548</v>
      </c>
      <c r="G70" s="744" t="s">
        <v>554</v>
      </c>
      <c r="H70" s="744">
        <v>131536</v>
      </c>
      <c r="I70" s="744">
        <v>31536</v>
      </c>
      <c r="J70" s="744" t="s">
        <v>670</v>
      </c>
      <c r="K70" s="744" t="s">
        <v>671</v>
      </c>
      <c r="L70" s="747">
        <v>210.17</v>
      </c>
      <c r="M70" s="747">
        <v>2</v>
      </c>
      <c r="N70" s="748">
        <v>420.34</v>
      </c>
    </row>
    <row r="71" spans="1:14" ht="14.4" customHeight="1" x14ac:dyDescent="0.3">
      <c r="A71" s="742" t="s">
        <v>524</v>
      </c>
      <c r="B71" s="743" t="s">
        <v>525</v>
      </c>
      <c r="C71" s="744" t="s">
        <v>542</v>
      </c>
      <c r="D71" s="745" t="s">
        <v>543</v>
      </c>
      <c r="E71" s="746">
        <v>50113001</v>
      </c>
      <c r="F71" s="745" t="s">
        <v>548</v>
      </c>
      <c r="G71" s="744" t="s">
        <v>554</v>
      </c>
      <c r="H71" s="744">
        <v>132225</v>
      </c>
      <c r="I71" s="744">
        <v>32225</v>
      </c>
      <c r="J71" s="744" t="s">
        <v>670</v>
      </c>
      <c r="K71" s="744" t="s">
        <v>672</v>
      </c>
      <c r="L71" s="747">
        <v>73.522631578947369</v>
      </c>
      <c r="M71" s="747">
        <v>19</v>
      </c>
      <c r="N71" s="748">
        <v>1396.93</v>
      </c>
    </row>
    <row r="72" spans="1:14" ht="14.4" customHeight="1" x14ac:dyDescent="0.3">
      <c r="A72" s="742" t="s">
        <v>524</v>
      </c>
      <c r="B72" s="743" t="s">
        <v>525</v>
      </c>
      <c r="C72" s="744" t="s">
        <v>542</v>
      </c>
      <c r="D72" s="745" t="s">
        <v>543</v>
      </c>
      <c r="E72" s="746">
        <v>50113001</v>
      </c>
      <c r="F72" s="745" t="s">
        <v>548</v>
      </c>
      <c r="G72" s="744" t="s">
        <v>554</v>
      </c>
      <c r="H72" s="744">
        <v>58038</v>
      </c>
      <c r="I72" s="744">
        <v>58038</v>
      </c>
      <c r="J72" s="744" t="s">
        <v>673</v>
      </c>
      <c r="K72" s="744" t="s">
        <v>674</v>
      </c>
      <c r="L72" s="747">
        <v>254.86000000000013</v>
      </c>
      <c r="M72" s="747">
        <v>1</v>
      </c>
      <c r="N72" s="748">
        <v>254.86000000000013</v>
      </c>
    </row>
    <row r="73" spans="1:14" ht="14.4" customHeight="1" x14ac:dyDescent="0.3">
      <c r="A73" s="742" t="s">
        <v>524</v>
      </c>
      <c r="B73" s="743" t="s">
        <v>525</v>
      </c>
      <c r="C73" s="744" t="s">
        <v>542</v>
      </c>
      <c r="D73" s="745" t="s">
        <v>543</v>
      </c>
      <c r="E73" s="746">
        <v>50113001</v>
      </c>
      <c r="F73" s="745" t="s">
        <v>548</v>
      </c>
      <c r="G73" s="744" t="s">
        <v>554</v>
      </c>
      <c r="H73" s="744">
        <v>158037</v>
      </c>
      <c r="I73" s="744">
        <v>58037</v>
      </c>
      <c r="J73" s="744" t="s">
        <v>675</v>
      </c>
      <c r="K73" s="744" t="s">
        <v>676</v>
      </c>
      <c r="L73" s="747">
        <v>95.38000000000001</v>
      </c>
      <c r="M73" s="747">
        <v>5</v>
      </c>
      <c r="N73" s="748">
        <v>476.90000000000003</v>
      </c>
    </row>
    <row r="74" spans="1:14" ht="14.4" customHeight="1" x14ac:dyDescent="0.3">
      <c r="A74" s="742" t="s">
        <v>524</v>
      </c>
      <c r="B74" s="743" t="s">
        <v>525</v>
      </c>
      <c r="C74" s="744" t="s">
        <v>542</v>
      </c>
      <c r="D74" s="745" t="s">
        <v>543</v>
      </c>
      <c r="E74" s="746">
        <v>50113001</v>
      </c>
      <c r="F74" s="745" t="s">
        <v>548</v>
      </c>
      <c r="G74" s="744" t="s">
        <v>549</v>
      </c>
      <c r="H74" s="744">
        <v>191624</v>
      </c>
      <c r="I74" s="744">
        <v>91624</v>
      </c>
      <c r="J74" s="744" t="s">
        <v>677</v>
      </c>
      <c r="K74" s="744" t="s">
        <v>678</v>
      </c>
      <c r="L74" s="747">
        <v>58.53000000000003</v>
      </c>
      <c r="M74" s="747">
        <v>1</v>
      </c>
      <c r="N74" s="748">
        <v>58.53000000000003</v>
      </c>
    </row>
    <row r="75" spans="1:14" ht="14.4" customHeight="1" x14ac:dyDescent="0.3">
      <c r="A75" s="742" t="s">
        <v>524</v>
      </c>
      <c r="B75" s="743" t="s">
        <v>525</v>
      </c>
      <c r="C75" s="744" t="s">
        <v>542</v>
      </c>
      <c r="D75" s="745" t="s">
        <v>543</v>
      </c>
      <c r="E75" s="746">
        <v>50113001</v>
      </c>
      <c r="F75" s="745" t="s">
        <v>548</v>
      </c>
      <c r="G75" s="744" t="s">
        <v>549</v>
      </c>
      <c r="H75" s="744">
        <v>847635</v>
      </c>
      <c r="I75" s="744">
        <v>0</v>
      </c>
      <c r="J75" s="744" t="s">
        <v>679</v>
      </c>
      <c r="K75" s="744" t="s">
        <v>526</v>
      </c>
      <c r="L75" s="747">
        <v>339.84000000000003</v>
      </c>
      <c r="M75" s="747">
        <v>1</v>
      </c>
      <c r="N75" s="748">
        <v>339.84000000000003</v>
      </c>
    </row>
    <row r="76" spans="1:14" ht="14.4" customHeight="1" x14ac:dyDescent="0.3">
      <c r="A76" s="742" t="s">
        <v>524</v>
      </c>
      <c r="B76" s="743" t="s">
        <v>525</v>
      </c>
      <c r="C76" s="744" t="s">
        <v>542</v>
      </c>
      <c r="D76" s="745" t="s">
        <v>543</v>
      </c>
      <c r="E76" s="746">
        <v>50113001</v>
      </c>
      <c r="F76" s="745" t="s">
        <v>548</v>
      </c>
      <c r="G76" s="744" t="s">
        <v>549</v>
      </c>
      <c r="H76" s="744">
        <v>850305</v>
      </c>
      <c r="I76" s="744">
        <v>0</v>
      </c>
      <c r="J76" s="744" t="s">
        <v>680</v>
      </c>
      <c r="K76" s="744" t="s">
        <v>526</v>
      </c>
      <c r="L76" s="747">
        <v>339.84000000000003</v>
      </c>
      <c r="M76" s="747">
        <v>1</v>
      </c>
      <c r="N76" s="748">
        <v>339.84000000000003</v>
      </c>
    </row>
    <row r="77" spans="1:14" ht="14.4" customHeight="1" x14ac:dyDescent="0.3">
      <c r="A77" s="742" t="s">
        <v>524</v>
      </c>
      <c r="B77" s="743" t="s">
        <v>525</v>
      </c>
      <c r="C77" s="744" t="s">
        <v>542</v>
      </c>
      <c r="D77" s="745" t="s">
        <v>543</v>
      </c>
      <c r="E77" s="746">
        <v>50113001</v>
      </c>
      <c r="F77" s="745" t="s">
        <v>548</v>
      </c>
      <c r="G77" s="744" t="s">
        <v>549</v>
      </c>
      <c r="H77" s="744">
        <v>845329</v>
      </c>
      <c r="I77" s="744">
        <v>0</v>
      </c>
      <c r="J77" s="744" t="s">
        <v>681</v>
      </c>
      <c r="K77" s="744" t="s">
        <v>526</v>
      </c>
      <c r="L77" s="747">
        <v>168.73745454545457</v>
      </c>
      <c r="M77" s="747">
        <v>55</v>
      </c>
      <c r="N77" s="748">
        <v>9280.5600000000013</v>
      </c>
    </row>
    <row r="78" spans="1:14" ht="14.4" customHeight="1" x14ac:dyDescent="0.3">
      <c r="A78" s="742" t="s">
        <v>524</v>
      </c>
      <c r="B78" s="743" t="s">
        <v>525</v>
      </c>
      <c r="C78" s="744" t="s">
        <v>542</v>
      </c>
      <c r="D78" s="745" t="s">
        <v>543</v>
      </c>
      <c r="E78" s="746">
        <v>50113001</v>
      </c>
      <c r="F78" s="745" t="s">
        <v>548</v>
      </c>
      <c r="G78" s="744" t="s">
        <v>549</v>
      </c>
      <c r="H78" s="744">
        <v>203954</v>
      </c>
      <c r="I78" s="744">
        <v>203954</v>
      </c>
      <c r="J78" s="744" t="s">
        <v>682</v>
      </c>
      <c r="K78" s="744" t="s">
        <v>683</v>
      </c>
      <c r="L78" s="747">
        <v>98.334333333333319</v>
      </c>
      <c r="M78" s="747">
        <v>30</v>
      </c>
      <c r="N78" s="748">
        <v>2950.0299999999997</v>
      </c>
    </row>
    <row r="79" spans="1:14" ht="14.4" customHeight="1" x14ac:dyDescent="0.3">
      <c r="A79" s="742" t="s">
        <v>524</v>
      </c>
      <c r="B79" s="743" t="s">
        <v>525</v>
      </c>
      <c r="C79" s="744" t="s">
        <v>542</v>
      </c>
      <c r="D79" s="745" t="s">
        <v>543</v>
      </c>
      <c r="E79" s="746">
        <v>50113001</v>
      </c>
      <c r="F79" s="745" t="s">
        <v>548</v>
      </c>
      <c r="G79" s="744" t="s">
        <v>549</v>
      </c>
      <c r="H79" s="744">
        <v>103417</v>
      </c>
      <c r="I79" s="744">
        <v>3417</v>
      </c>
      <c r="J79" s="744" t="s">
        <v>684</v>
      </c>
      <c r="K79" s="744" t="s">
        <v>685</v>
      </c>
      <c r="L79" s="747">
        <v>151.26999999999998</v>
      </c>
      <c r="M79" s="747">
        <v>1</v>
      </c>
      <c r="N79" s="748">
        <v>151.26999999999998</v>
      </c>
    </row>
    <row r="80" spans="1:14" ht="14.4" customHeight="1" x14ac:dyDescent="0.3">
      <c r="A80" s="742" t="s">
        <v>524</v>
      </c>
      <c r="B80" s="743" t="s">
        <v>525</v>
      </c>
      <c r="C80" s="744" t="s">
        <v>542</v>
      </c>
      <c r="D80" s="745" t="s">
        <v>543</v>
      </c>
      <c r="E80" s="746">
        <v>50113001</v>
      </c>
      <c r="F80" s="745" t="s">
        <v>548</v>
      </c>
      <c r="G80" s="744" t="s">
        <v>549</v>
      </c>
      <c r="H80" s="744">
        <v>500458</v>
      </c>
      <c r="I80" s="744">
        <v>0</v>
      </c>
      <c r="J80" s="744" t="s">
        <v>686</v>
      </c>
      <c r="K80" s="744" t="s">
        <v>526</v>
      </c>
      <c r="L80" s="747">
        <v>123.72</v>
      </c>
      <c r="M80" s="747">
        <v>4</v>
      </c>
      <c r="N80" s="748">
        <v>494.88</v>
      </c>
    </row>
    <row r="81" spans="1:14" ht="14.4" customHeight="1" x14ac:dyDescent="0.3">
      <c r="A81" s="742" t="s">
        <v>524</v>
      </c>
      <c r="B81" s="743" t="s">
        <v>525</v>
      </c>
      <c r="C81" s="744" t="s">
        <v>542</v>
      </c>
      <c r="D81" s="745" t="s">
        <v>543</v>
      </c>
      <c r="E81" s="746">
        <v>50113001</v>
      </c>
      <c r="F81" s="745" t="s">
        <v>548</v>
      </c>
      <c r="G81" s="744" t="s">
        <v>549</v>
      </c>
      <c r="H81" s="744">
        <v>394130</v>
      </c>
      <c r="I81" s="744">
        <v>0</v>
      </c>
      <c r="J81" s="744" t="s">
        <v>687</v>
      </c>
      <c r="K81" s="744" t="s">
        <v>526</v>
      </c>
      <c r="L81" s="747">
        <v>30.879999999999995</v>
      </c>
      <c r="M81" s="747">
        <v>1</v>
      </c>
      <c r="N81" s="748">
        <v>30.879999999999995</v>
      </c>
    </row>
    <row r="82" spans="1:14" ht="14.4" customHeight="1" x14ac:dyDescent="0.3">
      <c r="A82" s="742" t="s">
        <v>524</v>
      </c>
      <c r="B82" s="743" t="s">
        <v>525</v>
      </c>
      <c r="C82" s="744" t="s">
        <v>542</v>
      </c>
      <c r="D82" s="745" t="s">
        <v>543</v>
      </c>
      <c r="E82" s="746">
        <v>50113001</v>
      </c>
      <c r="F82" s="745" t="s">
        <v>548</v>
      </c>
      <c r="G82" s="744" t="s">
        <v>549</v>
      </c>
      <c r="H82" s="744">
        <v>185300</v>
      </c>
      <c r="I82" s="744">
        <v>185300</v>
      </c>
      <c r="J82" s="744" t="s">
        <v>688</v>
      </c>
      <c r="K82" s="744" t="s">
        <v>689</v>
      </c>
      <c r="L82" s="747">
        <v>833.35000000000025</v>
      </c>
      <c r="M82" s="747">
        <v>3</v>
      </c>
      <c r="N82" s="748">
        <v>2500.0500000000006</v>
      </c>
    </row>
    <row r="83" spans="1:14" ht="14.4" customHeight="1" x14ac:dyDescent="0.3">
      <c r="A83" s="742" t="s">
        <v>524</v>
      </c>
      <c r="B83" s="743" t="s">
        <v>525</v>
      </c>
      <c r="C83" s="744" t="s">
        <v>542</v>
      </c>
      <c r="D83" s="745" t="s">
        <v>543</v>
      </c>
      <c r="E83" s="746">
        <v>50113001</v>
      </c>
      <c r="F83" s="745" t="s">
        <v>548</v>
      </c>
      <c r="G83" s="744" t="s">
        <v>549</v>
      </c>
      <c r="H83" s="744">
        <v>194726</v>
      </c>
      <c r="I83" s="744">
        <v>194726</v>
      </c>
      <c r="J83" s="744" t="s">
        <v>690</v>
      </c>
      <c r="K83" s="744" t="s">
        <v>691</v>
      </c>
      <c r="L83" s="747">
        <v>846.71000000000038</v>
      </c>
      <c r="M83" s="747">
        <v>1</v>
      </c>
      <c r="N83" s="748">
        <v>846.71000000000038</v>
      </c>
    </row>
    <row r="84" spans="1:14" ht="14.4" customHeight="1" x14ac:dyDescent="0.3">
      <c r="A84" s="742" t="s">
        <v>524</v>
      </c>
      <c r="B84" s="743" t="s">
        <v>525</v>
      </c>
      <c r="C84" s="744" t="s">
        <v>542</v>
      </c>
      <c r="D84" s="745" t="s">
        <v>543</v>
      </c>
      <c r="E84" s="746">
        <v>50113001</v>
      </c>
      <c r="F84" s="745" t="s">
        <v>548</v>
      </c>
      <c r="G84" s="744" t="s">
        <v>549</v>
      </c>
      <c r="H84" s="744">
        <v>199466</v>
      </c>
      <c r="I84" s="744">
        <v>199466</v>
      </c>
      <c r="J84" s="744" t="s">
        <v>692</v>
      </c>
      <c r="K84" s="744" t="s">
        <v>693</v>
      </c>
      <c r="L84" s="747">
        <v>91.844999999999985</v>
      </c>
      <c r="M84" s="747">
        <v>12</v>
      </c>
      <c r="N84" s="748">
        <v>1102.1399999999999</v>
      </c>
    </row>
    <row r="85" spans="1:14" ht="14.4" customHeight="1" x14ac:dyDescent="0.3">
      <c r="A85" s="742" t="s">
        <v>524</v>
      </c>
      <c r="B85" s="743" t="s">
        <v>525</v>
      </c>
      <c r="C85" s="744" t="s">
        <v>542</v>
      </c>
      <c r="D85" s="745" t="s">
        <v>543</v>
      </c>
      <c r="E85" s="746">
        <v>50113001</v>
      </c>
      <c r="F85" s="745" t="s">
        <v>548</v>
      </c>
      <c r="G85" s="744" t="s">
        <v>549</v>
      </c>
      <c r="H85" s="744">
        <v>147515</v>
      </c>
      <c r="I85" s="744">
        <v>47515</v>
      </c>
      <c r="J85" s="744" t="s">
        <v>694</v>
      </c>
      <c r="K85" s="744" t="s">
        <v>695</v>
      </c>
      <c r="L85" s="747">
        <v>138.94995112021462</v>
      </c>
      <c r="M85" s="747">
        <v>10</v>
      </c>
      <c r="N85" s="748">
        <v>1389.4995112021461</v>
      </c>
    </row>
    <row r="86" spans="1:14" ht="14.4" customHeight="1" x14ac:dyDescent="0.3">
      <c r="A86" s="742" t="s">
        <v>524</v>
      </c>
      <c r="B86" s="743" t="s">
        <v>525</v>
      </c>
      <c r="C86" s="744" t="s">
        <v>542</v>
      </c>
      <c r="D86" s="745" t="s">
        <v>543</v>
      </c>
      <c r="E86" s="746">
        <v>50113001</v>
      </c>
      <c r="F86" s="745" t="s">
        <v>548</v>
      </c>
      <c r="G86" s="744" t="s">
        <v>549</v>
      </c>
      <c r="H86" s="744">
        <v>189079</v>
      </c>
      <c r="I86" s="744">
        <v>189079</v>
      </c>
      <c r="J86" s="744" t="s">
        <v>696</v>
      </c>
      <c r="K86" s="744" t="s">
        <v>697</v>
      </c>
      <c r="L86" s="747">
        <v>133.31000000000003</v>
      </c>
      <c r="M86" s="747">
        <v>1</v>
      </c>
      <c r="N86" s="748">
        <v>133.31000000000003</v>
      </c>
    </row>
    <row r="87" spans="1:14" ht="14.4" customHeight="1" x14ac:dyDescent="0.3">
      <c r="A87" s="742" t="s">
        <v>524</v>
      </c>
      <c r="B87" s="743" t="s">
        <v>525</v>
      </c>
      <c r="C87" s="744" t="s">
        <v>542</v>
      </c>
      <c r="D87" s="745" t="s">
        <v>543</v>
      </c>
      <c r="E87" s="746">
        <v>50113001</v>
      </c>
      <c r="F87" s="745" t="s">
        <v>548</v>
      </c>
      <c r="G87" s="744" t="s">
        <v>549</v>
      </c>
      <c r="H87" s="744">
        <v>188663</v>
      </c>
      <c r="I87" s="744">
        <v>17994</v>
      </c>
      <c r="J87" s="744" t="s">
        <v>698</v>
      </c>
      <c r="K87" s="744" t="s">
        <v>699</v>
      </c>
      <c r="L87" s="747">
        <v>112.97</v>
      </c>
      <c r="M87" s="747">
        <v>2</v>
      </c>
      <c r="N87" s="748">
        <v>225.94</v>
      </c>
    </row>
    <row r="88" spans="1:14" ht="14.4" customHeight="1" x14ac:dyDescent="0.3">
      <c r="A88" s="742" t="s">
        <v>524</v>
      </c>
      <c r="B88" s="743" t="s">
        <v>525</v>
      </c>
      <c r="C88" s="744" t="s">
        <v>542</v>
      </c>
      <c r="D88" s="745" t="s">
        <v>543</v>
      </c>
      <c r="E88" s="746">
        <v>50113001</v>
      </c>
      <c r="F88" s="745" t="s">
        <v>548</v>
      </c>
      <c r="G88" s="744" t="s">
        <v>549</v>
      </c>
      <c r="H88" s="744">
        <v>137275</v>
      </c>
      <c r="I88" s="744">
        <v>137275</v>
      </c>
      <c r="J88" s="744" t="s">
        <v>700</v>
      </c>
      <c r="K88" s="744" t="s">
        <v>701</v>
      </c>
      <c r="L88" s="747">
        <v>1063.2400000000002</v>
      </c>
      <c r="M88" s="747">
        <v>1</v>
      </c>
      <c r="N88" s="748">
        <v>1063.2400000000002</v>
      </c>
    </row>
    <row r="89" spans="1:14" ht="14.4" customHeight="1" x14ac:dyDescent="0.3">
      <c r="A89" s="742" t="s">
        <v>524</v>
      </c>
      <c r="B89" s="743" t="s">
        <v>525</v>
      </c>
      <c r="C89" s="744" t="s">
        <v>542</v>
      </c>
      <c r="D89" s="745" t="s">
        <v>543</v>
      </c>
      <c r="E89" s="746">
        <v>50113001</v>
      </c>
      <c r="F89" s="745" t="s">
        <v>548</v>
      </c>
      <c r="G89" s="744" t="s">
        <v>549</v>
      </c>
      <c r="H89" s="744">
        <v>164888</v>
      </c>
      <c r="I89" s="744">
        <v>164888</v>
      </c>
      <c r="J89" s="744" t="s">
        <v>702</v>
      </c>
      <c r="K89" s="744" t="s">
        <v>703</v>
      </c>
      <c r="L89" s="747">
        <v>240.91000000000003</v>
      </c>
      <c r="M89" s="747">
        <v>4</v>
      </c>
      <c r="N89" s="748">
        <v>963.6400000000001</v>
      </c>
    </row>
    <row r="90" spans="1:14" ht="14.4" customHeight="1" x14ac:dyDescent="0.3">
      <c r="A90" s="742" t="s">
        <v>524</v>
      </c>
      <c r="B90" s="743" t="s">
        <v>525</v>
      </c>
      <c r="C90" s="744" t="s">
        <v>542</v>
      </c>
      <c r="D90" s="745" t="s">
        <v>543</v>
      </c>
      <c r="E90" s="746">
        <v>50113001</v>
      </c>
      <c r="F90" s="745" t="s">
        <v>548</v>
      </c>
      <c r="G90" s="744" t="s">
        <v>549</v>
      </c>
      <c r="H90" s="744">
        <v>186538</v>
      </c>
      <c r="I90" s="744">
        <v>186538</v>
      </c>
      <c r="J90" s="744" t="s">
        <v>704</v>
      </c>
      <c r="K90" s="744" t="s">
        <v>703</v>
      </c>
      <c r="L90" s="747">
        <v>337.22000000000008</v>
      </c>
      <c r="M90" s="747">
        <v>3</v>
      </c>
      <c r="N90" s="748">
        <v>1011.6600000000003</v>
      </c>
    </row>
    <row r="91" spans="1:14" ht="14.4" customHeight="1" x14ac:dyDescent="0.3">
      <c r="A91" s="742" t="s">
        <v>524</v>
      </c>
      <c r="B91" s="743" t="s">
        <v>525</v>
      </c>
      <c r="C91" s="744" t="s">
        <v>542</v>
      </c>
      <c r="D91" s="745" t="s">
        <v>543</v>
      </c>
      <c r="E91" s="746">
        <v>50113001</v>
      </c>
      <c r="F91" s="745" t="s">
        <v>548</v>
      </c>
      <c r="G91" s="744" t="s">
        <v>549</v>
      </c>
      <c r="H91" s="744">
        <v>850642</v>
      </c>
      <c r="I91" s="744">
        <v>169673</v>
      </c>
      <c r="J91" s="744" t="s">
        <v>704</v>
      </c>
      <c r="K91" s="744" t="s">
        <v>705</v>
      </c>
      <c r="L91" s="747">
        <v>127.5350403578701</v>
      </c>
      <c r="M91" s="747">
        <v>6</v>
      </c>
      <c r="N91" s="748">
        <v>765.21024214722058</v>
      </c>
    </row>
    <row r="92" spans="1:14" ht="14.4" customHeight="1" x14ac:dyDescent="0.3">
      <c r="A92" s="742" t="s">
        <v>524</v>
      </c>
      <c r="B92" s="743" t="s">
        <v>525</v>
      </c>
      <c r="C92" s="744" t="s">
        <v>542</v>
      </c>
      <c r="D92" s="745" t="s">
        <v>543</v>
      </c>
      <c r="E92" s="746">
        <v>50113001</v>
      </c>
      <c r="F92" s="745" t="s">
        <v>548</v>
      </c>
      <c r="G92" s="744" t="s">
        <v>549</v>
      </c>
      <c r="H92" s="744">
        <v>500629</v>
      </c>
      <c r="I92" s="744">
        <v>180173</v>
      </c>
      <c r="J92" s="744" t="s">
        <v>706</v>
      </c>
      <c r="K92" s="744" t="s">
        <v>707</v>
      </c>
      <c r="L92" s="747">
        <v>172.95</v>
      </c>
      <c r="M92" s="747">
        <v>1</v>
      </c>
      <c r="N92" s="748">
        <v>172.95</v>
      </c>
    </row>
    <row r="93" spans="1:14" ht="14.4" customHeight="1" x14ac:dyDescent="0.3">
      <c r="A93" s="742" t="s">
        <v>524</v>
      </c>
      <c r="B93" s="743" t="s">
        <v>525</v>
      </c>
      <c r="C93" s="744" t="s">
        <v>542</v>
      </c>
      <c r="D93" s="745" t="s">
        <v>543</v>
      </c>
      <c r="E93" s="746">
        <v>50113001</v>
      </c>
      <c r="F93" s="745" t="s">
        <v>548</v>
      </c>
      <c r="G93" s="744" t="s">
        <v>549</v>
      </c>
      <c r="H93" s="744">
        <v>841498</v>
      </c>
      <c r="I93" s="744">
        <v>0</v>
      </c>
      <c r="J93" s="744" t="s">
        <v>708</v>
      </c>
      <c r="K93" s="744" t="s">
        <v>526</v>
      </c>
      <c r="L93" s="747">
        <v>44.21</v>
      </c>
      <c r="M93" s="747">
        <v>6</v>
      </c>
      <c r="N93" s="748">
        <v>265.26</v>
      </c>
    </row>
    <row r="94" spans="1:14" ht="14.4" customHeight="1" x14ac:dyDescent="0.3">
      <c r="A94" s="742" t="s">
        <v>524</v>
      </c>
      <c r="B94" s="743" t="s">
        <v>525</v>
      </c>
      <c r="C94" s="744" t="s">
        <v>542</v>
      </c>
      <c r="D94" s="745" t="s">
        <v>543</v>
      </c>
      <c r="E94" s="746">
        <v>50113001</v>
      </c>
      <c r="F94" s="745" t="s">
        <v>548</v>
      </c>
      <c r="G94" s="744" t="s">
        <v>549</v>
      </c>
      <c r="H94" s="744">
        <v>188356</v>
      </c>
      <c r="I94" s="744">
        <v>88356</v>
      </c>
      <c r="J94" s="744" t="s">
        <v>709</v>
      </c>
      <c r="K94" s="744" t="s">
        <v>710</v>
      </c>
      <c r="L94" s="747">
        <v>96.699999999999974</v>
      </c>
      <c r="M94" s="747">
        <v>1</v>
      </c>
      <c r="N94" s="748">
        <v>96.699999999999974</v>
      </c>
    </row>
    <row r="95" spans="1:14" ht="14.4" customHeight="1" x14ac:dyDescent="0.3">
      <c r="A95" s="742" t="s">
        <v>524</v>
      </c>
      <c r="B95" s="743" t="s">
        <v>525</v>
      </c>
      <c r="C95" s="744" t="s">
        <v>542</v>
      </c>
      <c r="D95" s="745" t="s">
        <v>543</v>
      </c>
      <c r="E95" s="746">
        <v>50113001</v>
      </c>
      <c r="F95" s="745" t="s">
        <v>548</v>
      </c>
      <c r="G95" s="744" t="s">
        <v>554</v>
      </c>
      <c r="H95" s="744">
        <v>850078</v>
      </c>
      <c r="I95" s="744">
        <v>102608</v>
      </c>
      <c r="J95" s="744" t="s">
        <v>711</v>
      </c>
      <c r="K95" s="744" t="s">
        <v>643</v>
      </c>
      <c r="L95" s="747">
        <v>44.120000000000005</v>
      </c>
      <c r="M95" s="747">
        <v>3</v>
      </c>
      <c r="N95" s="748">
        <v>132.36000000000001</v>
      </c>
    </row>
    <row r="96" spans="1:14" ht="14.4" customHeight="1" x14ac:dyDescent="0.3">
      <c r="A96" s="742" t="s">
        <v>524</v>
      </c>
      <c r="B96" s="743" t="s">
        <v>525</v>
      </c>
      <c r="C96" s="744" t="s">
        <v>542</v>
      </c>
      <c r="D96" s="745" t="s">
        <v>543</v>
      </c>
      <c r="E96" s="746">
        <v>50113001</v>
      </c>
      <c r="F96" s="745" t="s">
        <v>548</v>
      </c>
      <c r="G96" s="744" t="s">
        <v>554</v>
      </c>
      <c r="H96" s="744">
        <v>849990</v>
      </c>
      <c r="I96" s="744">
        <v>102596</v>
      </c>
      <c r="J96" s="744" t="s">
        <v>712</v>
      </c>
      <c r="K96" s="744" t="s">
        <v>713</v>
      </c>
      <c r="L96" s="747">
        <v>24.914365567180717</v>
      </c>
      <c r="M96" s="747">
        <v>23</v>
      </c>
      <c r="N96" s="748">
        <v>573.03040804515649</v>
      </c>
    </row>
    <row r="97" spans="1:14" ht="14.4" customHeight="1" x14ac:dyDescent="0.3">
      <c r="A97" s="742" t="s">
        <v>524</v>
      </c>
      <c r="B97" s="743" t="s">
        <v>525</v>
      </c>
      <c r="C97" s="744" t="s">
        <v>542</v>
      </c>
      <c r="D97" s="745" t="s">
        <v>543</v>
      </c>
      <c r="E97" s="746">
        <v>50113001</v>
      </c>
      <c r="F97" s="745" t="s">
        <v>548</v>
      </c>
      <c r="G97" s="744" t="s">
        <v>554</v>
      </c>
      <c r="H97" s="744">
        <v>850390</v>
      </c>
      <c r="I97" s="744">
        <v>102600</v>
      </c>
      <c r="J97" s="744" t="s">
        <v>712</v>
      </c>
      <c r="K97" s="744" t="s">
        <v>714</v>
      </c>
      <c r="L97" s="747">
        <v>68.343284460938278</v>
      </c>
      <c r="M97" s="747">
        <v>3</v>
      </c>
      <c r="N97" s="748">
        <v>205.02985338281482</v>
      </c>
    </row>
    <row r="98" spans="1:14" ht="14.4" customHeight="1" x14ac:dyDescent="0.3">
      <c r="A98" s="742" t="s">
        <v>524</v>
      </c>
      <c r="B98" s="743" t="s">
        <v>525</v>
      </c>
      <c r="C98" s="744" t="s">
        <v>542</v>
      </c>
      <c r="D98" s="745" t="s">
        <v>543</v>
      </c>
      <c r="E98" s="746">
        <v>50113001</v>
      </c>
      <c r="F98" s="745" t="s">
        <v>548</v>
      </c>
      <c r="G98" s="744" t="s">
        <v>549</v>
      </c>
      <c r="H98" s="744">
        <v>171547</v>
      </c>
      <c r="I98" s="744">
        <v>171547</v>
      </c>
      <c r="J98" s="744" t="s">
        <v>715</v>
      </c>
      <c r="K98" s="744" t="s">
        <v>716</v>
      </c>
      <c r="L98" s="747">
        <v>65.379999999999967</v>
      </c>
      <c r="M98" s="747">
        <v>1</v>
      </c>
      <c r="N98" s="748">
        <v>65.379999999999967</v>
      </c>
    </row>
    <row r="99" spans="1:14" ht="14.4" customHeight="1" x14ac:dyDescent="0.3">
      <c r="A99" s="742" t="s">
        <v>524</v>
      </c>
      <c r="B99" s="743" t="s">
        <v>525</v>
      </c>
      <c r="C99" s="744" t="s">
        <v>542</v>
      </c>
      <c r="D99" s="745" t="s">
        <v>543</v>
      </c>
      <c r="E99" s="746">
        <v>50113001</v>
      </c>
      <c r="F99" s="745" t="s">
        <v>548</v>
      </c>
      <c r="G99" s="744" t="s">
        <v>554</v>
      </c>
      <c r="H99" s="744">
        <v>140097</v>
      </c>
      <c r="I99" s="744">
        <v>140097</v>
      </c>
      <c r="J99" s="744" t="s">
        <v>717</v>
      </c>
      <c r="K99" s="744" t="s">
        <v>691</v>
      </c>
      <c r="L99" s="747">
        <v>320.42</v>
      </c>
      <c r="M99" s="747">
        <v>1</v>
      </c>
      <c r="N99" s="748">
        <v>320.42</v>
      </c>
    </row>
    <row r="100" spans="1:14" ht="14.4" customHeight="1" x14ac:dyDescent="0.3">
      <c r="A100" s="742" t="s">
        <v>524</v>
      </c>
      <c r="B100" s="743" t="s">
        <v>525</v>
      </c>
      <c r="C100" s="744" t="s">
        <v>542</v>
      </c>
      <c r="D100" s="745" t="s">
        <v>543</v>
      </c>
      <c r="E100" s="746">
        <v>50113001</v>
      </c>
      <c r="F100" s="745" t="s">
        <v>548</v>
      </c>
      <c r="G100" s="744" t="s">
        <v>526</v>
      </c>
      <c r="H100" s="744">
        <v>132799</v>
      </c>
      <c r="I100" s="744">
        <v>132799</v>
      </c>
      <c r="J100" s="744" t="s">
        <v>718</v>
      </c>
      <c r="K100" s="744" t="s">
        <v>719</v>
      </c>
      <c r="L100" s="747">
        <v>245.77999999999989</v>
      </c>
      <c r="M100" s="747">
        <v>1</v>
      </c>
      <c r="N100" s="748">
        <v>245.77999999999989</v>
      </c>
    </row>
    <row r="101" spans="1:14" ht="14.4" customHeight="1" x14ac:dyDescent="0.3">
      <c r="A101" s="742" t="s">
        <v>524</v>
      </c>
      <c r="B101" s="743" t="s">
        <v>525</v>
      </c>
      <c r="C101" s="744" t="s">
        <v>542</v>
      </c>
      <c r="D101" s="745" t="s">
        <v>543</v>
      </c>
      <c r="E101" s="746">
        <v>50113001</v>
      </c>
      <c r="F101" s="745" t="s">
        <v>548</v>
      </c>
      <c r="G101" s="744" t="s">
        <v>554</v>
      </c>
      <c r="H101" s="744">
        <v>110252</v>
      </c>
      <c r="I101" s="744">
        <v>10252</v>
      </c>
      <c r="J101" s="744" t="s">
        <v>718</v>
      </c>
      <c r="K101" s="744" t="s">
        <v>612</v>
      </c>
      <c r="L101" s="747">
        <v>90.379999999999981</v>
      </c>
      <c r="M101" s="747">
        <v>1</v>
      </c>
      <c r="N101" s="748">
        <v>90.379999999999981</v>
      </c>
    </row>
    <row r="102" spans="1:14" ht="14.4" customHeight="1" x14ac:dyDescent="0.3">
      <c r="A102" s="742" t="s">
        <v>524</v>
      </c>
      <c r="B102" s="743" t="s">
        <v>525</v>
      </c>
      <c r="C102" s="744" t="s">
        <v>542</v>
      </c>
      <c r="D102" s="745" t="s">
        <v>543</v>
      </c>
      <c r="E102" s="746">
        <v>50113001</v>
      </c>
      <c r="F102" s="745" t="s">
        <v>548</v>
      </c>
      <c r="G102" s="744" t="s">
        <v>554</v>
      </c>
      <c r="H102" s="744">
        <v>846446</v>
      </c>
      <c r="I102" s="744">
        <v>124343</v>
      </c>
      <c r="J102" s="744" t="s">
        <v>720</v>
      </c>
      <c r="K102" s="744" t="s">
        <v>721</v>
      </c>
      <c r="L102" s="747">
        <v>46.141420643530047</v>
      </c>
      <c r="M102" s="747">
        <v>7</v>
      </c>
      <c r="N102" s="748">
        <v>322.98994450471031</v>
      </c>
    </row>
    <row r="103" spans="1:14" ht="14.4" customHeight="1" x14ac:dyDescent="0.3">
      <c r="A103" s="742" t="s">
        <v>524</v>
      </c>
      <c r="B103" s="743" t="s">
        <v>525</v>
      </c>
      <c r="C103" s="744" t="s">
        <v>542</v>
      </c>
      <c r="D103" s="745" t="s">
        <v>543</v>
      </c>
      <c r="E103" s="746">
        <v>50113001</v>
      </c>
      <c r="F103" s="745" t="s">
        <v>548</v>
      </c>
      <c r="G103" s="744" t="s">
        <v>549</v>
      </c>
      <c r="H103" s="744">
        <v>99886</v>
      </c>
      <c r="I103" s="744">
        <v>99886</v>
      </c>
      <c r="J103" s="744" t="s">
        <v>722</v>
      </c>
      <c r="K103" s="744" t="s">
        <v>723</v>
      </c>
      <c r="L103" s="747">
        <v>71.210000000000008</v>
      </c>
      <c r="M103" s="747">
        <v>1</v>
      </c>
      <c r="N103" s="748">
        <v>71.210000000000008</v>
      </c>
    </row>
    <row r="104" spans="1:14" ht="14.4" customHeight="1" x14ac:dyDescent="0.3">
      <c r="A104" s="742" t="s">
        <v>524</v>
      </c>
      <c r="B104" s="743" t="s">
        <v>525</v>
      </c>
      <c r="C104" s="744" t="s">
        <v>542</v>
      </c>
      <c r="D104" s="745" t="s">
        <v>543</v>
      </c>
      <c r="E104" s="746">
        <v>50113001</v>
      </c>
      <c r="F104" s="745" t="s">
        <v>548</v>
      </c>
      <c r="G104" s="744" t="s">
        <v>554</v>
      </c>
      <c r="H104" s="744">
        <v>117425</v>
      </c>
      <c r="I104" s="744">
        <v>17425</v>
      </c>
      <c r="J104" s="744" t="s">
        <v>724</v>
      </c>
      <c r="K104" s="744" t="s">
        <v>725</v>
      </c>
      <c r="L104" s="747">
        <v>19.998426059221089</v>
      </c>
      <c r="M104" s="747">
        <v>19</v>
      </c>
      <c r="N104" s="748">
        <v>379.97009512520071</v>
      </c>
    </row>
    <row r="105" spans="1:14" ht="14.4" customHeight="1" x14ac:dyDescent="0.3">
      <c r="A105" s="742" t="s">
        <v>524</v>
      </c>
      <c r="B105" s="743" t="s">
        <v>525</v>
      </c>
      <c r="C105" s="744" t="s">
        <v>542</v>
      </c>
      <c r="D105" s="745" t="s">
        <v>543</v>
      </c>
      <c r="E105" s="746">
        <v>50113001</v>
      </c>
      <c r="F105" s="745" t="s">
        <v>548</v>
      </c>
      <c r="G105" s="744" t="s">
        <v>554</v>
      </c>
      <c r="H105" s="744">
        <v>117431</v>
      </c>
      <c r="I105" s="744">
        <v>17431</v>
      </c>
      <c r="J105" s="744" t="s">
        <v>726</v>
      </c>
      <c r="K105" s="744" t="s">
        <v>570</v>
      </c>
      <c r="L105" s="747">
        <v>27.261818181818182</v>
      </c>
      <c r="M105" s="747">
        <v>11</v>
      </c>
      <c r="N105" s="748">
        <v>299.88</v>
      </c>
    </row>
    <row r="106" spans="1:14" ht="14.4" customHeight="1" x14ac:dyDescent="0.3">
      <c r="A106" s="742" t="s">
        <v>524</v>
      </c>
      <c r="B106" s="743" t="s">
        <v>525</v>
      </c>
      <c r="C106" s="744" t="s">
        <v>542</v>
      </c>
      <c r="D106" s="745" t="s">
        <v>543</v>
      </c>
      <c r="E106" s="746">
        <v>50113001</v>
      </c>
      <c r="F106" s="745" t="s">
        <v>548</v>
      </c>
      <c r="G106" s="744" t="s">
        <v>554</v>
      </c>
      <c r="H106" s="744">
        <v>117433</v>
      </c>
      <c r="I106" s="744">
        <v>17433</v>
      </c>
      <c r="J106" s="744" t="s">
        <v>726</v>
      </c>
      <c r="K106" s="744" t="s">
        <v>727</v>
      </c>
      <c r="L106" s="747">
        <v>54.366666666666667</v>
      </c>
      <c r="M106" s="747">
        <v>3</v>
      </c>
      <c r="N106" s="748">
        <v>163.1</v>
      </c>
    </row>
    <row r="107" spans="1:14" ht="14.4" customHeight="1" x14ac:dyDescent="0.3">
      <c r="A107" s="742" t="s">
        <v>524</v>
      </c>
      <c r="B107" s="743" t="s">
        <v>525</v>
      </c>
      <c r="C107" s="744" t="s">
        <v>542</v>
      </c>
      <c r="D107" s="745" t="s">
        <v>543</v>
      </c>
      <c r="E107" s="746">
        <v>50113001</v>
      </c>
      <c r="F107" s="745" t="s">
        <v>548</v>
      </c>
      <c r="G107" s="744" t="s">
        <v>549</v>
      </c>
      <c r="H107" s="744">
        <v>848783</v>
      </c>
      <c r="I107" s="744">
        <v>115400</v>
      </c>
      <c r="J107" s="744" t="s">
        <v>728</v>
      </c>
      <c r="K107" s="744" t="s">
        <v>729</v>
      </c>
      <c r="L107" s="747">
        <v>309.44000000000005</v>
      </c>
      <c r="M107" s="747">
        <v>2</v>
      </c>
      <c r="N107" s="748">
        <v>618.88000000000011</v>
      </c>
    </row>
    <row r="108" spans="1:14" ht="14.4" customHeight="1" x14ac:dyDescent="0.3">
      <c r="A108" s="742" t="s">
        <v>524</v>
      </c>
      <c r="B108" s="743" t="s">
        <v>525</v>
      </c>
      <c r="C108" s="744" t="s">
        <v>542</v>
      </c>
      <c r="D108" s="745" t="s">
        <v>543</v>
      </c>
      <c r="E108" s="746">
        <v>50113001</v>
      </c>
      <c r="F108" s="745" t="s">
        <v>548</v>
      </c>
      <c r="G108" s="744" t="s">
        <v>549</v>
      </c>
      <c r="H108" s="744">
        <v>114808</v>
      </c>
      <c r="I108" s="744">
        <v>14808</v>
      </c>
      <c r="J108" s="744" t="s">
        <v>730</v>
      </c>
      <c r="K108" s="744" t="s">
        <v>731</v>
      </c>
      <c r="L108" s="747">
        <v>74.692018102757828</v>
      </c>
      <c r="M108" s="747">
        <v>5</v>
      </c>
      <c r="N108" s="748">
        <v>373.46009051378917</v>
      </c>
    </row>
    <row r="109" spans="1:14" ht="14.4" customHeight="1" x14ac:dyDescent="0.3">
      <c r="A109" s="742" t="s">
        <v>524</v>
      </c>
      <c r="B109" s="743" t="s">
        <v>525</v>
      </c>
      <c r="C109" s="744" t="s">
        <v>542</v>
      </c>
      <c r="D109" s="745" t="s">
        <v>543</v>
      </c>
      <c r="E109" s="746">
        <v>50113001</v>
      </c>
      <c r="F109" s="745" t="s">
        <v>548</v>
      </c>
      <c r="G109" s="744" t="s">
        <v>549</v>
      </c>
      <c r="H109" s="744">
        <v>156992</v>
      </c>
      <c r="I109" s="744">
        <v>56992</v>
      </c>
      <c r="J109" s="744" t="s">
        <v>732</v>
      </c>
      <c r="K109" s="744" t="s">
        <v>733</v>
      </c>
      <c r="L109" s="747">
        <v>61.757500000000007</v>
      </c>
      <c r="M109" s="747">
        <v>4</v>
      </c>
      <c r="N109" s="748">
        <v>247.03000000000003</v>
      </c>
    </row>
    <row r="110" spans="1:14" ht="14.4" customHeight="1" x14ac:dyDescent="0.3">
      <c r="A110" s="742" t="s">
        <v>524</v>
      </c>
      <c r="B110" s="743" t="s">
        <v>525</v>
      </c>
      <c r="C110" s="744" t="s">
        <v>542</v>
      </c>
      <c r="D110" s="745" t="s">
        <v>543</v>
      </c>
      <c r="E110" s="746">
        <v>50113001</v>
      </c>
      <c r="F110" s="745" t="s">
        <v>548</v>
      </c>
      <c r="G110" s="744" t="s">
        <v>549</v>
      </c>
      <c r="H110" s="744">
        <v>156993</v>
      </c>
      <c r="I110" s="744">
        <v>56993</v>
      </c>
      <c r="J110" s="744" t="s">
        <v>734</v>
      </c>
      <c r="K110" s="744" t="s">
        <v>735</v>
      </c>
      <c r="L110" s="747">
        <v>73.514285714285734</v>
      </c>
      <c r="M110" s="747">
        <v>7</v>
      </c>
      <c r="N110" s="748">
        <v>514.60000000000014</v>
      </c>
    </row>
    <row r="111" spans="1:14" ht="14.4" customHeight="1" x14ac:dyDescent="0.3">
      <c r="A111" s="742" t="s">
        <v>524</v>
      </c>
      <c r="B111" s="743" t="s">
        <v>525</v>
      </c>
      <c r="C111" s="744" t="s">
        <v>542</v>
      </c>
      <c r="D111" s="745" t="s">
        <v>543</v>
      </c>
      <c r="E111" s="746">
        <v>50113001</v>
      </c>
      <c r="F111" s="745" t="s">
        <v>548</v>
      </c>
      <c r="G111" s="744" t="s">
        <v>549</v>
      </c>
      <c r="H111" s="744">
        <v>849382</v>
      </c>
      <c r="I111" s="744">
        <v>119697</v>
      </c>
      <c r="J111" s="744" t="s">
        <v>736</v>
      </c>
      <c r="K111" s="744" t="s">
        <v>737</v>
      </c>
      <c r="L111" s="747">
        <v>173.40000000000003</v>
      </c>
      <c r="M111" s="747">
        <v>1</v>
      </c>
      <c r="N111" s="748">
        <v>173.40000000000003</v>
      </c>
    </row>
    <row r="112" spans="1:14" ht="14.4" customHeight="1" x14ac:dyDescent="0.3">
      <c r="A112" s="742" t="s">
        <v>524</v>
      </c>
      <c r="B112" s="743" t="s">
        <v>525</v>
      </c>
      <c r="C112" s="744" t="s">
        <v>542</v>
      </c>
      <c r="D112" s="745" t="s">
        <v>543</v>
      </c>
      <c r="E112" s="746">
        <v>50113001</v>
      </c>
      <c r="F112" s="745" t="s">
        <v>548</v>
      </c>
      <c r="G112" s="744" t="s">
        <v>549</v>
      </c>
      <c r="H112" s="744">
        <v>184288</v>
      </c>
      <c r="I112" s="744">
        <v>184288</v>
      </c>
      <c r="J112" s="744" t="s">
        <v>738</v>
      </c>
      <c r="K112" s="744" t="s">
        <v>593</v>
      </c>
      <c r="L112" s="747">
        <v>161.755</v>
      </c>
      <c r="M112" s="747">
        <v>8</v>
      </c>
      <c r="N112" s="748">
        <v>1294.04</v>
      </c>
    </row>
    <row r="113" spans="1:14" ht="14.4" customHeight="1" x14ac:dyDescent="0.3">
      <c r="A113" s="742" t="s">
        <v>524</v>
      </c>
      <c r="B113" s="743" t="s">
        <v>525</v>
      </c>
      <c r="C113" s="744" t="s">
        <v>542</v>
      </c>
      <c r="D113" s="745" t="s">
        <v>543</v>
      </c>
      <c r="E113" s="746">
        <v>50113001</v>
      </c>
      <c r="F113" s="745" t="s">
        <v>548</v>
      </c>
      <c r="G113" s="744" t="s">
        <v>549</v>
      </c>
      <c r="H113" s="744">
        <v>114821</v>
      </c>
      <c r="I113" s="744">
        <v>14821</v>
      </c>
      <c r="J113" s="744" t="s">
        <v>739</v>
      </c>
      <c r="K113" s="744" t="s">
        <v>740</v>
      </c>
      <c r="L113" s="747">
        <v>286.57999999999993</v>
      </c>
      <c r="M113" s="747">
        <v>1</v>
      </c>
      <c r="N113" s="748">
        <v>286.57999999999993</v>
      </c>
    </row>
    <row r="114" spans="1:14" ht="14.4" customHeight="1" x14ac:dyDescent="0.3">
      <c r="A114" s="742" t="s">
        <v>524</v>
      </c>
      <c r="B114" s="743" t="s">
        <v>525</v>
      </c>
      <c r="C114" s="744" t="s">
        <v>542</v>
      </c>
      <c r="D114" s="745" t="s">
        <v>543</v>
      </c>
      <c r="E114" s="746">
        <v>50113001</v>
      </c>
      <c r="F114" s="745" t="s">
        <v>548</v>
      </c>
      <c r="G114" s="744" t="s">
        <v>554</v>
      </c>
      <c r="H114" s="744">
        <v>214433</v>
      </c>
      <c r="I114" s="744">
        <v>214433</v>
      </c>
      <c r="J114" s="744" t="s">
        <v>741</v>
      </c>
      <c r="K114" s="744" t="s">
        <v>742</v>
      </c>
      <c r="L114" s="747">
        <v>21.549940590239455</v>
      </c>
      <c r="M114" s="747">
        <v>18</v>
      </c>
      <c r="N114" s="748">
        <v>387.8989306243102</v>
      </c>
    </row>
    <row r="115" spans="1:14" ht="14.4" customHeight="1" x14ac:dyDescent="0.3">
      <c r="A115" s="742" t="s">
        <v>524</v>
      </c>
      <c r="B115" s="743" t="s">
        <v>525</v>
      </c>
      <c r="C115" s="744" t="s">
        <v>542</v>
      </c>
      <c r="D115" s="745" t="s">
        <v>543</v>
      </c>
      <c r="E115" s="746">
        <v>50113001</v>
      </c>
      <c r="F115" s="745" t="s">
        <v>548</v>
      </c>
      <c r="G115" s="744" t="s">
        <v>554</v>
      </c>
      <c r="H115" s="744">
        <v>214435</v>
      </c>
      <c r="I115" s="744">
        <v>214435</v>
      </c>
      <c r="J115" s="744" t="s">
        <v>741</v>
      </c>
      <c r="K115" s="744" t="s">
        <v>743</v>
      </c>
      <c r="L115" s="747">
        <v>77.032394940171372</v>
      </c>
      <c r="M115" s="747">
        <v>25</v>
      </c>
      <c r="N115" s="748">
        <v>1925.8098735042843</v>
      </c>
    </row>
    <row r="116" spans="1:14" ht="14.4" customHeight="1" x14ac:dyDescent="0.3">
      <c r="A116" s="742" t="s">
        <v>524</v>
      </c>
      <c r="B116" s="743" t="s">
        <v>525</v>
      </c>
      <c r="C116" s="744" t="s">
        <v>542</v>
      </c>
      <c r="D116" s="745" t="s">
        <v>543</v>
      </c>
      <c r="E116" s="746">
        <v>50113001</v>
      </c>
      <c r="F116" s="745" t="s">
        <v>548</v>
      </c>
      <c r="G116" s="744" t="s">
        <v>554</v>
      </c>
      <c r="H116" s="744">
        <v>214525</v>
      </c>
      <c r="I116" s="744">
        <v>214525</v>
      </c>
      <c r="J116" s="744" t="s">
        <v>744</v>
      </c>
      <c r="K116" s="744" t="s">
        <v>745</v>
      </c>
      <c r="L116" s="747">
        <v>43.21</v>
      </c>
      <c r="M116" s="747">
        <v>7</v>
      </c>
      <c r="N116" s="748">
        <v>302.47000000000003</v>
      </c>
    </row>
    <row r="117" spans="1:14" ht="14.4" customHeight="1" x14ac:dyDescent="0.3">
      <c r="A117" s="742" t="s">
        <v>524</v>
      </c>
      <c r="B117" s="743" t="s">
        <v>525</v>
      </c>
      <c r="C117" s="744" t="s">
        <v>542</v>
      </c>
      <c r="D117" s="745" t="s">
        <v>543</v>
      </c>
      <c r="E117" s="746">
        <v>50113001</v>
      </c>
      <c r="F117" s="745" t="s">
        <v>548</v>
      </c>
      <c r="G117" s="744" t="s">
        <v>554</v>
      </c>
      <c r="H117" s="744">
        <v>214427</v>
      </c>
      <c r="I117" s="744">
        <v>214427</v>
      </c>
      <c r="J117" s="744" t="s">
        <v>746</v>
      </c>
      <c r="K117" s="744" t="s">
        <v>747</v>
      </c>
      <c r="L117" s="747">
        <v>67.894999999999996</v>
      </c>
      <c r="M117" s="747">
        <v>20</v>
      </c>
      <c r="N117" s="748">
        <v>1357.8999999999999</v>
      </c>
    </row>
    <row r="118" spans="1:14" ht="14.4" customHeight="1" x14ac:dyDescent="0.3">
      <c r="A118" s="742" t="s">
        <v>524</v>
      </c>
      <c r="B118" s="743" t="s">
        <v>525</v>
      </c>
      <c r="C118" s="744" t="s">
        <v>542</v>
      </c>
      <c r="D118" s="745" t="s">
        <v>543</v>
      </c>
      <c r="E118" s="746">
        <v>50113001</v>
      </c>
      <c r="F118" s="745" t="s">
        <v>548</v>
      </c>
      <c r="G118" s="744" t="s">
        <v>554</v>
      </c>
      <c r="H118" s="744">
        <v>113767</v>
      </c>
      <c r="I118" s="744">
        <v>13767</v>
      </c>
      <c r="J118" s="744" t="s">
        <v>748</v>
      </c>
      <c r="K118" s="744" t="s">
        <v>749</v>
      </c>
      <c r="L118" s="747">
        <v>45.190000000000012</v>
      </c>
      <c r="M118" s="747">
        <v>2</v>
      </c>
      <c r="N118" s="748">
        <v>90.380000000000024</v>
      </c>
    </row>
    <row r="119" spans="1:14" ht="14.4" customHeight="1" x14ac:dyDescent="0.3">
      <c r="A119" s="742" t="s">
        <v>524</v>
      </c>
      <c r="B119" s="743" t="s">
        <v>525</v>
      </c>
      <c r="C119" s="744" t="s">
        <v>542</v>
      </c>
      <c r="D119" s="745" t="s">
        <v>543</v>
      </c>
      <c r="E119" s="746">
        <v>50113001</v>
      </c>
      <c r="F119" s="745" t="s">
        <v>548</v>
      </c>
      <c r="G119" s="744" t="s">
        <v>554</v>
      </c>
      <c r="H119" s="744">
        <v>113768</v>
      </c>
      <c r="I119" s="744">
        <v>13768</v>
      </c>
      <c r="J119" s="744" t="s">
        <v>748</v>
      </c>
      <c r="K119" s="744" t="s">
        <v>750</v>
      </c>
      <c r="L119" s="747">
        <v>90.38000000000001</v>
      </c>
      <c r="M119" s="747">
        <v>4</v>
      </c>
      <c r="N119" s="748">
        <v>361.52000000000004</v>
      </c>
    </row>
    <row r="120" spans="1:14" ht="14.4" customHeight="1" x14ac:dyDescent="0.3">
      <c r="A120" s="742" t="s">
        <v>524</v>
      </c>
      <c r="B120" s="743" t="s">
        <v>525</v>
      </c>
      <c r="C120" s="744" t="s">
        <v>542</v>
      </c>
      <c r="D120" s="745" t="s">
        <v>543</v>
      </c>
      <c r="E120" s="746">
        <v>50113001</v>
      </c>
      <c r="F120" s="745" t="s">
        <v>548</v>
      </c>
      <c r="G120" s="744" t="s">
        <v>554</v>
      </c>
      <c r="H120" s="744">
        <v>848765</v>
      </c>
      <c r="I120" s="744">
        <v>107938</v>
      </c>
      <c r="J120" s="744" t="s">
        <v>748</v>
      </c>
      <c r="K120" s="744" t="s">
        <v>751</v>
      </c>
      <c r="L120" s="747">
        <v>128.89000000000004</v>
      </c>
      <c r="M120" s="747">
        <v>2</v>
      </c>
      <c r="N120" s="748">
        <v>257.78000000000009</v>
      </c>
    </row>
    <row r="121" spans="1:14" ht="14.4" customHeight="1" x14ac:dyDescent="0.3">
      <c r="A121" s="742" t="s">
        <v>524</v>
      </c>
      <c r="B121" s="743" t="s">
        <v>525</v>
      </c>
      <c r="C121" s="744" t="s">
        <v>542</v>
      </c>
      <c r="D121" s="745" t="s">
        <v>543</v>
      </c>
      <c r="E121" s="746">
        <v>50113001</v>
      </c>
      <c r="F121" s="745" t="s">
        <v>548</v>
      </c>
      <c r="G121" s="744" t="s">
        <v>526</v>
      </c>
      <c r="H121" s="744">
        <v>13249</v>
      </c>
      <c r="I121" s="744">
        <v>13249</v>
      </c>
      <c r="J121" s="744" t="s">
        <v>752</v>
      </c>
      <c r="K121" s="744" t="s">
        <v>753</v>
      </c>
      <c r="L121" s="747">
        <v>40.04</v>
      </c>
      <c r="M121" s="747">
        <v>1</v>
      </c>
      <c r="N121" s="748">
        <v>40.04</v>
      </c>
    </row>
    <row r="122" spans="1:14" ht="14.4" customHeight="1" x14ac:dyDescent="0.3">
      <c r="A122" s="742" t="s">
        <v>524</v>
      </c>
      <c r="B122" s="743" t="s">
        <v>525</v>
      </c>
      <c r="C122" s="744" t="s">
        <v>542</v>
      </c>
      <c r="D122" s="745" t="s">
        <v>543</v>
      </c>
      <c r="E122" s="746">
        <v>50113001</v>
      </c>
      <c r="F122" s="745" t="s">
        <v>548</v>
      </c>
      <c r="G122" s="744" t="s">
        <v>526</v>
      </c>
      <c r="H122" s="744">
        <v>13254</v>
      </c>
      <c r="I122" s="744">
        <v>13254</v>
      </c>
      <c r="J122" s="744" t="s">
        <v>754</v>
      </c>
      <c r="K122" s="744" t="s">
        <v>570</v>
      </c>
      <c r="L122" s="747">
        <v>66.609999999999985</v>
      </c>
      <c r="M122" s="747">
        <v>3</v>
      </c>
      <c r="N122" s="748">
        <v>199.82999999999996</v>
      </c>
    </row>
    <row r="123" spans="1:14" ht="14.4" customHeight="1" x14ac:dyDescent="0.3">
      <c r="A123" s="742" t="s">
        <v>524</v>
      </c>
      <c r="B123" s="743" t="s">
        <v>525</v>
      </c>
      <c r="C123" s="744" t="s">
        <v>542</v>
      </c>
      <c r="D123" s="745" t="s">
        <v>543</v>
      </c>
      <c r="E123" s="746">
        <v>50113001</v>
      </c>
      <c r="F123" s="745" t="s">
        <v>548</v>
      </c>
      <c r="G123" s="744" t="s">
        <v>549</v>
      </c>
      <c r="H123" s="744">
        <v>176155</v>
      </c>
      <c r="I123" s="744">
        <v>76155</v>
      </c>
      <c r="J123" s="744" t="s">
        <v>755</v>
      </c>
      <c r="K123" s="744" t="s">
        <v>756</v>
      </c>
      <c r="L123" s="747">
        <v>61.685000000000031</v>
      </c>
      <c r="M123" s="747">
        <v>2</v>
      </c>
      <c r="N123" s="748">
        <v>123.37000000000006</v>
      </c>
    </row>
    <row r="124" spans="1:14" ht="14.4" customHeight="1" x14ac:dyDescent="0.3">
      <c r="A124" s="742" t="s">
        <v>524</v>
      </c>
      <c r="B124" s="743" t="s">
        <v>525</v>
      </c>
      <c r="C124" s="744" t="s">
        <v>542</v>
      </c>
      <c r="D124" s="745" t="s">
        <v>543</v>
      </c>
      <c r="E124" s="746">
        <v>50113001</v>
      </c>
      <c r="F124" s="745" t="s">
        <v>548</v>
      </c>
      <c r="G124" s="744" t="s">
        <v>549</v>
      </c>
      <c r="H124" s="744">
        <v>121856</v>
      </c>
      <c r="I124" s="744">
        <v>21856</v>
      </c>
      <c r="J124" s="744" t="s">
        <v>757</v>
      </c>
      <c r="K124" s="744" t="s">
        <v>758</v>
      </c>
      <c r="L124" s="747">
        <v>26.769999999999992</v>
      </c>
      <c r="M124" s="747">
        <v>1</v>
      </c>
      <c r="N124" s="748">
        <v>26.769999999999992</v>
      </c>
    </row>
    <row r="125" spans="1:14" ht="14.4" customHeight="1" x14ac:dyDescent="0.3">
      <c r="A125" s="742" t="s">
        <v>524</v>
      </c>
      <c r="B125" s="743" t="s">
        <v>525</v>
      </c>
      <c r="C125" s="744" t="s">
        <v>542</v>
      </c>
      <c r="D125" s="745" t="s">
        <v>543</v>
      </c>
      <c r="E125" s="746">
        <v>50113001</v>
      </c>
      <c r="F125" s="745" t="s">
        <v>548</v>
      </c>
      <c r="G125" s="744" t="s">
        <v>549</v>
      </c>
      <c r="H125" s="744">
        <v>153487</v>
      </c>
      <c r="I125" s="744">
        <v>53487</v>
      </c>
      <c r="J125" s="744" t="s">
        <v>759</v>
      </c>
      <c r="K125" s="744" t="s">
        <v>678</v>
      </c>
      <c r="L125" s="747">
        <v>240.10999999999999</v>
      </c>
      <c r="M125" s="747">
        <v>1</v>
      </c>
      <c r="N125" s="748">
        <v>240.10999999999999</v>
      </c>
    </row>
    <row r="126" spans="1:14" ht="14.4" customHeight="1" x14ac:dyDescent="0.3">
      <c r="A126" s="742" t="s">
        <v>524</v>
      </c>
      <c r="B126" s="743" t="s">
        <v>525</v>
      </c>
      <c r="C126" s="744" t="s">
        <v>542</v>
      </c>
      <c r="D126" s="745" t="s">
        <v>543</v>
      </c>
      <c r="E126" s="746">
        <v>50113001</v>
      </c>
      <c r="F126" s="745" t="s">
        <v>548</v>
      </c>
      <c r="G126" s="744" t="s">
        <v>549</v>
      </c>
      <c r="H126" s="744">
        <v>213255</v>
      </c>
      <c r="I126" s="744">
        <v>213255</v>
      </c>
      <c r="J126" s="744" t="s">
        <v>760</v>
      </c>
      <c r="K126" s="744" t="s">
        <v>761</v>
      </c>
      <c r="L126" s="747">
        <v>126.16000000000005</v>
      </c>
      <c r="M126" s="747">
        <v>2</v>
      </c>
      <c r="N126" s="748">
        <v>252.32000000000011</v>
      </c>
    </row>
    <row r="127" spans="1:14" ht="14.4" customHeight="1" x14ac:dyDescent="0.3">
      <c r="A127" s="742" t="s">
        <v>524</v>
      </c>
      <c r="B127" s="743" t="s">
        <v>525</v>
      </c>
      <c r="C127" s="744" t="s">
        <v>542</v>
      </c>
      <c r="D127" s="745" t="s">
        <v>543</v>
      </c>
      <c r="E127" s="746">
        <v>50113001</v>
      </c>
      <c r="F127" s="745" t="s">
        <v>548</v>
      </c>
      <c r="G127" s="744" t="s">
        <v>549</v>
      </c>
      <c r="H127" s="744">
        <v>198190</v>
      </c>
      <c r="I127" s="744">
        <v>98190</v>
      </c>
      <c r="J127" s="744" t="s">
        <v>762</v>
      </c>
      <c r="K127" s="744" t="s">
        <v>763</v>
      </c>
      <c r="L127" s="747">
        <v>92.240000000000038</v>
      </c>
      <c r="M127" s="747">
        <v>1</v>
      </c>
      <c r="N127" s="748">
        <v>92.240000000000038</v>
      </c>
    </row>
    <row r="128" spans="1:14" ht="14.4" customHeight="1" x14ac:dyDescent="0.3">
      <c r="A128" s="742" t="s">
        <v>524</v>
      </c>
      <c r="B128" s="743" t="s">
        <v>525</v>
      </c>
      <c r="C128" s="744" t="s">
        <v>542</v>
      </c>
      <c r="D128" s="745" t="s">
        <v>543</v>
      </c>
      <c r="E128" s="746">
        <v>50113001</v>
      </c>
      <c r="F128" s="745" t="s">
        <v>548</v>
      </c>
      <c r="G128" s="744" t="s">
        <v>549</v>
      </c>
      <c r="H128" s="744">
        <v>193104</v>
      </c>
      <c r="I128" s="744">
        <v>93104</v>
      </c>
      <c r="J128" s="744" t="s">
        <v>764</v>
      </c>
      <c r="K128" s="744" t="s">
        <v>765</v>
      </c>
      <c r="L128" s="747">
        <v>47.090000000000011</v>
      </c>
      <c r="M128" s="747">
        <v>4</v>
      </c>
      <c r="N128" s="748">
        <v>188.36000000000004</v>
      </c>
    </row>
    <row r="129" spans="1:14" ht="14.4" customHeight="1" x14ac:dyDescent="0.3">
      <c r="A129" s="742" t="s">
        <v>524</v>
      </c>
      <c r="B129" s="743" t="s">
        <v>525</v>
      </c>
      <c r="C129" s="744" t="s">
        <v>542</v>
      </c>
      <c r="D129" s="745" t="s">
        <v>543</v>
      </c>
      <c r="E129" s="746">
        <v>50113001</v>
      </c>
      <c r="F129" s="745" t="s">
        <v>548</v>
      </c>
      <c r="G129" s="744" t="s">
        <v>549</v>
      </c>
      <c r="H129" s="744">
        <v>193105</v>
      </c>
      <c r="I129" s="744">
        <v>93105</v>
      </c>
      <c r="J129" s="744" t="s">
        <v>764</v>
      </c>
      <c r="K129" s="744" t="s">
        <v>766</v>
      </c>
      <c r="L129" s="747">
        <v>208.58999999999997</v>
      </c>
      <c r="M129" s="747">
        <v>1</v>
      </c>
      <c r="N129" s="748">
        <v>208.58999999999997</v>
      </c>
    </row>
    <row r="130" spans="1:14" ht="14.4" customHeight="1" x14ac:dyDescent="0.3">
      <c r="A130" s="742" t="s">
        <v>524</v>
      </c>
      <c r="B130" s="743" t="s">
        <v>525</v>
      </c>
      <c r="C130" s="744" t="s">
        <v>542</v>
      </c>
      <c r="D130" s="745" t="s">
        <v>543</v>
      </c>
      <c r="E130" s="746">
        <v>50113001</v>
      </c>
      <c r="F130" s="745" t="s">
        <v>548</v>
      </c>
      <c r="G130" s="744" t="s">
        <v>549</v>
      </c>
      <c r="H130" s="744">
        <v>988310</v>
      </c>
      <c r="I130" s="744">
        <v>0</v>
      </c>
      <c r="J130" s="744" t="s">
        <v>767</v>
      </c>
      <c r="K130" s="744" t="s">
        <v>526</v>
      </c>
      <c r="L130" s="747">
        <v>66.847999999999999</v>
      </c>
      <c r="M130" s="747">
        <v>1</v>
      </c>
      <c r="N130" s="748">
        <v>66.847999999999999</v>
      </c>
    </row>
    <row r="131" spans="1:14" ht="14.4" customHeight="1" x14ac:dyDescent="0.3">
      <c r="A131" s="742" t="s">
        <v>524</v>
      </c>
      <c r="B131" s="743" t="s">
        <v>525</v>
      </c>
      <c r="C131" s="744" t="s">
        <v>542</v>
      </c>
      <c r="D131" s="745" t="s">
        <v>543</v>
      </c>
      <c r="E131" s="746">
        <v>50113001</v>
      </c>
      <c r="F131" s="745" t="s">
        <v>548</v>
      </c>
      <c r="G131" s="744" t="s">
        <v>549</v>
      </c>
      <c r="H131" s="744">
        <v>100843</v>
      </c>
      <c r="I131" s="744">
        <v>843</v>
      </c>
      <c r="J131" s="744" t="s">
        <v>768</v>
      </c>
      <c r="K131" s="744" t="s">
        <v>769</v>
      </c>
      <c r="L131" s="747">
        <v>89.88</v>
      </c>
      <c r="M131" s="747">
        <v>6</v>
      </c>
      <c r="N131" s="748">
        <v>539.28</v>
      </c>
    </row>
    <row r="132" spans="1:14" ht="14.4" customHeight="1" x14ac:dyDescent="0.3">
      <c r="A132" s="742" t="s">
        <v>524</v>
      </c>
      <c r="B132" s="743" t="s">
        <v>525</v>
      </c>
      <c r="C132" s="744" t="s">
        <v>542</v>
      </c>
      <c r="D132" s="745" t="s">
        <v>543</v>
      </c>
      <c r="E132" s="746">
        <v>50113001</v>
      </c>
      <c r="F132" s="745" t="s">
        <v>548</v>
      </c>
      <c r="G132" s="744" t="s">
        <v>549</v>
      </c>
      <c r="H132" s="744">
        <v>394926</v>
      </c>
      <c r="I132" s="744">
        <v>0</v>
      </c>
      <c r="J132" s="744" t="s">
        <v>770</v>
      </c>
      <c r="K132" s="744" t="s">
        <v>526</v>
      </c>
      <c r="L132" s="747">
        <v>72.599999999999994</v>
      </c>
      <c r="M132" s="747">
        <v>6</v>
      </c>
      <c r="N132" s="748">
        <v>435.59999999999997</v>
      </c>
    </row>
    <row r="133" spans="1:14" ht="14.4" customHeight="1" x14ac:dyDescent="0.3">
      <c r="A133" s="742" t="s">
        <v>524</v>
      </c>
      <c r="B133" s="743" t="s">
        <v>525</v>
      </c>
      <c r="C133" s="744" t="s">
        <v>542</v>
      </c>
      <c r="D133" s="745" t="s">
        <v>543</v>
      </c>
      <c r="E133" s="746">
        <v>50113001</v>
      </c>
      <c r="F133" s="745" t="s">
        <v>548</v>
      </c>
      <c r="G133" s="744" t="s">
        <v>549</v>
      </c>
      <c r="H133" s="744">
        <v>114075</v>
      </c>
      <c r="I133" s="744">
        <v>14075</v>
      </c>
      <c r="J133" s="744" t="s">
        <v>771</v>
      </c>
      <c r="K133" s="744" t="s">
        <v>772</v>
      </c>
      <c r="L133" s="747">
        <v>293.16199999999992</v>
      </c>
      <c r="M133" s="747">
        <v>30</v>
      </c>
      <c r="N133" s="748">
        <v>8794.8599999999969</v>
      </c>
    </row>
    <row r="134" spans="1:14" ht="14.4" customHeight="1" x14ac:dyDescent="0.3">
      <c r="A134" s="742" t="s">
        <v>524</v>
      </c>
      <c r="B134" s="743" t="s">
        <v>525</v>
      </c>
      <c r="C134" s="744" t="s">
        <v>542</v>
      </c>
      <c r="D134" s="745" t="s">
        <v>543</v>
      </c>
      <c r="E134" s="746">
        <v>50113001</v>
      </c>
      <c r="F134" s="745" t="s">
        <v>548</v>
      </c>
      <c r="G134" s="744" t="s">
        <v>549</v>
      </c>
      <c r="H134" s="744">
        <v>197522</v>
      </c>
      <c r="I134" s="744">
        <v>97522</v>
      </c>
      <c r="J134" s="744" t="s">
        <v>771</v>
      </c>
      <c r="K134" s="744" t="s">
        <v>773</v>
      </c>
      <c r="L134" s="747">
        <v>160.08173546153847</v>
      </c>
      <c r="M134" s="747">
        <v>10</v>
      </c>
      <c r="N134" s="748">
        <v>1600.8173546153848</v>
      </c>
    </row>
    <row r="135" spans="1:14" ht="14.4" customHeight="1" x14ac:dyDescent="0.3">
      <c r="A135" s="742" t="s">
        <v>524</v>
      </c>
      <c r="B135" s="743" t="s">
        <v>525</v>
      </c>
      <c r="C135" s="744" t="s">
        <v>542</v>
      </c>
      <c r="D135" s="745" t="s">
        <v>543</v>
      </c>
      <c r="E135" s="746">
        <v>50113001</v>
      </c>
      <c r="F135" s="745" t="s">
        <v>548</v>
      </c>
      <c r="G135" s="744" t="s">
        <v>549</v>
      </c>
      <c r="H135" s="744">
        <v>201992</v>
      </c>
      <c r="I135" s="744">
        <v>201992</v>
      </c>
      <c r="J135" s="744" t="s">
        <v>771</v>
      </c>
      <c r="K135" s="744" t="s">
        <v>774</v>
      </c>
      <c r="L135" s="747">
        <v>553.5100000000001</v>
      </c>
      <c r="M135" s="747">
        <v>2</v>
      </c>
      <c r="N135" s="748">
        <v>1107.0200000000002</v>
      </c>
    </row>
    <row r="136" spans="1:14" ht="14.4" customHeight="1" x14ac:dyDescent="0.3">
      <c r="A136" s="742" t="s">
        <v>524</v>
      </c>
      <c r="B136" s="743" t="s">
        <v>525</v>
      </c>
      <c r="C136" s="744" t="s">
        <v>542</v>
      </c>
      <c r="D136" s="745" t="s">
        <v>543</v>
      </c>
      <c r="E136" s="746">
        <v>50113001</v>
      </c>
      <c r="F136" s="745" t="s">
        <v>548</v>
      </c>
      <c r="G136" s="744" t="s">
        <v>549</v>
      </c>
      <c r="H136" s="744">
        <v>184090</v>
      </c>
      <c r="I136" s="744">
        <v>84090</v>
      </c>
      <c r="J136" s="744" t="s">
        <v>775</v>
      </c>
      <c r="K136" s="744" t="s">
        <v>776</v>
      </c>
      <c r="L136" s="747">
        <v>60.139999999999986</v>
      </c>
      <c r="M136" s="747">
        <v>3</v>
      </c>
      <c r="N136" s="748">
        <v>180.41999999999996</v>
      </c>
    </row>
    <row r="137" spans="1:14" ht="14.4" customHeight="1" x14ac:dyDescent="0.3">
      <c r="A137" s="742" t="s">
        <v>524</v>
      </c>
      <c r="B137" s="743" t="s">
        <v>525</v>
      </c>
      <c r="C137" s="744" t="s">
        <v>542</v>
      </c>
      <c r="D137" s="745" t="s">
        <v>543</v>
      </c>
      <c r="E137" s="746">
        <v>50113001</v>
      </c>
      <c r="F137" s="745" t="s">
        <v>548</v>
      </c>
      <c r="G137" s="744" t="s">
        <v>549</v>
      </c>
      <c r="H137" s="744">
        <v>169417</v>
      </c>
      <c r="I137" s="744">
        <v>69417</v>
      </c>
      <c r="J137" s="744" t="s">
        <v>777</v>
      </c>
      <c r="K137" s="744" t="s">
        <v>778</v>
      </c>
      <c r="L137" s="747">
        <v>104.99994379817304</v>
      </c>
      <c r="M137" s="747">
        <v>2</v>
      </c>
      <c r="N137" s="748">
        <v>209.99988759634607</v>
      </c>
    </row>
    <row r="138" spans="1:14" ht="14.4" customHeight="1" x14ac:dyDescent="0.3">
      <c r="A138" s="742" t="s">
        <v>524</v>
      </c>
      <c r="B138" s="743" t="s">
        <v>525</v>
      </c>
      <c r="C138" s="744" t="s">
        <v>542</v>
      </c>
      <c r="D138" s="745" t="s">
        <v>543</v>
      </c>
      <c r="E138" s="746">
        <v>50113001</v>
      </c>
      <c r="F138" s="745" t="s">
        <v>548</v>
      </c>
      <c r="G138" s="744" t="s">
        <v>549</v>
      </c>
      <c r="H138" s="744">
        <v>102477</v>
      </c>
      <c r="I138" s="744">
        <v>2477</v>
      </c>
      <c r="J138" s="744" t="s">
        <v>779</v>
      </c>
      <c r="K138" s="744" t="s">
        <v>780</v>
      </c>
      <c r="L138" s="747">
        <v>40.170000000000009</v>
      </c>
      <c r="M138" s="747">
        <v>3</v>
      </c>
      <c r="N138" s="748">
        <v>120.51000000000002</v>
      </c>
    </row>
    <row r="139" spans="1:14" ht="14.4" customHeight="1" x14ac:dyDescent="0.3">
      <c r="A139" s="742" t="s">
        <v>524</v>
      </c>
      <c r="B139" s="743" t="s">
        <v>525</v>
      </c>
      <c r="C139" s="744" t="s">
        <v>542</v>
      </c>
      <c r="D139" s="745" t="s">
        <v>543</v>
      </c>
      <c r="E139" s="746">
        <v>50113001</v>
      </c>
      <c r="F139" s="745" t="s">
        <v>548</v>
      </c>
      <c r="G139" s="744" t="s">
        <v>549</v>
      </c>
      <c r="H139" s="744">
        <v>846346</v>
      </c>
      <c r="I139" s="744">
        <v>119672</v>
      </c>
      <c r="J139" s="744" t="s">
        <v>781</v>
      </c>
      <c r="K139" s="744" t="s">
        <v>782</v>
      </c>
      <c r="L139" s="747">
        <v>116.08666666666669</v>
      </c>
      <c r="M139" s="747">
        <v>12</v>
      </c>
      <c r="N139" s="748">
        <v>1393.0400000000002</v>
      </c>
    </row>
    <row r="140" spans="1:14" ht="14.4" customHeight="1" x14ac:dyDescent="0.3">
      <c r="A140" s="742" t="s">
        <v>524</v>
      </c>
      <c r="B140" s="743" t="s">
        <v>525</v>
      </c>
      <c r="C140" s="744" t="s">
        <v>542</v>
      </c>
      <c r="D140" s="745" t="s">
        <v>543</v>
      </c>
      <c r="E140" s="746">
        <v>50113001</v>
      </c>
      <c r="F140" s="745" t="s">
        <v>548</v>
      </c>
      <c r="G140" s="744" t="s">
        <v>549</v>
      </c>
      <c r="H140" s="744">
        <v>101807</v>
      </c>
      <c r="I140" s="744">
        <v>40538</v>
      </c>
      <c r="J140" s="744" t="s">
        <v>783</v>
      </c>
      <c r="K140" s="744" t="s">
        <v>784</v>
      </c>
      <c r="L140" s="747">
        <v>843.50817313044081</v>
      </c>
      <c r="M140" s="747">
        <v>7</v>
      </c>
      <c r="N140" s="748">
        <v>5904.5572119130857</v>
      </c>
    </row>
    <row r="141" spans="1:14" ht="14.4" customHeight="1" x14ac:dyDescent="0.3">
      <c r="A141" s="742" t="s">
        <v>524</v>
      </c>
      <c r="B141" s="743" t="s">
        <v>525</v>
      </c>
      <c r="C141" s="744" t="s">
        <v>542</v>
      </c>
      <c r="D141" s="745" t="s">
        <v>543</v>
      </c>
      <c r="E141" s="746">
        <v>50113001</v>
      </c>
      <c r="F141" s="745" t="s">
        <v>548</v>
      </c>
      <c r="G141" s="744" t="s">
        <v>549</v>
      </c>
      <c r="H141" s="744">
        <v>117011</v>
      </c>
      <c r="I141" s="744">
        <v>17011</v>
      </c>
      <c r="J141" s="744" t="s">
        <v>785</v>
      </c>
      <c r="K141" s="744" t="s">
        <v>786</v>
      </c>
      <c r="L141" s="747">
        <v>148.52575662726619</v>
      </c>
      <c r="M141" s="747">
        <v>21</v>
      </c>
      <c r="N141" s="748">
        <v>3119.0408891725901</v>
      </c>
    </row>
    <row r="142" spans="1:14" ht="14.4" customHeight="1" x14ac:dyDescent="0.3">
      <c r="A142" s="742" t="s">
        <v>524</v>
      </c>
      <c r="B142" s="743" t="s">
        <v>525</v>
      </c>
      <c r="C142" s="744" t="s">
        <v>542</v>
      </c>
      <c r="D142" s="745" t="s">
        <v>543</v>
      </c>
      <c r="E142" s="746">
        <v>50113001</v>
      </c>
      <c r="F142" s="745" t="s">
        <v>548</v>
      </c>
      <c r="G142" s="744" t="s">
        <v>549</v>
      </c>
      <c r="H142" s="744">
        <v>183318</v>
      </c>
      <c r="I142" s="744">
        <v>83318</v>
      </c>
      <c r="J142" s="744" t="s">
        <v>787</v>
      </c>
      <c r="K142" s="744" t="s">
        <v>788</v>
      </c>
      <c r="L142" s="747">
        <v>23.456666666666678</v>
      </c>
      <c r="M142" s="747">
        <v>27</v>
      </c>
      <c r="N142" s="748">
        <v>633.33000000000027</v>
      </c>
    </row>
    <row r="143" spans="1:14" ht="14.4" customHeight="1" x14ac:dyDescent="0.3">
      <c r="A143" s="742" t="s">
        <v>524</v>
      </c>
      <c r="B143" s="743" t="s">
        <v>525</v>
      </c>
      <c r="C143" s="744" t="s">
        <v>542</v>
      </c>
      <c r="D143" s="745" t="s">
        <v>543</v>
      </c>
      <c r="E143" s="746">
        <v>50113001</v>
      </c>
      <c r="F143" s="745" t="s">
        <v>548</v>
      </c>
      <c r="G143" s="744" t="s">
        <v>549</v>
      </c>
      <c r="H143" s="744">
        <v>103542</v>
      </c>
      <c r="I143" s="744">
        <v>3542</v>
      </c>
      <c r="J143" s="744" t="s">
        <v>789</v>
      </c>
      <c r="K143" s="744" t="s">
        <v>790</v>
      </c>
      <c r="L143" s="747">
        <v>35.449999999999996</v>
      </c>
      <c r="M143" s="747">
        <v>4</v>
      </c>
      <c r="N143" s="748">
        <v>141.79999999999998</v>
      </c>
    </row>
    <row r="144" spans="1:14" ht="14.4" customHeight="1" x14ac:dyDescent="0.3">
      <c r="A144" s="742" t="s">
        <v>524</v>
      </c>
      <c r="B144" s="743" t="s">
        <v>525</v>
      </c>
      <c r="C144" s="744" t="s">
        <v>542</v>
      </c>
      <c r="D144" s="745" t="s">
        <v>543</v>
      </c>
      <c r="E144" s="746">
        <v>50113001</v>
      </c>
      <c r="F144" s="745" t="s">
        <v>548</v>
      </c>
      <c r="G144" s="744" t="s">
        <v>549</v>
      </c>
      <c r="H144" s="744">
        <v>844831</v>
      </c>
      <c r="I144" s="744">
        <v>0</v>
      </c>
      <c r="J144" s="744" t="s">
        <v>791</v>
      </c>
      <c r="K144" s="744" t="s">
        <v>792</v>
      </c>
      <c r="L144" s="747">
        <v>1377.51</v>
      </c>
      <c r="M144" s="747">
        <v>1</v>
      </c>
      <c r="N144" s="748">
        <v>1377.51</v>
      </c>
    </row>
    <row r="145" spans="1:14" ht="14.4" customHeight="1" x14ac:dyDescent="0.3">
      <c r="A145" s="742" t="s">
        <v>524</v>
      </c>
      <c r="B145" s="743" t="s">
        <v>525</v>
      </c>
      <c r="C145" s="744" t="s">
        <v>542</v>
      </c>
      <c r="D145" s="745" t="s">
        <v>543</v>
      </c>
      <c r="E145" s="746">
        <v>50113001</v>
      </c>
      <c r="F145" s="745" t="s">
        <v>548</v>
      </c>
      <c r="G145" s="744" t="s">
        <v>549</v>
      </c>
      <c r="H145" s="744">
        <v>100113</v>
      </c>
      <c r="I145" s="744">
        <v>113</v>
      </c>
      <c r="J145" s="744" t="s">
        <v>793</v>
      </c>
      <c r="K145" s="744" t="s">
        <v>794</v>
      </c>
      <c r="L145" s="747">
        <v>46.049999999999976</v>
      </c>
      <c r="M145" s="747">
        <v>1</v>
      </c>
      <c r="N145" s="748">
        <v>46.049999999999976</v>
      </c>
    </row>
    <row r="146" spans="1:14" ht="14.4" customHeight="1" x14ac:dyDescent="0.3">
      <c r="A146" s="742" t="s">
        <v>524</v>
      </c>
      <c r="B146" s="743" t="s">
        <v>525</v>
      </c>
      <c r="C146" s="744" t="s">
        <v>542</v>
      </c>
      <c r="D146" s="745" t="s">
        <v>543</v>
      </c>
      <c r="E146" s="746">
        <v>50113001</v>
      </c>
      <c r="F146" s="745" t="s">
        <v>548</v>
      </c>
      <c r="G146" s="744" t="s">
        <v>549</v>
      </c>
      <c r="H146" s="744">
        <v>103645</v>
      </c>
      <c r="I146" s="744">
        <v>3645</v>
      </c>
      <c r="J146" s="744" t="s">
        <v>795</v>
      </c>
      <c r="K146" s="744" t="s">
        <v>796</v>
      </c>
      <c r="L146" s="747">
        <v>69.92</v>
      </c>
      <c r="M146" s="747">
        <v>1</v>
      </c>
      <c r="N146" s="748">
        <v>69.92</v>
      </c>
    </row>
    <row r="147" spans="1:14" ht="14.4" customHeight="1" x14ac:dyDescent="0.3">
      <c r="A147" s="742" t="s">
        <v>524</v>
      </c>
      <c r="B147" s="743" t="s">
        <v>525</v>
      </c>
      <c r="C147" s="744" t="s">
        <v>542</v>
      </c>
      <c r="D147" s="745" t="s">
        <v>543</v>
      </c>
      <c r="E147" s="746">
        <v>50113001</v>
      </c>
      <c r="F147" s="745" t="s">
        <v>548</v>
      </c>
      <c r="G147" s="744" t="s">
        <v>549</v>
      </c>
      <c r="H147" s="744">
        <v>192143</v>
      </c>
      <c r="I147" s="744">
        <v>192143</v>
      </c>
      <c r="J147" s="744" t="s">
        <v>797</v>
      </c>
      <c r="K147" s="744" t="s">
        <v>798</v>
      </c>
      <c r="L147" s="747">
        <v>216.08</v>
      </c>
      <c r="M147" s="747">
        <v>1</v>
      </c>
      <c r="N147" s="748">
        <v>216.08</v>
      </c>
    </row>
    <row r="148" spans="1:14" ht="14.4" customHeight="1" x14ac:dyDescent="0.3">
      <c r="A148" s="742" t="s">
        <v>524</v>
      </c>
      <c r="B148" s="743" t="s">
        <v>525</v>
      </c>
      <c r="C148" s="744" t="s">
        <v>542</v>
      </c>
      <c r="D148" s="745" t="s">
        <v>543</v>
      </c>
      <c r="E148" s="746">
        <v>50113001</v>
      </c>
      <c r="F148" s="745" t="s">
        <v>548</v>
      </c>
      <c r="G148" s="744" t="s">
        <v>549</v>
      </c>
      <c r="H148" s="744">
        <v>153642</v>
      </c>
      <c r="I148" s="744">
        <v>53642</v>
      </c>
      <c r="J148" s="744" t="s">
        <v>799</v>
      </c>
      <c r="K148" s="744" t="s">
        <v>800</v>
      </c>
      <c r="L148" s="747">
        <v>46.88</v>
      </c>
      <c r="M148" s="747">
        <v>1</v>
      </c>
      <c r="N148" s="748">
        <v>46.88</v>
      </c>
    </row>
    <row r="149" spans="1:14" ht="14.4" customHeight="1" x14ac:dyDescent="0.3">
      <c r="A149" s="742" t="s">
        <v>524</v>
      </c>
      <c r="B149" s="743" t="s">
        <v>525</v>
      </c>
      <c r="C149" s="744" t="s">
        <v>542</v>
      </c>
      <c r="D149" s="745" t="s">
        <v>543</v>
      </c>
      <c r="E149" s="746">
        <v>50113001</v>
      </c>
      <c r="F149" s="745" t="s">
        <v>548</v>
      </c>
      <c r="G149" s="744" t="s">
        <v>549</v>
      </c>
      <c r="H149" s="744">
        <v>102479</v>
      </c>
      <c r="I149" s="744">
        <v>2479</v>
      </c>
      <c r="J149" s="744" t="s">
        <v>801</v>
      </c>
      <c r="K149" s="744" t="s">
        <v>802</v>
      </c>
      <c r="L149" s="747">
        <v>66.029999999999987</v>
      </c>
      <c r="M149" s="747">
        <v>4</v>
      </c>
      <c r="N149" s="748">
        <v>264.11999999999995</v>
      </c>
    </row>
    <row r="150" spans="1:14" ht="14.4" customHeight="1" x14ac:dyDescent="0.3">
      <c r="A150" s="742" t="s">
        <v>524</v>
      </c>
      <c r="B150" s="743" t="s">
        <v>525</v>
      </c>
      <c r="C150" s="744" t="s">
        <v>542</v>
      </c>
      <c r="D150" s="745" t="s">
        <v>543</v>
      </c>
      <c r="E150" s="746">
        <v>50113001</v>
      </c>
      <c r="F150" s="745" t="s">
        <v>548</v>
      </c>
      <c r="G150" s="744" t="s">
        <v>549</v>
      </c>
      <c r="H150" s="744">
        <v>179327</v>
      </c>
      <c r="I150" s="744">
        <v>179327</v>
      </c>
      <c r="J150" s="744" t="s">
        <v>803</v>
      </c>
      <c r="K150" s="744" t="s">
        <v>705</v>
      </c>
      <c r="L150" s="747">
        <v>73.680000000000007</v>
      </c>
      <c r="M150" s="747">
        <v>3</v>
      </c>
      <c r="N150" s="748">
        <v>221.04000000000002</v>
      </c>
    </row>
    <row r="151" spans="1:14" ht="14.4" customHeight="1" x14ac:dyDescent="0.3">
      <c r="A151" s="742" t="s">
        <v>524</v>
      </c>
      <c r="B151" s="743" t="s">
        <v>525</v>
      </c>
      <c r="C151" s="744" t="s">
        <v>542</v>
      </c>
      <c r="D151" s="745" t="s">
        <v>543</v>
      </c>
      <c r="E151" s="746">
        <v>50113001</v>
      </c>
      <c r="F151" s="745" t="s">
        <v>548</v>
      </c>
      <c r="G151" s="744" t="s">
        <v>554</v>
      </c>
      <c r="H151" s="744">
        <v>115013</v>
      </c>
      <c r="I151" s="744">
        <v>15013</v>
      </c>
      <c r="J151" s="744" t="s">
        <v>804</v>
      </c>
      <c r="K151" s="744" t="s">
        <v>805</v>
      </c>
      <c r="L151" s="747">
        <v>60.080000000000005</v>
      </c>
      <c r="M151" s="747">
        <v>3</v>
      </c>
      <c r="N151" s="748">
        <v>180.24</v>
      </c>
    </row>
    <row r="152" spans="1:14" ht="14.4" customHeight="1" x14ac:dyDescent="0.3">
      <c r="A152" s="742" t="s">
        <v>524</v>
      </c>
      <c r="B152" s="743" t="s">
        <v>525</v>
      </c>
      <c r="C152" s="744" t="s">
        <v>542</v>
      </c>
      <c r="D152" s="745" t="s">
        <v>543</v>
      </c>
      <c r="E152" s="746">
        <v>50113001</v>
      </c>
      <c r="F152" s="745" t="s">
        <v>548</v>
      </c>
      <c r="G152" s="744" t="s">
        <v>549</v>
      </c>
      <c r="H152" s="744">
        <v>185656</v>
      </c>
      <c r="I152" s="744">
        <v>85656</v>
      </c>
      <c r="J152" s="744" t="s">
        <v>806</v>
      </c>
      <c r="K152" s="744" t="s">
        <v>796</v>
      </c>
      <c r="L152" s="747">
        <v>70.390000000000015</v>
      </c>
      <c r="M152" s="747">
        <v>1</v>
      </c>
      <c r="N152" s="748">
        <v>70.390000000000015</v>
      </c>
    </row>
    <row r="153" spans="1:14" ht="14.4" customHeight="1" x14ac:dyDescent="0.3">
      <c r="A153" s="742" t="s">
        <v>524</v>
      </c>
      <c r="B153" s="743" t="s">
        <v>525</v>
      </c>
      <c r="C153" s="744" t="s">
        <v>542</v>
      </c>
      <c r="D153" s="745" t="s">
        <v>543</v>
      </c>
      <c r="E153" s="746">
        <v>50113001</v>
      </c>
      <c r="F153" s="745" t="s">
        <v>548</v>
      </c>
      <c r="G153" s="744" t="s">
        <v>549</v>
      </c>
      <c r="H153" s="744">
        <v>145988</v>
      </c>
      <c r="I153" s="744">
        <v>145988</v>
      </c>
      <c r="J153" s="744" t="s">
        <v>807</v>
      </c>
      <c r="K153" s="744" t="s">
        <v>808</v>
      </c>
      <c r="L153" s="747">
        <v>1334.5181382380083</v>
      </c>
      <c r="M153" s="747">
        <v>4</v>
      </c>
      <c r="N153" s="748">
        <v>5338.0725529520332</v>
      </c>
    </row>
    <row r="154" spans="1:14" ht="14.4" customHeight="1" x14ac:dyDescent="0.3">
      <c r="A154" s="742" t="s">
        <v>524</v>
      </c>
      <c r="B154" s="743" t="s">
        <v>525</v>
      </c>
      <c r="C154" s="744" t="s">
        <v>542</v>
      </c>
      <c r="D154" s="745" t="s">
        <v>543</v>
      </c>
      <c r="E154" s="746">
        <v>50113001</v>
      </c>
      <c r="F154" s="745" t="s">
        <v>548</v>
      </c>
      <c r="G154" s="744" t="s">
        <v>554</v>
      </c>
      <c r="H154" s="744">
        <v>181456</v>
      </c>
      <c r="I154" s="744">
        <v>81456</v>
      </c>
      <c r="J154" s="744" t="s">
        <v>809</v>
      </c>
      <c r="K154" s="744" t="s">
        <v>810</v>
      </c>
      <c r="L154" s="747">
        <v>66.730000000000018</v>
      </c>
      <c r="M154" s="747">
        <v>3</v>
      </c>
      <c r="N154" s="748">
        <v>200.19000000000005</v>
      </c>
    </row>
    <row r="155" spans="1:14" ht="14.4" customHeight="1" x14ac:dyDescent="0.3">
      <c r="A155" s="742" t="s">
        <v>524</v>
      </c>
      <c r="B155" s="743" t="s">
        <v>525</v>
      </c>
      <c r="C155" s="744" t="s">
        <v>542</v>
      </c>
      <c r="D155" s="745" t="s">
        <v>543</v>
      </c>
      <c r="E155" s="746">
        <v>50113001</v>
      </c>
      <c r="F155" s="745" t="s">
        <v>548</v>
      </c>
      <c r="G155" s="744" t="s">
        <v>554</v>
      </c>
      <c r="H155" s="744">
        <v>215715</v>
      </c>
      <c r="I155" s="744">
        <v>215715</v>
      </c>
      <c r="J155" s="744" t="s">
        <v>809</v>
      </c>
      <c r="K155" s="744" t="s">
        <v>811</v>
      </c>
      <c r="L155" s="747">
        <v>66.550000000000011</v>
      </c>
      <c r="M155" s="747">
        <v>13</v>
      </c>
      <c r="N155" s="748">
        <v>865.1500000000002</v>
      </c>
    </row>
    <row r="156" spans="1:14" ht="14.4" customHeight="1" x14ac:dyDescent="0.3">
      <c r="A156" s="742" t="s">
        <v>524</v>
      </c>
      <c r="B156" s="743" t="s">
        <v>525</v>
      </c>
      <c r="C156" s="744" t="s">
        <v>542</v>
      </c>
      <c r="D156" s="745" t="s">
        <v>543</v>
      </c>
      <c r="E156" s="746">
        <v>50113001</v>
      </c>
      <c r="F156" s="745" t="s">
        <v>548</v>
      </c>
      <c r="G156" s="744" t="s">
        <v>526</v>
      </c>
      <c r="H156" s="744">
        <v>111955</v>
      </c>
      <c r="I156" s="744">
        <v>11955</v>
      </c>
      <c r="J156" s="744" t="s">
        <v>812</v>
      </c>
      <c r="K156" s="744" t="s">
        <v>813</v>
      </c>
      <c r="L156" s="747">
        <v>173.56</v>
      </c>
      <c r="M156" s="747">
        <v>4</v>
      </c>
      <c r="N156" s="748">
        <v>694.24</v>
      </c>
    </row>
    <row r="157" spans="1:14" ht="14.4" customHeight="1" x14ac:dyDescent="0.3">
      <c r="A157" s="742" t="s">
        <v>524</v>
      </c>
      <c r="B157" s="743" t="s">
        <v>525</v>
      </c>
      <c r="C157" s="744" t="s">
        <v>542</v>
      </c>
      <c r="D157" s="745" t="s">
        <v>543</v>
      </c>
      <c r="E157" s="746">
        <v>50113001</v>
      </c>
      <c r="F157" s="745" t="s">
        <v>548</v>
      </c>
      <c r="G157" s="744" t="s">
        <v>526</v>
      </c>
      <c r="H157" s="744">
        <v>159448</v>
      </c>
      <c r="I157" s="744">
        <v>59448</v>
      </c>
      <c r="J157" s="744" t="s">
        <v>814</v>
      </c>
      <c r="K157" s="744" t="s">
        <v>815</v>
      </c>
      <c r="L157" s="747">
        <v>369.08090909090913</v>
      </c>
      <c r="M157" s="747">
        <v>11</v>
      </c>
      <c r="N157" s="748">
        <v>4059.8900000000003</v>
      </c>
    </row>
    <row r="158" spans="1:14" ht="14.4" customHeight="1" x14ac:dyDescent="0.3">
      <c r="A158" s="742" t="s">
        <v>524</v>
      </c>
      <c r="B158" s="743" t="s">
        <v>525</v>
      </c>
      <c r="C158" s="744" t="s">
        <v>542</v>
      </c>
      <c r="D158" s="745" t="s">
        <v>543</v>
      </c>
      <c r="E158" s="746">
        <v>50113001</v>
      </c>
      <c r="F158" s="745" t="s">
        <v>548</v>
      </c>
      <c r="G158" s="744" t="s">
        <v>526</v>
      </c>
      <c r="H158" s="744">
        <v>159449</v>
      </c>
      <c r="I158" s="744">
        <v>59449</v>
      </c>
      <c r="J158" s="744" t="s">
        <v>816</v>
      </c>
      <c r="K158" s="744" t="s">
        <v>817</v>
      </c>
      <c r="L158" s="747">
        <v>775.27</v>
      </c>
      <c r="M158" s="747">
        <v>4</v>
      </c>
      <c r="N158" s="748">
        <v>3101.08</v>
      </c>
    </row>
    <row r="159" spans="1:14" ht="14.4" customHeight="1" x14ac:dyDescent="0.3">
      <c r="A159" s="742" t="s">
        <v>524</v>
      </c>
      <c r="B159" s="743" t="s">
        <v>525</v>
      </c>
      <c r="C159" s="744" t="s">
        <v>542</v>
      </c>
      <c r="D159" s="745" t="s">
        <v>543</v>
      </c>
      <c r="E159" s="746">
        <v>50113001</v>
      </c>
      <c r="F159" s="745" t="s">
        <v>548</v>
      </c>
      <c r="G159" s="744" t="s">
        <v>526</v>
      </c>
      <c r="H159" s="744">
        <v>147285</v>
      </c>
      <c r="I159" s="744">
        <v>47285</v>
      </c>
      <c r="J159" s="744" t="s">
        <v>818</v>
      </c>
      <c r="K159" s="744" t="s">
        <v>819</v>
      </c>
      <c r="L159" s="747">
        <v>1189.3599999999999</v>
      </c>
      <c r="M159" s="747">
        <v>3</v>
      </c>
      <c r="N159" s="748">
        <v>3568.08</v>
      </c>
    </row>
    <row r="160" spans="1:14" ht="14.4" customHeight="1" x14ac:dyDescent="0.3">
      <c r="A160" s="742" t="s">
        <v>524</v>
      </c>
      <c r="B160" s="743" t="s">
        <v>525</v>
      </c>
      <c r="C160" s="744" t="s">
        <v>542</v>
      </c>
      <c r="D160" s="745" t="s">
        <v>543</v>
      </c>
      <c r="E160" s="746">
        <v>50113001</v>
      </c>
      <c r="F160" s="745" t="s">
        <v>548</v>
      </c>
      <c r="G160" s="744" t="s">
        <v>549</v>
      </c>
      <c r="H160" s="744">
        <v>905098</v>
      </c>
      <c r="I160" s="744">
        <v>23989</v>
      </c>
      <c r="J160" s="744" t="s">
        <v>820</v>
      </c>
      <c r="K160" s="744" t="s">
        <v>526</v>
      </c>
      <c r="L160" s="747">
        <v>416.99000191891309</v>
      </c>
      <c r="M160" s="747">
        <v>6</v>
      </c>
      <c r="N160" s="748">
        <v>2501.9400115134786</v>
      </c>
    </row>
    <row r="161" spans="1:14" ht="14.4" customHeight="1" x14ac:dyDescent="0.3">
      <c r="A161" s="742" t="s">
        <v>524</v>
      </c>
      <c r="B161" s="743" t="s">
        <v>525</v>
      </c>
      <c r="C161" s="744" t="s">
        <v>542</v>
      </c>
      <c r="D161" s="745" t="s">
        <v>543</v>
      </c>
      <c r="E161" s="746">
        <v>50113001</v>
      </c>
      <c r="F161" s="745" t="s">
        <v>548</v>
      </c>
      <c r="G161" s="744" t="s">
        <v>549</v>
      </c>
      <c r="H161" s="744">
        <v>500230</v>
      </c>
      <c r="I161" s="744">
        <v>0</v>
      </c>
      <c r="J161" s="744" t="s">
        <v>821</v>
      </c>
      <c r="K161" s="744" t="s">
        <v>526</v>
      </c>
      <c r="L161" s="747">
        <v>396.87766490020391</v>
      </c>
      <c r="M161" s="747">
        <v>2</v>
      </c>
      <c r="N161" s="748">
        <v>793.75532980040782</v>
      </c>
    </row>
    <row r="162" spans="1:14" ht="14.4" customHeight="1" x14ac:dyDescent="0.3">
      <c r="A162" s="742" t="s">
        <v>524</v>
      </c>
      <c r="B162" s="743" t="s">
        <v>525</v>
      </c>
      <c r="C162" s="744" t="s">
        <v>542</v>
      </c>
      <c r="D162" s="745" t="s">
        <v>543</v>
      </c>
      <c r="E162" s="746">
        <v>50113001</v>
      </c>
      <c r="F162" s="745" t="s">
        <v>548</v>
      </c>
      <c r="G162" s="744" t="s">
        <v>549</v>
      </c>
      <c r="H162" s="744">
        <v>930665</v>
      </c>
      <c r="I162" s="744">
        <v>0</v>
      </c>
      <c r="J162" s="744" t="s">
        <v>822</v>
      </c>
      <c r="K162" s="744" t="s">
        <v>823</v>
      </c>
      <c r="L162" s="747">
        <v>78.69275198870119</v>
      </c>
      <c r="M162" s="747">
        <v>12</v>
      </c>
      <c r="N162" s="748">
        <v>944.31302386441428</v>
      </c>
    </row>
    <row r="163" spans="1:14" ht="14.4" customHeight="1" x14ac:dyDescent="0.3">
      <c r="A163" s="742" t="s">
        <v>524</v>
      </c>
      <c r="B163" s="743" t="s">
        <v>525</v>
      </c>
      <c r="C163" s="744" t="s">
        <v>542</v>
      </c>
      <c r="D163" s="745" t="s">
        <v>543</v>
      </c>
      <c r="E163" s="746">
        <v>50113001</v>
      </c>
      <c r="F163" s="745" t="s">
        <v>548</v>
      </c>
      <c r="G163" s="744" t="s">
        <v>549</v>
      </c>
      <c r="H163" s="744">
        <v>126502</v>
      </c>
      <c r="I163" s="744">
        <v>26502</v>
      </c>
      <c r="J163" s="744" t="s">
        <v>824</v>
      </c>
      <c r="K163" s="744" t="s">
        <v>825</v>
      </c>
      <c r="L163" s="747">
        <v>728.84999999999991</v>
      </c>
      <c r="M163" s="747">
        <v>2</v>
      </c>
      <c r="N163" s="748">
        <v>1457.6999999999998</v>
      </c>
    </row>
    <row r="164" spans="1:14" ht="14.4" customHeight="1" x14ac:dyDescent="0.3">
      <c r="A164" s="742" t="s">
        <v>524</v>
      </c>
      <c r="B164" s="743" t="s">
        <v>525</v>
      </c>
      <c r="C164" s="744" t="s">
        <v>542</v>
      </c>
      <c r="D164" s="745" t="s">
        <v>543</v>
      </c>
      <c r="E164" s="746">
        <v>50113001</v>
      </c>
      <c r="F164" s="745" t="s">
        <v>548</v>
      </c>
      <c r="G164" s="744" t="s">
        <v>549</v>
      </c>
      <c r="H164" s="744">
        <v>215476</v>
      </c>
      <c r="I164" s="744">
        <v>215476</v>
      </c>
      <c r="J164" s="744" t="s">
        <v>826</v>
      </c>
      <c r="K164" s="744" t="s">
        <v>827</v>
      </c>
      <c r="L164" s="747">
        <v>123.11000000000001</v>
      </c>
      <c r="M164" s="747">
        <v>12</v>
      </c>
      <c r="N164" s="748">
        <v>1477.3200000000002</v>
      </c>
    </row>
    <row r="165" spans="1:14" ht="14.4" customHeight="1" x14ac:dyDescent="0.3">
      <c r="A165" s="742" t="s">
        <v>524</v>
      </c>
      <c r="B165" s="743" t="s">
        <v>525</v>
      </c>
      <c r="C165" s="744" t="s">
        <v>542</v>
      </c>
      <c r="D165" s="745" t="s">
        <v>543</v>
      </c>
      <c r="E165" s="746">
        <v>50113001</v>
      </c>
      <c r="F165" s="745" t="s">
        <v>548</v>
      </c>
      <c r="G165" s="744" t="s">
        <v>549</v>
      </c>
      <c r="H165" s="744">
        <v>183272</v>
      </c>
      <c r="I165" s="744">
        <v>215478</v>
      </c>
      <c r="J165" s="744" t="s">
        <v>828</v>
      </c>
      <c r="K165" s="744" t="s">
        <v>829</v>
      </c>
      <c r="L165" s="747">
        <v>174.69</v>
      </c>
      <c r="M165" s="747">
        <v>2</v>
      </c>
      <c r="N165" s="748">
        <v>349.38</v>
      </c>
    </row>
    <row r="166" spans="1:14" ht="14.4" customHeight="1" x14ac:dyDescent="0.3">
      <c r="A166" s="742" t="s">
        <v>524</v>
      </c>
      <c r="B166" s="743" t="s">
        <v>525</v>
      </c>
      <c r="C166" s="744" t="s">
        <v>542</v>
      </c>
      <c r="D166" s="745" t="s">
        <v>543</v>
      </c>
      <c r="E166" s="746">
        <v>50113001</v>
      </c>
      <c r="F166" s="745" t="s">
        <v>548</v>
      </c>
      <c r="G166" s="744" t="s">
        <v>549</v>
      </c>
      <c r="H166" s="744">
        <v>215473</v>
      </c>
      <c r="I166" s="744">
        <v>215473</v>
      </c>
      <c r="J166" s="744" t="s">
        <v>830</v>
      </c>
      <c r="K166" s="744" t="s">
        <v>831</v>
      </c>
      <c r="L166" s="747">
        <v>220.30000000000007</v>
      </c>
      <c r="M166" s="747">
        <v>1</v>
      </c>
      <c r="N166" s="748">
        <v>220.30000000000007</v>
      </c>
    </row>
    <row r="167" spans="1:14" ht="14.4" customHeight="1" x14ac:dyDescent="0.3">
      <c r="A167" s="742" t="s">
        <v>524</v>
      </c>
      <c r="B167" s="743" t="s">
        <v>525</v>
      </c>
      <c r="C167" s="744" t="s">
        <v>542</v>
      </c>
      <c r="D167" s="745" t="s">
        <v>543</v>
      </c>
      <c r="E167" s="746">
        <v>50113001</v>
      </c>
      <c r="F167" s="745" t="s">
        <v>548</v>
      </c>
      <c r="G167" s="744" t="s">
        <v>549</v>
      </c>
      <c r="H167" s="744">
        <v>158793</v>
      </c>
      <c r="I167" s="744">
        <v>58793</v>
      </c>
      <c r="J167" s="744" t="s">
        <v>832</v>
      </c>
      <c r="K167" s="744" t="s">
        <v>833</v>
      </c>
      <c r="L167" s="747">
        <v>277.37999999999994</v>
      </c>
      <c r="M167" s="747">
        <v>1</v>
      </c>
      <c r="N167" s="748">
        <v>277.37999999999994</v>
      </c>
    </row>
    <row r="168" spans="1:14" ht="14.4" customHeight="1" x14ac:dyDescent="0.3">
      <c r="A168" s="742" t="s">
        <v>524</v>
      </c>
      <c r="B168" s="743" t="s">
        <v>525</v>
      </c>
      <c r="C168" s="744" t="s">
        <v>542</v>
      </c>
      <c r="D168" s="745" t="s">
        <v>543</v>
      </c>
      <c r="E168" s="746">
        <v>50113001</v>
      </c>
      <c r="F168" s="745" t="s">
        <v>548</v>
      </c>
      <c r="G168" s="744" t="s">
        <v>526</v>
      </c>
      <c r="H168" s="744">
        <v>154150</v>
      </c>
      <c r="I168" s="744">
        <v>132522</v>
      </c>
      <c r="J168" s="744" t="s">
        <v>834</v>
      </c>
      <c r="K168" s="744" t="s">
        <v>835</v>
      </c>
      <c r="L168" s="747">
        <v>83.27</v>
      </c>
      <c r="M168" s="747">
        <v>2</v>
      </c>
      <c r="N168" s="748">
        <v>166.54</v>
      </c>
    </row>
    <row r="169" spans="1:14" ht="14.4" customHeight="1" x14ac:dyDescent="0.3">
      <c r="A169" s="742" t="s">
        <v>524</v>
      </c>
      <c r="B169" s="743" t="s">
        <v>525</v>
      </c>
      <c r="C169" s="744" t="s">
        <v>542</v>
      </c>
      <c r="D169" s="745" t="s">
        <v>543</v>
      </c>
      <c r="E169" s="746">
        <v>50113001</v>
      </c>
      <c r="F169" s="745" t="s">
        <v>548</v>
      </c>
      <c r="G169" s="744" t="s">
        <v>554</v>
      </c>
      <c r="H169" s="744">
        <v>847627</v>
      </c>
      <c r="I169" s="744">
        <v>134502</v>
      </c>
      <c r="J169" s="744" t="s">
        <v>836</v>
      </c>
      <c r="K169" s="744" t="s">
        <v>691</v>
      </c>
      <c r="L169" s="747">
        <v>50.64</v>
      </c>
      <c r="M169" s="747">
        <v>5</v>
      </c>
      <c r="N169" s="748">
        <v>253.2</v>
      </c>
    </row>
    <row r="170" spans="1:14" ht="14.4" customHeight="1" x14ac:dyDescent="0.3">
      <c r="A170" s="742" t="s">
        <v>524</v>
      </c>
      <c r="B170" s="743" t="s">
        <v>525</v>
      </c>
      <c r="C170" s="744" t="s">
        <v>542</v>
      </c>
      <c r="D170" s="745" t="s">
        <v>543</v>
      </c>
      <c r="E170" s="746">
        <v>50113001</v>
      </c>
      <c r="F170" s="745" t="s">
        <v>548</v>
      </c>
      <c r="G170" s="744" t="s">
        <v>554</v>
      </c>
      <c r="H170" s="744">
        <v>168326</v>
      </c>
      <c r="I170" s="744">
        <v>168326</v>
      </c>
      <c r="J170" s="744" t="s">
        <v>837</v>
      </c>
      <c r="K170" s="744" t="s">
        <v>838</v>
      </c>
      <c r="L170" s="747">
        <v>352.83</v>
      </c>
      <c r="M170" s="747">
        <v>1</v>
      </c>
      <c r="N170" s="748">
        <v>352.83</v>
      </c>
    </row>
    <row r="171" spans="1:14" ht="14.4" customHeight="1" x14ac:dyDescent="0.3">
      <c r="A171" s="742" t="s">
        <v>524</v>
      </c>
      <c r="B171" s="743" t="s">
        <v>525</v>
      </c>
      <c r="C171" s="744" t="s">
        <v>542</v>
      </c>
      <c r="D171" s="745" t="s">
        <v>543</v>
      </c>
      <c r="E171" s="746">
        <v>50113001</v>
      </c>
      <c r="F171" s="745" t="s">
        <v>548</v>
      </c>
      <c r="G171" s="744" t="s">
        <v>554</v>
      </c>
      <c r="H171" s="744">
        <v>168327</v>
      </c>
      <c r="I171" s="744">
        <v>168327</v>
      </c>
      <c r="J171" s="744" t="s">
        <v>837</v>
      </c>
      <c r="K171" s="744" t="s">
        <v>839</v>
      </c>
      <c r="L171" s="747">
        <v>1267.4233333333329</v>
      </c>
      <c r="M171" s="747">
        <v>12</v>
      </c>
      <c r="N171" s="748">
        <v>15209.079999999996</v>
      </c>
    </row>
    <row r="172" spans="1:14" ht="14.4" customHeight="1" x14ac:dyDescent="0.3">
      <c r="A172" s="742" t="s">
        <v>524</v>
      </c>
      <c r="B172" s="743" t="s">
        <v>525</v>
      </c>
      <c r="C172" s="744" t="s">
        <v>542</v>
      </c>
      <c r="D172" s="745" t="s">
        <v>543</v>
      </c>
      <c r="E172" s="746">
        <v>50113001</v>
      </c>
      <c r="F172" s="745" t="s">
        <v>548</v>
      </c>
      <c r="G172" s="744" t="s">
        <v>554</v>
      </c>
      <c r="H172" s="744">
        <v>193745</v>
      </c>
      <c r="I172" s="744">
        <v>193745</v>
      </c>
      <c r="J172" s="744" t="s">
        <v>840</v>
      </c>
      <c r="K172" s="744" t="s">
        <v>841</v>
      </c>
      <c r="L172" s="747">
        <v>1580.07</v>
      </c>
      <c r="M172" s="747">
        <v>2</v>
      </c>
      <c r="N172" s="748">
        <v>3160.14</v>
      </c>
    </row>
    <row r="173" spans="1:14" ht="14.4" customHeight="1" x14ac:dyDescent="0.3">
      <c r="A173" s="742" t="s">
        <v>524</v>
      </c>
      <c r="B173" s="743" t="s">
        <v>525</v>
      </c>
      <c r="C173" s="744" t="s">
        <v>542</v>
      </c>
      <c r="D173" s="745" t="s">
        <v>543</v>
      </c>
      <c r="E173" s="746">
        <v>50113001</v>
      </c>
      <c r="F173" s="745" t="s">
        <v>548</v>
      </c>
      <c r="G173" s="744" t="s">
        <v>549</v>
      </c>
      <c r="H173" s="744">
        <v>145273</v>
      </c>
      <c r="I173" s="744">
        <v>45273</v>
      </c>
      <c r="J173" s="744" t="s">
        <v>842</v>
      </c>
      <c r="K173" s="744" t="s">
        <v>843</v>
      </c>
      <c r="L173" s="747">
        <v>48.459999999999987</v>
      </c>
      <c r="M173" s="747">
        <v>2</v>
      </c>
      <c r="N173" s="748">
        <v>96.919999999999973</v>
      </c>
    </row>
    <row r="174" spans="1:14" ht="14.4" customHeight="1" x14ac:dyDescent="0.3">
      <c r="A174" s="742" t="s">
        <v>524</v>
      </c>
      <c r="B174" s="743" t="s">
        <v>525</v>
      </c>
      <c r="C174" s="744" t="s">
        <v>542</v>
      </c>
      <c r="D174" s="745" t="s">
        <v>543</v>
      </c>
      <c r="E174" s="746">
        <v>50113001</v>
      </c>
      <c r="F174" s="745" t="s">
        <v>548</v>
      </c>
      <c r="G174" s="744" t="s">
        <v>549</v>
      </c>
      <c r="H174" s="744">
        <v>166506</v>
      </c>
      <c r="I174" s="744">
        <v>66506</v>
      </c>
      <c r="J174" s="744" t="s">
        <v>844</v>
      </c>
      <c r="K174" s="744" t="s">
        <v>597</v>
      </c>
      <c r="L174" s="747">
        <v>47.520000000000032</v>
      </c>
      <c r="M174" s="747">
        <v>1</v>
      </c>
      <c r="N174" s="748">
        <v>47.520000000000032</v>
      </c>
    </row>
    <row r="175" spans="1:14" ht="14.4" customHeight="1" x14ac:dyDescent="0.3">
      <c r="A175" s="742" t="s">
        <v>524</v>
      </c>
      <c r="B175" s="743" t="s">
        <v>525</v>
      </c>
      <c r="C175" s="744" t="s">
        <v>542</v>
      </c>
      <c r="D175" s="745" t="s">
        <v>543</v>
      </c>
      <c r="E175" s="746">
        <v>50113001</v>
      </c>
      <c r="F175" s="745" t="s">
        <v>548</v>
      </c>
      <c r="G175" s="744" t="s">
        <v>549</v>
      </c>
      <c r="H175" s="744">
        <v>102818</v>
      </c>
      <c r="I175" s="744">
        <v>2818</v>
      </c>
      <c r="J175" s="744" t="s">
        <v>845</v>
      </c>
      <c r="K175" s="744" t="s">
        <v>846</v>
      </c>
      <c r="L175" s="747">
        <v>112.8218181818182</v>
      </c>
      <c r="M175" s="747">
        <v>11</v>
      </c>
      <c r="N175" s="748">
        <v>1241.0400000000002</v>
      </c>
    </row>
    <row r="176" spans="1:14" ht="14.4" customHeight="1" x14ac:dyDescent="0.3">
      <c r="A176" s="742" t="s">
        <v>524</v>
      </c>
      <c r="B176" s="743" t="s">
        <v>525</v>
      </c>
      <c r="C176" s="744" t="s">
        <v>542</v>
      </c>
      <c r="D176" s="745" t="s">
        <v>543</v>
      </c>
      <c r="E176" s="746">
        <v>50113001</v>
      </c>
      <c r="F176" s="745" t="s">
        <v>548</v>
      </c>
      <c r="G176" s="744" t="s">
        <v>549</v>
      </c>
      <c r="H176" s="744">
        <v>166015</v>
      </c>
      <c r="I176" s="744">
        <v>66015</v>
      </c>
      <c r="J176" s="744" t="s">
        <v>847</v>
      </c>
      <c r="K176" s="744" t="s">
        <v>848</v>
      </c>
      <c r="L176" s="747">
        <v>188.72</v>
      </c>
      <c r="M176" s="747">
        <v>6</v>
      </c>
      <c r="N176" s="748">
        <v>1132.32</v>
      </c>
    </row>
    <row r="177" spans="1:14" ht="14.4" customHeight="1" x14ac:dyDescent="0.3">
      <c r="A177" s="742" t="s">
        <v>524</v>
      </c>
      <c r="B177" s="743" t="s">
        <v>525</v>
      </c>
      <c r="C177" s="744" t="s">
        <v>542</v>
      </c>
      <c r="D177" s="745" t="s">
        <v>543</v>
      </c>
      <c r="E177" s="746">
        <v>50113001</v>
      </c>
      <c r="F177" s="745" t="s">
        <v>548</v>
      </c>
      <c r="G177" s="744" t="s">
        <v>549</v>
      </c>
      <c r="H177" s="744">
        <v>197026</v>
      </c>
      <c r="I177" s="744">
        <v>97026</v>
      </c>
      <c r="J177" s="744" t="s">
        <v>849</v>
      </c>
      <c r="K177" s="744" t="s">
        <v>850</v>
      </c>
      <c r="L177" s="747">
        <v>122.60999999999994</v>
      </c>
      <c r="M177" s="747">
        <v>3</v>
      </c>
      <c r="N177" s="748">
        <v>367.82999999999981</v>
      </c>
    </row>
    <row r="178" spans="1:14" ht="14.4" customHeight="1" x14ac:dyDescent="0.3">
      <c r="A178" s="742" t="s">
        <v>524</v>
      </c>
      <c r="B178" s="743" t="s">
        <v>525</v>
      </c>
      <c r="C178" s="744" t="s">
        <v>542</v>
      </c>
      <c r="D178" s="745" t="s">
        <v>543</v>
      </c>
      <c r="E178" s="746">
        <v>50113001</v>
      </c>
      <c r="F178" s="745" t="s">
        <v>548</v>
      </c>
      <c r="G178" s="744" t="s">
        <v>549</v>
      </c>
      <c r="H178" s="744">
        <v>110502</v>
      </c>
      <c r="I178" s="744">
        <v>10502</v>
      </c>
      <c r="J178" s="744" t="s">
        <v>851</v>
      </c>
      <c r="K178" s="744" t="s">
        <v>852</v>
      </c>
      <c r="L178" s="747">
        <v>104.87</v>
      </c>
      <c r="M178" s="747">
        <v>2</v>
      </c>
      <c r="N178" s="748">
        <v>209.74</v>
      </c>
    </row>
    <row r="179" spans="1:14" ht="14.4" customHeight="1" x14ac:dyDescent="0.3">
      <c r="A179" s="742" t="s">
        <v>524</v>
      </c>
      <c r="B179" s="743" t="s">
        <v>525</v>
      </c>
      <c r="C179" s="744" t="s">
        <v>542</v>
      </c>
      <c r="D179" s="745" t="s">
        <v>543</v>
      </c>
      <c r="E179" s="746">
        <v>50113001</v>
      </c>
      <c r="F179" s="745" t="s">
        <v>548</v>
      </c>
      <c r="G179" s="744" t="s">
        <v>549</v>
      </c>
      <c r="H179" s="744">
        <v>162083</v>
      </c>
      <c r="I179" s="744">
        <v>162083</v>
      </c>
      <c r="J179" s="744" t="s">
        <v>851</v>
      </c>
      <c r="K179" s="744" t="s">
        <v>853</v>
      </c>
      <c r="L179" s="747">
        <v>429.89249999999993</v>
      </c>
      <c r="M179" s="747">
        <v>8</v>
      </c>
      <c r="N179" s="748">
        <v>3439.1399999999994</v>
      </c>
    </row>
    <row r="180" spans="1:14" ht="14.4" customHeight="1" x14ac:dyDescent="0.3">
      <c r="A180" s="742" t="s">
        <v>524</v>
      </c>
      <c r="B180" s="743" t="s">
        <v>525</v>
      </c>
      <c r="C180" s="744" t="s">
        <v>542</v>
      </c>
      <c r="D180" s="745" t="s">
        <v>543</v>
      </c>
      <c r="E180" s="746">
        <v>50113001</v>
      </c>
      <c r="F180" s="745" t="s">
        <v>548</v>
      </c>
      <c r="G180" s="744" t="s">
        <v>549</v>
      </c>
      <c r="H180" s="744">
        <v>214593</v>
      </c>
      <c r="I180" s="744">
        <v>214593</v>
      </c>
      <c r="J180" s="744" t="s">
        <v>854</v>
      </c>
      <c r="K180" s="744" t="s">
        <v>855</v>
      </c>
      <c r="L180" s="747">
        <v>56.489999999999988</v>
      </c>
      <c r="M180" s="747">
        <v>1</v>
      </c>
      <c r="N180" s="748">
        <v>56.489999999999988</v>
      </c>
    </row>
    <row r="181" spans="1:14" ht="14.4" customHeight="1" x14ac:dyDescent="0.3">
      <c r="A181" s="742" t="s">
        <v>524</v>
      </c>
      <c r="B181" s="743" t="s">
        <v>525</v>
      </c>
      <c r="C181" s="744" t="s">
        <v>542</v>
      </c>
      <c r="D181" s="745" t="s">
        <v>543</v>
      </c>
      <c r="E181" s="746">
        <v>50113001</v>
      </c>
      <c r="F181" s="745" t="s">
        <v>548</v>
      </c>
      <c r="G181" s="744" t="s">
        <v>549</v>
      </c>
      <c r="H181" s="744">
        <v>199680</v>
      </c>
      <c r="I181" s="744">
        <v>199680</v>
      </c>
      <c r="J181" s="744" t="s">
        <v>856</v>
      </c>
      <c r="K181" s="744" t="s">
        <v>857</v>
      </c>
      <c r="L181" s="747">
        <v>364.69857142857154</v>
      </c>
      <c r="M181" s="747">
        <v>14</v>
      </c>
      <c r="N181" s="748">
        <v>5105.7800000000016</v>
      </c>
    </row>
    <row r="182" spans="1:14" ht="14.4" customHeight="1" x14ac:dyDescent="0.3">
      <c r="A182" s="742" t="s">
        <v>524</v>
      </c>
      <c r="B182" s="743" t="s">
        <v>525</v>
      </c>
      <c r="C182" s="744" t="s">
        <v>542</v>
      </c>
      <c r="D182" s="745" t="s">
        <v>543</v>
      </c>
      <c r="E182" s="746">
        <v>50113001</v>
      </c>
      <c r="F182" s="745" t="s">
        <v>548</v>
      </c>
      <c r="G182" s="744" t="s">
        <v>549</v>
      </c>
      <c r="H182" s="744">
        <v>187076</v>
      </c>
      <c r="I182" s="744">
        <v>87076</v>
      </c>
      <c r="J182" s="744" t="s">
        <v>858</v>
      </c>
      <c r="K182" s="744" t="s">
        <v>859</v>
      </c>
      <c r="L182" s="747">
        <v>127.39476190476192</v>
      </c>
      <c r="M182" s="747">
        <v>21</v>
      </c>
      <c r="N182" s="748">
        <v>2675.2900000000004</v>
      </c>
    </row>
    <row r="183" spans="1:14" ht="14.4" customHeight="1" x14ac:dyDescent="0.3">
      <c r="A183" s="742" t="s">
        <v>524</v>
      </c>
      <c r="B183" s="743" t="s">
        <v>525</v>
      </c>
      <c r="C183" s="744" t="s">
        <v>542</v>
      </c>
      <c r="D183" s="745" t="s">
        <v>543</v>
      </c>
      <c r="E183" s="746">
        <v>50113001</v>
      </c>
      <c r="F183" s="745" t="s">
        <v>548</v>
      </c>
      <c r="G183" s="744" t="s">
        <v>549</v>
      </c>
      <c r="H183" s="744">
        <v>192757</v>
      </c>
      <c r="I183" s="744">
        <v>92757</v>
      </c>
      <c r="J183" s="744" t="s">
        <v>858</v>
      </c>
      <c r="K183" s="744" t="s">
        <v>860</v>
      </c>
      <c r="L183" s="747">
        <v>74.859959930773641</v>
      </c>
      <c r="M183" s="747">
        <v>4</v>
      </c>
      <c r="N183" s="748">
        <v>299.43983972309456</v>
      </c>
    </row>
    <row r="184" spans="1:14" ht="14.4" customHeight="1" x14ac:dyDescent="0.3">
      <c r="A184" s="742" t="s">
        <v>524</v>
      </c>
      <c r="B184" s="743" t="s">
        <v>525</v>
      </c>
      <c r="C184" s="744" t="s">
        <v>542</v>
      </c>
      <c r="D184" s="745" t="s">
        <v>543</v>
      </c>
      <c r="E184" s="746">
        <v>50113001</v>
      </c>
      <c r="F184" s="745" t="s">
        <v>548</v>
      </c>
      <c r="G184" s="744" t="s">
        <v>526</v>
      </c>
      <c r="H184" s="744">
        <v>848947</v>
      </c>
      <c r="I184" s="744">
        <v>135928</v>
      </c>
      <c r="J184" s="744" t="s">
        <v>861</v>
      </c>
      <c r="K184" s="744" t="s">
        <v>753</v>
      </c>
      <c r="L184" s="747">
        <v>71.17000000000003</v>
      </c>
      <c r="M184" s="747">
        <v>2</v>
      </c>
      <c r="N184" s="748">
        <v>142.34000000000006</v>
      </c>
    </row>
    <row r="185" spans="1:14" ht="14.4" customHeight="1" x14ac:dyDescent="0.3">
      <c r="A185" s="742" t="s">
        <v>524</v>
      </c>
      <c r="B185" s="743" t="s">
        <v>525</v>
      </c>
      <c r="C185" s="744" t="s">
        <v>542</v>
      </c>
      <c r="D185" s="745" t="s">
        <v>543</v>
      </c>
      <c r="E185" s="746">
        <v>50113001</v>
      </c>
      <c r="F185" s="745" t="s">
        <v>548</v>
      </c>
      <c r="G185" s="744" t="s">
        <v>549</v>
      </c>
      <c r="H185" s="744">
        <v>846413</v>
      </c>
      <c r="I185" s="744">
        <v>57585</v>
      </c>
      <c r="J185" s="744" t="s">
        <v>862</v>
      </c>
      <c r="K185" s="744" t="s">
        <v>863</v>
      </c>
      <c r="L185" s="747">
        <v>133.94666666666666</v>
      </c>
      <c r="M185" s="747">
        <v>9</v>
      </c>
      <c r="N185" s="748">
        <v>1205.52</v>
      </c>
    </row>
    <row r="186" spans="1:14" ht="14.4" customHeight="1" x14ac:dyDescent="0.3">
      <c r="A186" s="742" t="s">
        <v>524</v>
      </c>
      <c r="B186" s="743" t="s">
        <v>525</v>
      </c>
      <c r="C186" s="744" t="s">
        <v>542</v>
      </c>
      <c r="D186" s="745" t="s">
        <v>543</v>
      </c>
      <c r="E186" s="746">
        <v>50113001</v>
      </c>
      <c r="F186" s="745" t="s">
        <v>548</v>
      </c>
      <c r="G186" s="744" t="s">
        <v>549</v>
      </c>
      <c r="H186" s="744">
        <v>850308</v>
      </c>
      <c r="I186" s="744">
        <v>130719</v>
      </c>
      <c r="J186" s="744" t="s">
        <v>864</v>
      </c>
      <c r="K186" s="744" t="s">
        <v>526</v>
      </c>
      <c r="L186" s="747">
        <v>115.99500000000003</v>
      </c>
      <c r="M186" s="747">
        <v>2</v>
      </c>
      <c r="N186" s="748">
        <v>231.99000000000007</v>
      </c>
    </row>
    <row r="187" spans="1:14" ht="14.4" customHeight="1" x14ac:dyDescent="0.3">
      <c r="A187" s="742" t="s">
        <v>524</v>
      </c>
      <c r="B187" s="743" t="s">
        <v>525</v>
      </c>
      <c r="C187" s="744" t="s">
        <v>542</v>
      </c>
      <c r="D187" s="745" t="s">
        <v>543</v>
      </c>
      <c r="E187" s="746">
        <v>50113001</v>
      </c>
      <c r="F187" s="745" t="s">
        <v>548</v>
      </c>
      <c r="G187" s="744" t="s">
        <v>549</v>
      </c>
      <c r="H187" s="744">
        <v>181293</v>
      </c>
      <c r="I187" s="744">
        <v>181293</v>
      </c>
      <c r="J187" s="744" t="s">
        <v>865</v>
      </c>
      <c r="K187" s="744" t="s">
        <v>866</v>
      </c>
      <c r="L187" s="747">
        <v>202.1</v>
      </c>
      <c r="M187" s="747">
        <v>1</v>
      </c>
      <c r="N187" s="748">
        <v>202.1</v>
      </c>
    </row>
    <row r="188" spans="1:14" ht="14.4" customHeight="1" x14ac:dyDescent="0.3">
      <c r="A188" s="742" t="s">
        <v>524</v>
      </c>
      <c r="B188" s="743" t="s">
        <v>525</v>
      </c>
      <c r="C188" s="744" t="s">
        <v>542</v>
      </c>
      <c r="D188" s="745" t="s">
        <v>543</v>
      </c>
      <c r="E188" s="746">
        <v>50113001</v>
      </c>
      <c r="F188" s="745" t="s">
        <v>548</v>
      </c>
      <c r="G188" s="744" t="s">
        <v>549</v>
      </c>
      <c r="H188" s="744">
        <v>500618</v>
      </c>
      <c r="I188" s="744">
        <v>125753</v>
      </c>
      <c r="J188" s="744" t="s">
        <v>867</v>
      </c>
      <c r="K188" s="744" t="s">
        <v>868</v>
      </c>
      <c r="L188" s="747">
        <v>264.5499999999999</v>
      </c>
      <c r="M188" s="747">
        <v>8</v>
      </c>
      <c r="N188" s="748">
        <v>2116.3999999999992</v>
      </c>
    </row>
    <row r="189" spans="1:14" ht="14.4" customHeight="1" x14ac:dyDescent="0.3">
      <c r="A189" s="742" t="s">
        <v>524</v>
      </c>
      <c r="B189" s="743" t="s">
        <v>525</v>
      </c>
      <c r="C189" s="744" t="s">
        <v>542</v>
      </c>
      <c r="D189" s="745" t="s">
        <v>543</v>
      </c>
      <c r="E189" s="746">
        <v>50113001</v>
      </c>
      <c r="F189" s="745" t="s">
        <v>548</v>
      </c>
      <c r="G189" s="744" t="s">
        <v>549</v>
      </c>
      <c r="H189" s="744">
        <v>214902</v>
      </c>
      <c r="I189" s="744">
        <v>214902</v>
      </c>
      <c r="J189" s="744" t="s">
        <v>869</v>
      </c>
      <c r="K189" s="744" t="s">
        <v>870</v>
      </c>
      <c r="L189" s="747">
        <v>56.83625</v>
      </c>
      <c r="M189" s="747">
        <v>8</v>
      </c>
      <c r="N189" s="748">
        <v>454.69</v>
      </c>
    </row>
    <row r="190" spans="1:14" ht="14.4" customHeight="1" x14ac:dyDescent="0.3">
      <c r="A190" s="742" t="s">
        <v>524</v>
      </c>
      <c r="B190" s="743" t="s">
        <v>525</v>
      </c>
      <c r="C190" s="744" t="s">
        <v>542</v>
      </c>
      <c r="D190" s="745" t="s">
        <v>543</v>
      </c>
      <c r="E190" s="746">
        <v>50113001</v>
      </c>
      <c r="F190" s="745" t="s">
        <v>548</v>
      </c>
      <c r="G190" s="744" t="s">
        <v>549</v>
      </c>
      <c r="H190" s="744">
        <v>214904</v>
      </c>
      <c r="I190" s="744">
        <v>214904</v>
      </c>
      <c r="J190" s="744" t="s">
        <v>871</v>
      </c>
      <c r="K190" s="744" t="s">
        <v>872</v>
      </c>
      <c r="L190" s="747">
        <v>80.527857142857172</v>
      </c>
      <c r="M190" s="747">
        <v>14</v>
      </c>
      <c r="N190" s="748">
        <v>1127.3900000000003</v>
      </c>
    </row>
    <row r="191" spans="1:14" ht="14.4" customHeight="1" x14ac:dyDescent="0.3">
      <c r="A191" s="742" t="s">
        <v>524</v>
      </c>
      <c r="B191" s="743" t="s">
        <v>525</v>
      </c>
      <c r="C191" s="744" t="s">
        <v>542</v>
      </c>
      <c r="D191" s="745" t="s">
        <v>543</v>
      </c>
      <c r="E191" s="746">
        <v>50113001</v>
      </c>
      <c r="F191" s="745" t="s">
        <v>548</v>
      </c>
      <c r="G191" s="744" t="s">
        <v>549</v>
      </c>
      <c r="H191" s="744">
        <v>214908</v>
      </c>
      <c r="I191" s="744">
        <v>214908</v>
      </c>
      <c r="J191" s="744" t="s">
        <v>873</v>
      </c>
      <c r="K191" s="744" t="s">
        <v>874</v>
      </c>
      <c r="L191" s="747">
        <v>157.06000000000003</v>
      </c>
      <c r="M191" s="747">
        <v>1</v>
      </c>
      <c r="N191" s="748">
        <v>157.06000000000003</v>
      </c>
    </row>
    <row r="192" spans="1:14" ht="14.4" customHeight="1" x14ac:dyDescent="0.3">
      <c r="A192" s="742" t="s">
        <v>524</v>
      </c>
      <c r="B192" s="743" t="s">
        <v>525</v>
      </c>
      <c r="C192" s="744" t="s">
        <v>542</v>
      </c>
      <c r="D192" s="745" t="s">
        <v>543</v>
      </c>
      <c r="E192" s="746">
        <v>50113001</v>
      </c>
      <c r="F192" s="745" t="s">
        <v>548</v>
      </c>
      <c r="G192" s="744" t="s">
        <v>554</v>
      </c>
      <c r="H192" s="744">
        <v>147458</v>
      </c>
      <c r="I192" s="744">
        <v>147458</v>
      </c>
      <c r="J192" s="744" t="s">
        <v>875</v>
      </c>
      <c r="K192" s="744" t="s">
        <v>876</v>
      </c>
      <c r="L192" s="747">
        <v>100.07000000000002</v>
      </c>
      <c r="M192" s="747">
        <v>1</v>
      </c>
      <c r="N192" s="748">
        <v>100.07000000000002</v>
      </c>
    </row>
    <row r="193" spans="1:14" ht="14.4" customHeight="1" x14ac:dyDescent="0.3">
      <c r="A193" s="742" t="s">
        <v>524</v>
      </c>
      <c r="B193" s="743" t="s">
        <v>525</v>
      </c>
      <c r="C193" s="744" t="s">
        <v>542</v>
      </c>
      <c r="D193" s="745" t="s">
        <v>543</v>
      </c>
      <c r="E193" s="746">
        <v>50113001</v>
      </c>
      <c r="F193" s="745" t="s">
        <v>548</v>
      </c>
      <c r="G193" s="744" t="s">
        <v>554</v>
      </c>
      <c r="H193" s="744">
        <v>147466</v>
      </c>
      <c r="I193" s="744">
        <v>147466</v>
      </c>
      <c r="J193" s="744" t="s">
        <v>877</v>
      </c>
      <c r="K193" s="744" t="s">
        <v>878</v>
      </c>
      <c r="L193" s="747">
        <v>129.80000000000001</v>
      </c>
      <c r="M193" s="747">
        <v>2</v>
      </c>
      <c r="N193" s="748">
        <v>259.60000000000002</v>
      </c>
    </row>
    <row r="194" spans="1:14" ht="14.4" customHeight="1" x14ac:dyDescent="0.3">
      <c r="A194" s="742" t="s">
        <v>524</v>
      </c>
      <c r="B194" s="743" t="s">
        <v>525</v>
      </c>
      <c r="C194" s="744" t="s">
        <v>542</v>
      </c>
      <c r="D194" s="745" t="s">
        <v>543</v>
      </c>
      <c r="E194" s="746">
        <v>50113001</v>
      </c>
      <c r="F194" s="745" t="s">
        <v>548</v>
      </c>
      <c r="G194" s="744" t="s">
        <v>554</v>
      </c>
      <c r="H194" s="744">
        <v>169191</v>
      </c>
      <c r="I194" s="744">
        <v>69191</v>
      </c>
      <c r="J194" s="744" t="s">
        <v>879</v>
      </c>
      <c r="K194" s="744" t="s">
        <v>880</v>
      </c>
      <c r="L194" s="747">
        <v>94.93</v>
      </c>
      <c r="M194" s="747">
        <v>2</v>
      </c>
      <c r="N194" s="748">
        <v>189.86</v>
      </c>
    </row>
    <row r="195" spans="1:14" ht="14.4" customHeight="1" x14ac:dyDescent="0.3">
      <c r="A195" s="742" t="s">
        <v>524</v>
      </c>
      <c r="B195" s="743" t="s">
        <v>525</v>
      </c>
      <c r="C195" s="744" t="s">
        <v>542</v>
      </c>
      <c r="D195" s="745" t="s">
        <v>543</v>
      </c>
      <c r="E195" s="746">
        <v>50113001</v>
      </c>
      <c r="F195" s="745" t="s">
        <v>548</v>
      </c>
      <c r="G195" s="744" t="s">
        <v>554</v>
      </c>
      <c r="H195" s="744">
        <v>169189</v>
      </c>
      <c r="I195" s="744">
        <v>69189</v>
      </c>
      <c r="J195" s="744" t="s">
        <v>881</v>
      </c>
      <c r="K195" s="744" t="s">
        <v>882</v>
      </c>
      <c r="L195" s="747">
        <v>61.436666666666667</v>
      </c>
      <c r="M195" s="747">
        <v>12</v>
      </c>
      <c r="N195" s="748">
        <v>737.24</v>
      </c>
    </row>
    <row r="196" spans="1:14" ht="14.4" customHeight="1" x14ac:dyDescent="0.3">
      <c r="A196" s="742" t="s">
        <v>524</v>
      </c>
      <c r="B196" s="743" t="s">
        <v>525</v>
      </c>
      <c r="C196" s="744" t="s">
        <v>542</v>
      </c>
      <c r="D196" s="745" t="s">
        <v>543</v>
      </c>
      <c r="E196" s="746">
        <v>50113001</v>
      </c>
      <c r="F196" s="745" t="s">
        <v>548</v>
      </c>
      <c r="G196" s="744" t="s">
        <v>554</v>
      </c>
      <c r="H196" s="744">
        <v>146692</v>
      </c>
      <c r="I196" s="744">
        <v>46692</v>
      </c>
      <c r="J196" s="744" t="s">
        <v>883</v>
      </c>
      <c r="K196" s="744" t="s">
        <v>884</v>
      </c>
      <c r="L196" s="747">
        <v>78.29000000000002</v>
      </c>
      <c r="M196" s="747">
        <v>5</v>
      </c>
      <c r="N196" s="748">
        <v>391.4500000000001</v>
      </c>
    </row>
    <row r="197" spans="1:14" ht="14.4" customHeight="1" x14ac:dyDescent="0.3">
      <c r="A197" s="742" t="s">
        <v>524</v>
      </c>
      <c r="B197" s="743" t="s">
        <v>525</v>
      </c>
      <c r="C197" s="744" t="s">
        <v>542</v>
      </c>
      <c r="D197" s="745" t="s">
        <v>543</v>
      </c>
      <c r="E197" s="746">
        <v>50113001</v>
      </c>
      <c r="F197" s="745" t="s">
        <v>548</v>
      </c>
      <c r="G197" s="744" t="s">
        <v>554</v>
      </c>
      <c r="H197" s="744">
        <v>147454</v>
      </c>
      <c r="I197" s="744">
        <v>147454</v>
      </c>
      <c r="J197" s="744" t="s">
        <v>885</v>
      </c>
      <c r="K197" s="744" t="s">
        <v>886</v>
      </c>
      <c r="L197" s="747">
        <v>92.839999999999989</v>
      </c>
      <c r="M197" s="747">
        <v>1</v>
      </c>
      <c r="N197" s="748">
        <v>92.839999999999989</v>
      </c>
    </row>
    <row r="198" spans="1:14" ht="14.4" customHeight="1" x14ac:dyDescent="0.3">
      <c r="A198" s="742" t="s">
        <v>524</v>
      </c>
      <c r="B198" s="743" t="s">
        <v>525</v>
      </c>
      <c r="C198" s="744" t="s">
        <v>542</v>
      </c>
      <c r="D198" s="745" t="s">
        <v>543</v>
      </c>
      <c r="E198" s="746">
        <v>50113001</v>
      </c>
      <c r="F198" s="745" t="s">
        <v>548</v>
      </c>
      <c r="G198" s="744" t="s">
        <v>549</v>
      </c>
      <c r="H198" s="744">
        <v>149990</v>
      </c>
      <c r="I198" s="744">
        <v>49990</v>
      </c>
      <c r="J198" s="744" t="s">
        <v>887</v>
      </c>
      <c r="K198" s="744" t="s">
        <v>888</v>
      </c>
      <c r="L198" s="747">
        <v>123.93000000000004</v>
      </c>
      <c r="M198" s="747">
        <v>1</v>
      </c>
      <c r="N198" s="748">
        <v>123.93000000000004</v>
      </c>
    </row>
    <row r="199" spans="1:14" ht="14.4" customHeight="1" x14ac:dyDescent="0.3">
      <c r="A199" s="742" t="s">
        <v>524</v>
      </c>
      <c r="B199" s="743" t="s">
        <v>525</v>
      </c>
      <c r="C199" s="744" t="s">
        <v>542</v>
      </c>
      <c r="D199" s="745" t="s">
        <v>543</v>
      </c>
      <c r="E199" s="746">
        <v>50113001</v>
      </c>
      <c r="F199" s="745" t="s">
        <v>548</v>
      </c>
      <c r="G199" s="744" t="s">
        <v>549</v>
      </c>
      <c r="H199" s="744">
        <v>116463</v>
      </c>
      <c r="I199" s="744">
        <v>16463</v>
      </c>
      <c r="J199" s="744" t="s">
        <v>889</v>
      </c>
      <c r="K199" s="744" t="s">
        <v>890</v>
      </c>
      <c r="L199" s="747">
        <v>126.69999999999999</v>
      </c>
      <c r="M199" s="747">
        <v>1</v>
      </c>
      <c r="N199" s="748">
        <v>126.69999999999999</v>
      </c>
    </row>
    <row r="200" spans="1:14" ht="14.4" customHeight="1" x14ac:dyDescent="0.3">
      <c r="A200" s="742" t="s">
        <v>524</v>
      </c>
      <c r="B200" s="743" t="s">
        <v>525</v>
      </c>
      <c r="C200" s="744" t="s">
        <v>542</v>
      </c>
      <c r="D200" s="745" t="s">
        <v>543</v>
      </c>
      <c r="E200" s="746">
        <v>50113001</v>
      </c>
      <c r="F200" s="745" t="s">
        <v>548</v>
      </c>
      <c r="G200" s="744" t="s">
        <v>549</v>
      </c>
      <c r="H200" s="744">
        <v>126530</v>
      </c>
      <c r="I200" s="744">
        <v>26530</v>
      </c>
      <c r="J200" s="744" t="s">
        <v>891</v>
      </c>
      <c r="K200" s="744" t="s">
        <v>892</v>
      </c>
      <c r="L200" s="747">
        <v>295.89</v>
      </c>
      <c r="M200" s="747">
        <v>1</v>
      </c>
      <c r="N200" s="748">
        <v>295.89</v>
      </c>
    </row>
    <row r="201" spans="1:14" ht="14.4" customHeight="1" x14ac:dyDescent="0.3">
      <c r="A201" s="742" t="s">
        <v>524</v>
      </c>
      <c r="B201" s="743" t="s">
        <v>525</v>
      </c>
      <c r="C201" s="744" t="s">
        <v>542</v>
      </c>
      <c r="D201" s="745" t="s">
        <v>543</v>
      </c>
      <c r="E201" s="746">
        <v>50113001</v>
      </c>
      <c r="F201" s="745" t="s">
        <v>548</v>
      </c>
      <c r="G201" s="744" t="s">
        <v>549</v>
      </c>
      <c r="H201" s="744">
        <v>47995</v>
      </c>
      <c r="I201" s="744">
        <v>47995</v>
      </c>
      <c r="J201" s="744" t="s">
        <v>893</v>
      </c>
      <c r="K201" s="744" t="s">
        <v>894</v>
      </c>
      <c r="L201" s="747">
        <v>847.74</v>
      </c>
      <c r="M201" s="747">
        <v>1</v>
      </c>
      <c r="N201" s="748">
        <v>847.74</v>
      </c>
    </row>
    <row r="202" spans="1:14" ht="14.4" customHeight="1" x14ac:dyDescent="0.3">
      <c r="A202" s="742" t="s">
        <v>524</v>
      </c>
      <c r="B202" s="743" t="s">
        <v>525</v>
      </c>
      <c r="C202" s="744" t="s">
        <v>542</v>
      </c>
      <c r="D202" s="745" t="s">
        <v>543</v>
      </c>
      <c r="E202" s="746">
        <v>50113001</v>
      </c>
      <c r="F202" s="745" t="s">
        <v>548</v>
      </c>
      <c r="G202" s="744" t="s">
        <v>549</v>
      </c>
      <c r="H202" s="744">
        <v>119378</v>
      </c>
      <c r="I202" s="744">
        <v>19378</v>
      </c>
      <c r="J202" s="744" t="s">
        <v>895</v>
      </c>
      <c r="K202" s="744" t="s">
        <v>896</v>
      </c>
      <c r="L202" s="747">
        <v>110.71871708436871</v>
      </c>
      <c r="M202" s="747">
        <v>10</v>
      </c>
      <c r="N202" s="748">
        <v>1107.187170843687</v>
      </c>
    </row>
    <row r="203" spans="1:14" ht="14.4" customHeight="1" x14ac:dyDescent="0.3">
      <c r="A203" s="742" t="s">
        <v>524</v>
      </c>
      <c r="B203" s="743" t="s">
        <v>525</v>
      </c>
      <c r="C203" s="744" t="s">
        <v>542</v>
      </c>
      <c r="D203" s="745" t="s">
        <v>543</v>
      </c>
      <c r="E203" s="746">
        <v>50113001</v>
      </c>
      <c r="F203" s="745" t="s">
        <v>548</v>
      </c>
      <c r="G203" s="744" t="s">
        <v>549</v>
      </c>
      <c r="H203" s="744">
        <v>193124</v>
      </c>
      <c r="I203" s="744">
        <v>93124</v>
      </c>
      <c r="J203" s="744" t="s">
        <v>895</v>
      </c>
      <c r="K203" s="744" t="s">
        <v>897</v>
      </c>
      <c r="L203" s="747">
        <v>75.469729117034063</v>
      </c>
      <c r="M203" s="747">
        <v>8</v>
      </c>
      <c r="N203" s="748">
        <v>603.75783293627251</v>
      </c>
    </row>
    <row r="204" spans="1:14" ht="14.4" customHeight="1" x14ac:dyDescent="0.3">
      <c r="A204" s="742" t="s">
        <v>524</v>
      </c>
      <c r="B204" s="743" t="s">
        <v>525</v>
      </c>
      <c r="C204" s="744" t="s">
        <v>542</v>
      </c>
      <c r="D204" s="745" t="s">
        <v>543</v>
      </c>
      <c r="E204" s="746">
        <v>50113001</v>
      </c>
      <c r="F204" s="745" t="s">
        <v>548</v>
      </c>
      <c r="G204" s="744" t="s">
        <v>549</v>
      </c>
      <c r="H204" s="744">
        <v>159570</v>
      </c>
      <c r="I204" s="744">
        <v>59570</v>
      </c>
      <c r="J204" s="744" t="s">
        <v>898</v>
      </c>
      <c r="K204" s="744" t="s">
        <v>899</v>
      </c>
      <c r="L204" s="747">
        <v>120.24333333333333</v>
      </c>
      <c r="M204" s="747">
        <v>3</v>
      </c>
      <c r="N204" s="748">
        <v>360.72999999999996</v>
      </c>
    </row>
    <row r="205" spans="1:14" ht="14.4" customHeight="1" x14ac:dyDescent="0.3">
      <c r="A205" s="742" t="s">
        <v>524</v>
      </c>
      <c r="B205" s="743" t="s">
        <v>525</v>
      </c>
      <c r="C205" s="744" t="s">
        <v>542</v>
      </c>
      <c r="D205" s="745" t="s">
        <v>543</v>
      </c>
      <c r="E205" s="746">
        <v>50113001</v>
      </c>
      <c r="F205" s="745" t="s">
        <v>548</v>
      </c>
      <c r="G205" s="744" t="s">
        <v>549</v>
      </c>
      <c r="H205" s="744">
        <v>207506</v>
      </c>
      <c r="I205" s="744">
        <v>207506</v>
      </c>
      <c r="J205" s="744" t="s">
        <v>900</v>
      </c>
      <c r="K205" s="744" t="s">
        <v>901</v>
      </c>
      <c r="L205" s="747">
        <v>588.15000000000009</v>
      </c>
      <c r="M205" s="747">
        <v>1</v>
      </c>
      <c r="N205" s="748">
        <v>588.15000000000009</v>
      </c>
    </row>
    <row r="206" spans="1:14" ht="14.4" customHeight="1" x14ac:dyDescent="0.3">
      <c r="A206" s="742" t="s">
        <v>524</v>
      </c>
      <c r="B206" s="743" t="s">
        <v>525</v>
      </c>
      <c r="C206" s="744" t="s">
        <v>542</v>
      </c>
      <c r="D206" s="745" t="s">
        <v>543</v>
      </c>
      <c r="E206" s="746">
        <v>50113001</v>
      </c>
      <c r="F206" s="745" t="s">
        <v>548</v>
      </c>
      <c r="G206" s="744" t="s">
        <v>549</v>
      </c>
      <c r="H206" s="744">
        <v>214598</v>
      </c>
      <c r="I206" s="744">
        <v>214598</v>
      </c>
      <c r="J206" s="744" t="s">
        <v>902</v>
      </c>
      <c r="K206" s="744" t="s">
        <v>903</v>
      </c>
      <c r="L206" s="747">
        <v>169.625</v>
      </c>
      <c r="M206" s="747">
        <v>6</v>
      </c>
      <c r="N206" s="748">
        <v>1017.75</v>
      </c>
    </row>
    <row r="207" spans="1:14" ht="14.4" customHeight="1" x14ac:dyDescent="0.3">
      <c r="A207" s="742" t="s">
        <v>524</v>
      </c>
      <c r="B207" s="743" t="s">
        <v>525</v>
      </c>
      <c r="C207" s="744" t="s">
        <v>542</v>
      </c>
      <c r="D207" s="745" t="s">
        <v>543</v>
      </c>
      <c r="E207" s="746">
        <v>50113001</v>
      </c>
      <c r="F207" s="745" t="s">
        <v>548</v>
      </c>
      <c r="G207" s="744" t="s">
        <v>549</v>
      </c>
      <c r="H207" s="744">
        <v>848802</v>
      </c>
      <c r="I207" s="744">
        <v>163138</v>
      </c>
      <c r="J207" s="744" t="s">
        <v>902</v>
      </c>
      <c r="K207" s="744" t="s">
        <v>903</v>
      </c>
      <c r="L207" s="747">
        <v>166.64999999999998</v>
      </c>
      <c r="M207" s="747">
        <v>4</v>
      </c>
      <c r="N207" s="748">
        <v>666.59999999999991</v>
      </c>
    </row>
    <row r="208" spans="1:14" ht="14.4" customHeight="1" x14ac:dyDescent="0.3">
      <c r="A208" s="742" t="s">
        <v>524</v>
      </c>
      <c r="B208" s="743" t="s">
        <v>525</v>
      </c>
      <c r="C208" s="744" t="s">
        <v>542</v>
      </c>
      <c r="D208" s="745" t="s">
        <v>543</v>
      </c>
      <c r="E208" s="746">
        <v>50113001</v>
      </c>
      <c r="F208" s="745" t="s">
        <v>548</v>
      </c>
      <c r="G208" s="744" t="s">
        <v>554</v>
      </c>
      <c r="H208" s="744">
        <v>114439</v>
      </c>
      <c r="I208" s="744">
        <v>14439</v>
      </c>
      <c r="J208" s="744" t="s">
        <v>904</v>
      </c>
      <c r="K208" s="744" t="s">
        <v>905</v>
      </c>
      <c r="L208" s="747">
        <v>96.902135317686884</v>
      </c>
      <c r="M208" s="747">
        <v>14</v>
      </c>
      <c r="N208" s="748">
        <v>1356.6298944476164</v>
      </c>
    </row>
    <row r="209" spans="1:14" ht="14.4" customHeight="1" x14ac:dyDescent="0.3">
      <c r="A209" s="742" t="s">
        <v>524</v>
      </c>
      <c r="B209" s="743" t="s">
        <v>525</v>
      </c>
      <c r="C209" s="744" t="s">
        <v>542</v>
      </c>
      <c r="D209" s="745" t="s">
        <v>543</v>
      </c>
      <c r="E209" s="746">
        <v>50113001</v>
      </c>
      <c r="F209" s="745" t="s">
        <v>548</v>
      </c>
      <c r="G209" s="744" t="s">
        <v>549</v>
      </c>
      <c r="H209" s="744">
        <v>849041</v>
      </c>
      <c r="I209" s="744">
        <v>19053</v>
      </c>
      <c r="J209" s="744" t="s">
        <v>906</v>
      </c>
      <c r="K209" s="744" t="s">
        <v>526</v>
      </c>
      <c r="L209" s="747">
        <v>123.78</v>
      </c>
      <c r="M209" s="747">
        <v>1</v>
      </c>
      <c r="N209" s="748">
        <v>123.78</v>
      </c>
    </row>
    <row r="210" spans="1:14" ht="14.4" customHeight="1" x14ac:dyDescent="0.3">
      <c r="A210" s="742" t="s">
        <v>524</v>
      </c>
      <c r="B210" s="743" t="s">
        <v>525</v>
      </c>
      <c r="C210" s="744" t="s">
        <v>542</v>
      </c>
      <c r="D210" s="745" t="s">
        <v>543</v>
      </c>
      <c r="E210" s="746">
        <v>50113001</v>
      </c>
      <c r="F210" s="745" t="s">
        <v>548</v>
      </c>
      <c r="G210" s="744" t="s">
        <v>549</v>
      </c>
      <c r="H210" s="744">
        <v>216978</v>
      </c>
      <c r="I210" s="744">
        <v>216978</v>
      </c>
      <c r="J210" s="744" t="s">
        <v>907</v>
      </c>
      <c r="K210" s="744" t="s">
        <v>908</v>
      </c>
      <c r="L210" s="747">
        <v>293.6600000000002</v>
      </c>
      <c r="M210" s="747">
        <v>2</v>
      </c>
      <c r="N210" s="748">
        <v>587.32000000000039</v>
      </c>
    </row>
    <row r="211" spans="1:14" ht="14.4" customHeight="1" x14ac:dyDescent="0.3">
      <c r="A211" s="742" t="s">
        <v>524</v>
      </c>
      <c r="B211" s="743" t="s">
        <v>525</v>
      </c>
      <c r="C211" s="744" t="s">
        <v>542</v>
      </c>
      <c r="D211" s="745" t="s">
        <v>543</v>
      </c>
      <c r="E211" s="746">
        <v>50113001</v>
      </c>
      <c r="F211" s="745" t="s">
        <v>548</v>
      </c>
      <c r="G211" s="744" t="s">
        <v>549</v>
      </c>
      <c r="H211" s="744">
        <v>152334</v>
      </c>
      <c r="I211" s="744">
        <v>52334</v>
      </c>
      <c r="J211" s="744" t="s">
        <v>909</v>
      </c>
      <c r="K211" s="744" t="s">
        <v>910</v>
      </c>
      <c r="L211" s="747">
        <v>289.51</v>
      </c>
      <c r="M211" s="747">
        <v>4</v>
      </c>
      <c r="N211" s="748">
        <v>1158.04</v>
      </c>
    </row>
    <row r="212" spans="1:14" ht="14.4" customHeight="1" x14ac:dyDescent="0.3">
      <c r="A212" s="742" t="s">
        <v>524</v>
      </c>
      <c r="B212" s="743" t="s">
        <v>525</v>
      </c>
      <c r="C212" s="744" t="s">
        <v>542</v>
      </c>
      <c r="D212" s="745" t="s">
        <v>543</v>
      </c>
      <c r="E212" s="746">
        <v>50113001</v>
      </c>
      <c r="F212" s="745" t="s">
        <v>548</v>
      </c>
      <c r="G212" s="744" t="s">
        <v>526</v>
      </c>
      <c r="H212" s="744">
        <v>19117</v>
      </c>
      <c r="I212" s="744">
        <v>19117</v>
      </c>
      <c r="J212" s="744" t="s">
        <v>911</v>
      </c>
      <c r="K212" s="744" t="s">
        <v>912</v>
      </c>
      <c r="L212" s="747">
        <v>58.349999999999994</v>
      </c>
      <c r="M212" s="747">
        <v>3</v>
      </c>
      <c r="N212" s="748">
        <v>175.04999999999998</v>
      </c>
    </row>
    <row r="213" spans="1:14" ht="14.4" customHeight="1" x14ac:dyDescent="0.3">
      <c r="A213" s="742" t="s">
        <v>524</v>
      </c>
      <c r="B213" s="743" t="s">
        <v>525</v>
      </c>
      <c r="C213" s="744" t="s">
        <v>542</v>
      </c>
      <c r="D213" s="745" t="s">
        <v>543</v>
      </c>
      <c r="E213" s="746">
        <v>50113001</v>
      </c>
      <c r="F213" s="745" t="s">
        <v>548</v>
      </c>
      <c r="G213" s="744" t="s">
        <v>554</v>
      </c>
      <c r="H213" s="744">
        <v>132063</v>
      </c>
      <c r="I213" s="744">
        <v>32063</v>
      </c>
      <c r="J213" s="744" t="s">
        <v>913</v>
      </c>
      <c r="K213" s="744" t="s">
        <v>914</v>
      </c>
      <c r="L213" s="747">
        <v>721.19999999999993</v>
      </c>
      <c r="M213" s="747">
        <v>11</v>
      </c>
      <c r="N213" s="748">
        <v>7933.1999999999989</v>
      </c>
    </row>
    <row r="214" spans="1:14" ht="14.4" customHeight="1" x14ac:dyDescent="0.3">
      <c r="A214" s="742" t="s">
        <v>524</v>
      </c>
      <c r="B214" s="743" t="s">
        <v>525</v>
      </c>
      <c r="C214" s="744" t="s">
        <v>542</v>
      </c>
      <c r="D214" s="745" t="s">
        <v>543</v>
      </c>
      <c r="E214" s="746">
        <v>50113001</v>
      </c>
      <c r="F214" s="745" t="s">
        <v>548</v>
      </c>
      <c r="G214" s="744" t="s">
        <v>554</v>
      </c>
      <c r="H214" s="744">
        <v>213487</v>
      </c>
      <c r="I214" s="744">
        <v>213487</v>
      </c>
      <c r="J214" s="744" t="s">
        <v>913</v>
      </c>
      <c r="K214" s="744" t="s">
        <v>915</v>
      </c>
      <c r="L214" s="747">
        <v>291.85646488788922</v>
      </c>
      <c r="M214" s="747">
        <v>114</v>
      </c>
      <c r="N214" s="748">
        <v>33271.636997219372</v>
      </c>
    </row>
    <row r="215" spans="1:14" ht="14.4" customHeight="1" x14ac:dyDescent="0.3">
      <c r="A215" s="742" t="s">
        <v>524</v>
      </c>
      <c r="B215" s="743" t="s">
        <v>525</v>
      </c>
      <c r="C215" s="744" t="s">
        <v>542</v>
      </c>
      <c r="D215" s="745" t="s">
        <v>543</v>
      </c>
      <c r="E215" s="746">
        <v>50113001</v>
      </c>
      <c r="F215" s="745" t="s">
        <v>548</v>
      </c>
      <c r="G215" s="744" t="s">
        <v>554</v>
      </c>
      <c r="H215" s="744">
        <v>213489</v>
      </c>
      <c r="I215" s="744">
        <v>213489</v>
      </c>
      <c r="J215" s="744" t="s">
        <v>913</v>
      </c>
      <c r="K215" s="744" t="s">
        <v>916</v>
      </c>
      <c r="L215" s="747">
        <v>630.65989373122682</v>
      </c>
      <c r="M215" s="747">
        <v>133</v>
      </c>
      <c r="N215" s="748">
        <v>83877.765866253161</v>
      </c>
    </row>
    <row r="216" spans="1:14" ht="14.4" customHeight="1" x14ac:dyDescent="0.3">
      <c r="A216" s="742" t="s">
        <v>524</v>
      </c>
      <c r="B216" s="743" t="s">
        <v>525</v>
      </c>
      <c r="C216" s="744" t="s">
        <v>542</v>
      </c>
      <c r="D216" s="745" t="s">
        <v>543</v>
      </c>
      <c r="E216" s="746">
        <v>50113001</v>
      </c>
      <c r="F216" s="745" t="s">
        <v>548</v>
      </c>
      <c r="G216" s="744" t="s">
        <v>554</v>
      </c>
      <c r="H216" s="744">
        <v>213490</v>
      </c>
      <c r="I216" s="744">
        <v>213490</v>
      </c>
      <c r="J216" s="744" t="s">
        <v>913</v>
      </c>
      <c r="K216" s="744" t="s">
        <v>917</v>
      </c>
      <c r="L216" s="747">
        <v>913.65</v>
      </c>
      <c r="M216" s="747">
        <v>3</v>
      </c>
      <c r="N216" s="748">
        <v>2740.95</v>
      </c>
    </row>
    <row r="217" spans="1:14" ht="14.4" customHeight="1" x14ac:dyDescent="0.3">
      <c r="A217" s="742" t="s">
        <v>524</v>
      </c>
      <c r="B217" s="743" t="s">
        <v>525</v>
      </c>
      <c r="C217" s="744" t="s">
        <v>542</v>
      </c>
      <c r="D217" s="745" t="s">
        <v>543</v>
      </c>
      <c r="E217" s="746">
        <v>50113001</v>
      </c>
      <c r="F217" s="745" t="s">
        <v>548</v>
      </c>
      <c r="G217" s="744" t="s">
        <v>554</v>
      </c>
      <c r="H217" s="744">
        <v>213494</v>
      </c>
      <c r="I217" s="744">
        <v>213494</v>
      </c>
      <c r="J217" s="744" t="s">
        <v>913</v>
      </c>
      <c r="K217" s="744" t="s">
        <v>918</v>
      </c>
      <c r="L217" s="747">
        <v>408.94995593752367</v>
      </c>
      <c r="M217" s="747">
        <v>208</v>
      </c>
      <c r="N217" s="748">
        <v>85061.590835004929</v>
      </c>
    </row>
    <row r="218" spans="1:14" ht="14.4" customHeight="1" x14ac:dyDescent="0.3">
      <c r="A218" s="742" t="s">
        <v>524</v>
      </c>
      <c r="B218" s="743" t="s">
        <v>525</v>
      </c>
      <c r="C218" s="744" t="s">
        <v>542</v>
      </c>
      <c r="D218" s="745" t="s">
        <v>543</v>
      </c>
      <c r="E218" s="746">
        <v>50113001</v>
      </c>
      <c r="F218" s="745" t="s">
        <v>548</v>
      </c>
      <c r="G218" s="744" t="s">
        <v>554</v>
      </c>
      <c r="H218" s="744">
        <v>213480</v>
      </c>
      <c r="I218" s="744">
        <v>213480</v>
      </c>
      <c r="J218" s="744" t="s">
        <v>919</v>
      </c>
      <c r="K218" s="744" t="s">
        <v>916</v>
      </c>
      <c r="L218" s="747">
        <v>1106.2600000000002</v>
      </c>
      <c r="M218" s="747">
        <v>2</v>
      </c>
      <c r="N218" s="748">
        <v>2212.5200000000004</v>
      </c>
    </row>
    <row r="219" spans="1:14" ht="14.4" customHeight="1" x14ac:dyDescent="0.3">
      <c r="A219" s="742" t="s">
        <v>524</v>
      </c>
      <c r="B219" s="743" t="s">
        <v>525</v>
      </c>
      <c r="C219" s="744" t="s">
        <v>542</v>
      </c>
      <c r="D219" s="745" t="s">
        <v>543</v>
      </c>
      <c r="E219" s="746">
        <v>50113001</v>
      </c>
      <c r="F219" s="745" t="s">
        <v>548</v>
      </c>
      <c r="G219" s="744" t="s">
        <v>526</v>
      </c>
      <c r="H219" s="744">
        <v>198219</v>
      </c>
      <c r="I219" s="744">
        <v>98219</v>
      </c>
      <c r="J219" s="744" t="s">
        <v>920</v>
      </c>
      <c r="K219" s="744" t="s">
        <v>921</v>
      </c>
      <c r="L219" s="747">
        <v>60.178723404255308</v>
      </c>
      <c r="M219" s="747">
        <v>47</v>
      </c>
      <c r="N219" s="748">
        <v>2828.3999999999996</v>
      </c>
    </row>
    <row r="220" spans="1:14" ht="14.4" customHeight="1" x14ac:dyDescent="0.3">
      <c r="A220" s="742" t="s">
        <v>524</v>
      </c>
      <c r="B220" s="743" t="s">
        <v>525</v>
      </c>
      <c r="C220" s="744" t="s">
        <v>542</v>
      </c>
      <c r="D220" s="745" t="s">
        <v>543</v>
      </c>
      <c r="E220" s="746">
        <v>50113001</v>
      </c>
      <c r="F220" s="745" t="s">
        <v>548</v>
      </c>
      <c r="G220" s="744" t="s">
        <v>554</v>
      </c>
      <c r="H220" s="744">
        <v>156807</v>
      </c>
      <c r="I220" s="744">
        <v>56807</v>
      </c>
      <c r="J220" s="744" t="s">
        <v>922</v>
      </c>
      <c r="K220" s="744" t="s">
        <v>923</v>
      </c>
      <c r="L220" s="747">
        <v>72.23</v>
      </c>
      <c r="M220" s="747">
        <v>2</v>
      </c>
      <c r="N220" s="748">
        <v>144.46</v>
      </c>
    </row>
    <row r="221" spans="1:14" ht="14.4" customHeight="1" x14ac:dyDescent="0.3">
      <c r="A221" s="742" t="s">
        <v>524</v>
      </c>
      <c r="B221" s="743" t="s">
        <v>525</v>
      </c>
      <c r="C221" s="744" t="s">
        <v>542</v>
      </c>
      <c r="D221" s="745" t="s">
        <v>543</v>
      </c>
      <c r="E221" s="746">
        <v>50113001</v>
      </c>
      <c r="F221" s="745" t="s">
        <v>548</v>
      </c>
      <c r="G221" s="744" t="s">
        <v>554</v>
      </c>
      <c r="H221" s="744">
        <v>156808</v>
      </c>
      <c r="I221" s="744">
        <v>56808</v>
      </c>
      <c r="J221" s="744" t="s">
        <v>922</v>
      </c>
      <c r="K221" s="744" t="s">
        <v>924</v>
      </c>
      <c r="L221" s="747">
        <v>117.25666666666666</v>
      </c>
      <c r="M221" s="747">
        <v>3</v>
      </c>
      <c r="N221" s="748">
        <v>351.77</v>
      </c>
    </row>
    <row r="222" spans="1:14" ht="14.4" customHeight="1" x14ac:dyDescent="0.3">
      <c r="A222" s="742" t="s">
        <v>524</v>
      </c>
      <c r="B222" s="743" t="s">
        <v>525</v>
      </c>
      <c r="C222" s="744" t="s">
        <v>542</v>
      </c>
      <c r="D222" s="745" t="s">
        <v>543</v>
      </c>
      <c r="E222" s="746">
        <v>50113001</v>
      </c>
      <c r="F222" s="745" t="s">
        <v>548</v>
      </c>
      <c r="G222" s="744" t="s">
        <v>554</v>
      </c>
      <c r="H222" s="744">
        <v>156804</v>
      </c>
      <c r="I222" s="744">
        <v>56804</v>
      </c>
      <c r="J222" s="744" t="s">
        <v>925</v>
      </c>
      <c r="K222" s="744" t="s">
        <v>921</v>
      </c>
      <c r="L222" s="747">
        <v>31.658000000000005</v>
      </c>
      <c r="M222" s="747">
        <v>5</v>
      </c>
      <c r="N222" s="748">
        <v>158.29000000000002</v>
      </c>
    </row>
    <row r="223" spans="1:14" ht="14.4" customHeight="1" x14ac:dyDescent="0.3">
      <c r="A223" s="742" t="s">
        <v>524</v>
      </c>
      <c r="B223" s="743" t="s">
        <v>525</v>
      </c>
      <c r="C223" s="744" t="s">
        <v>542</v>
      </c>
      <c r="D223" s="745" t="s">
        <v>543</v>
      </c>
      <c r="E223" s="746">
        <v>50113001</v>
      </c>
      <c r="F223" s="745" t="s">
        <v>548</v>
      </c>
      <c r="G223" s="744" t="s">
        <v>554</v>
      </c>
      <c r="H223" s="744">
        <v>156805</v>
      </c>
      <c r="I223" s="744">
        <v>56805</v>
      </c>
      <c r="J223" s="744" t="s">
        <v>925</v>
      </c>
      <c r="K223" s="744" t="s">
        <v>926</v>
      </c>
      <c r="L223" s="747">
        <v>58.720000000000013</v>
      </c>
      <c r="M223" s="747">
        <v>1</v>
      </c>
      <c r="N223" s="748">
        <v>58.720000000000013</v>
      </c>
    </row>
    <row r="224" spans="1:14" ht="14.4" customHeight="1" x14ac:dyDescent="0.3">
      <c r="A224" s="742" t="s">
        <v>524</v>
      </c>
      <c r="B224" s="743" t="s">
        <v>525</v>
      </c>
      <c r="C224" s="744" t="s">
        <v>542</v>
      </c>
      <c r="D224" s="745" t="s">
        <v>543</v>
      </c>
      <c r="E224" s="746">
        <v>50113001</v>
      </c>
      <c r="F224" s="745" t="s">
        <v>548</v>
      </c>
      <c r="G224" s="744" t="s">
        <v>549</v>
      </c>
      <c r="H224" s="744">
        <v>102133</v>
      </c>
      <c r="I224" s="744">
        <v>2133</v>
      </c>
      <c r="J224" s="744" t="s">
        <v>927</v>
      </c>
      <c r="K224" s="744" t="s">
        <v>928</v>
      </c>
      <c r="L224" s="747">
        <v>28.152325581395349</v>
      </c>
      <c r="M224" s="747">
        <v>43</v>
      </c>
      <c r="N224" s="748">
        <v>1210.55</v>
      </c>
    </row>
    <row r="225" spans="1:14" ht="14.4" customHeight="1" x14ac:dyDescent="0.3">
      <c r="A225" s="742" t="s">
        <v>524</v>
      </c>
      <c r="B225" s="743" t="s">
        <v>525</v>
      </c>
      <c r="C225" s="744" t="s">
        <v>542</v>
      </c>
      <c r="D225" s="745" t="s">
        <v>543</v>
      </c>
      <c r="E225" s="746">
        <v>50113001</v>
      </c>
      <c r="F225" s="745" t="s">
        <v>548</v>
      </c>
      <c r="G225" s="744" t="s">
        <v>549</v>
      </c>
      <c r="H225" s="744">
        <v>199333</v>
      </c>
      <c r="I225" s="744">
        <v>99333</v>
      </c>
      <c r="J225" s="744" t="s">
        <v>929</v>
      </c>
      <c r="K225" s="744" t="s">
        <v>930</v>
      </c>
      <c r="L225" s="747">
        <v>219.91999999999996</v>
      </c>
      <c r="M225" s="747">
        <v>6</v>
      </c>
      <c r="N225" s="748">
        <v>1319.5199999999998</v>
      </c>
    </row>
    <row r="226" spans="1:14" ht="14.4" customHeight="1" x14ac:dyDescent="0.3">
      <c r="A226" s="742" t="s">
        <v>524</v>
      </c>
      <c r="B226" s="743" t="s">
        <v>525</v>
      </c>
      <c r="C226" s="744" t="s">
        <v>542</v>
      </c>
      <c r="D226" s="745" t="s">
        <v>543</v>
      </c>
      <c r="E226" s="746">
        <v>50113001</v>
      </c>
      <c r="F226" s="745" t="s">
        <v>548</v>
      </c>
      <c r="G226" s="744" t="s">
        <v>549</v>
      </c>
      <c r="H226" s="744">
        <v>129199</v>
      </c>
      <c r="I226" s="744">
        <v>29199</v>
      </c>
      <c r="J226" s="744" t="s">
        <v>931</v>
      </c>
      <c r="K226" s="744" t="s">
        <v>932</v>
      </c>
      <c r="L226" s="747">
        <v>984.49000000000046</v>
      </c>
      <c r="M226" s="747">
        <v>1</v>
      </c>
      <c r="N226" s="748">
        <v>984.49000000000046</v>
      </c>
    </row>
    <row r="227" spans="1:14" ht="14.4" customHeight="1" x14ac:dyDescent="0.3">
      <c r="A227" s="742" t="s">
        <v>524</v>
      </c>
      <c r="B227" s="743" t="s">
        <v>525</v>
      </c>
      <c r="C227" s="744" t="s">
        <v>542</v>
      </c>
      <c r="D227" s="745" t="s">
        <v>543</v>
      </c>
      <c r="E227" s="746">
        <v>50113001</v>
      </c>
      <c r="F227" s="745" t="s">
        <v>548</v>
      </c>
      <c r="G227" s="744" t="s">
        <v>549</v>
      </c>
      <c r="H227" s="744">
        <v>165633</v>
      </c>
      <c r="I227" s="744">
        <v>165751</v>
      </c>
      <c r="J227" s="744" t="s">
        <v>933</v>
      </c>
      <c r="K227" s="744" t="s">
        <v>934</v>
      </c>
      <c r="L227" s="747">
        <v>2866.3800000000006</v>
      </c>
      <c r="M227" s="747">
        <v>1</v>
      </c>
      <c r="N227" s="748">
        <v>2866.3800000000006</v>
      </c>
    </row>
    <row r="228" spans="1:14" ht="14.4" customHeight="1" x14ac:dyDescent="0.3">
      <c r="A228" s="742" t="s">
        <v>524</v>
      </c>
      <c r="B228" s="743" t="s">
        <v>525</v>
      </c>
      <c r="C228" s="744" t="s">
        <v>542</v>
      </c>
      <c r="D228" s="745" t="s">
        <v>543</v>
      </c>
      <c r="E228" s="746">
        <v>50113001</v>
      </c>
      <c r="F228" s="745" t="s">
        <v>548</v>
      </c>
      <c r="G228" s="744" t="s">
        <v>549</v>
      </c>
      <c r="H228" s="744">
        <v>111242</v>
      </c>
      <c r="I228" s="744">
        <v>11242</v>
      </c>
      <c r="J228" s="744" t="s">
        <v>935</v>
      </c>
      <c r="K228" s="744" t="s">
        <v>936</v>
      </c>
      <c r="L228" s="747">
        <v>113.70599999999999</v>
      </c>
      <c r="M228" s="747">
        <v>5</v>
      </c>
      <c r="N228" s="748">
        <v>568.53</v>
      </c>
    </row>
    <row r="229" spans="1:14" ht="14.4" customHeight="1" x14ac:dyDescent="0.3">
      <c r="A229" s="742" t="s">
        <v>524</v>
      </c>
      <c r="B229" s="743" t="s">
        <v>525</v>
      </c>
      <c r="C229" s="744" t="s">
        <v>542</v>
      </c>
      <c r="D229" s="745" t="s">
        <v>543</v>
      </c>
      <c r="E229" s="746">
        <v>50113001</v>
      </c>
      <c r="F229" s="745" t="s">
        <v>548</v>
      </c>
      <c r="G229" s="744" t="s">
        <v>549</v>
      </c>
      <c r="H229" s="744">
        <v>111243</v>
      </c>
      <c r="I229" s="744">
        <v>11243</v>
      </c>
      <c r="J229" s="744" t="s">
        <v>935</v>
      </c>
      <c r="K229" s="744" t="s">
        <v>937</v>
      </c>
      <c r="L229" s="747">
        <v>182.81999999999996</v>
      </c>
      <c r="M229" s="747">
        <v>1</v>
      </c>
      <c r="N229" s="748">
        <v>182.81999999999996</v>
      </c>
    </row>
    <row r="230" spans="1:14" ht="14.4" customHeight="1" x14ac:dyDescent="0.3">
      <c r="A230" s="742" t="s">
        <v>524</v>
      </c>
      <c r="B230" s="743" t="s">
        <v>525</v>
      </c>
      <c r="C230" s="744" t="s">
        <v>542</v>
      </c>
      <c r="D230" s="745" t="s">
        <v>543</v>
      </c>
      <c r="E230" s="746">
        <v>50113001</v>
      </c>
      <c r="F230" s="745" t="s">
        <v>548</v>
      </c>
      <c r="G230" s="744" t="s">
        <v>549</v>
      </c>
      <c r="H230" s="744">
        <v>111337</v>
      </c>
      <c r="I230" s="744">
        <v>52421</v>
      </c>
      <c r="J230" s="744" t="s">
        <v>938</v>
      </c>
      <c r="K230" s="744" t="s">
        <v>939</v>
      </c>
      <c r="L230" s="747">
        <v>74.44</v>
      </c>
      <c r="M230" s="747">
        <v>4</v>
      </c>
      <c r="N230" s="748">
        <v>297.76</v>
      </c>
    </row>
    <row r="231" spans="1:14" ht="14.4" customHeight="1" x14ac:dyDescent="0.3">
      <c r="A231" s="742" t="s">
        <v>524</v>
      </c>
      <c r="B231" s="743" t="s">
        <v>525</v>
      </c>
      <c r="C231" s="744" t="s">
        <v>542</v>
      </c>
      <c r="D231" s="745" t="s">
        <v>543</v>
      </c>
      <c r="E231" s="746">
        <v>50113001</v>
      </c>
      <c r="F231" s="745" t="s">
        <v>548</v>
      </c>
      <c r="G231" s="744" t="s">
        <v>549</v>
      </c>
      <c r="H231" s="744">
        <v>31915</v>
      </c>
      <c r="I231" s="744">
        <v>31915</v>
      </c>
      <c r="J231" s="744" t="s">
        <v>940</v>
      </c>
      <c r="K231" s="744" t="s">
        <v>941</v>
      </c>
      <c r="L231" s="747">
        <v>173.69</v>
      </c>
      <c r="M231" s="747">
        <v>1</v>
      </c>
      <c r="N231" s="748">
        <v>173.69</v>
      </c>
    </row>
    <row r="232" spans="1:14" ht="14.4" customHeight="1" x14ac:dyDescent="0.3">
      <c r="A232" s="742" t="s">
        <v>524</v>
      </c>
      <c r="B232" s="743" t="s">
        <v>525</v>
      </c>
      <c r="C232" s="744" t="s">
        <v>542</v>
      </c>
      <c r="D232" s="745" t="s">
        <v>543</v>
      </c>
      <c r="E232" s="746">
        <v>50113001</v>
      </c>
      <c r="F232" s="745" t="s">
        <v>548</v>
      </c>
      <c r="G232" s="744" t="s">
        <v>549</v>
      </c>
      <c r="H232" s="744">
        <v>47244</v>
      </c>
      <c r="I232" s="744">
        <v>47244</v>
      </c>
      <c r="J232" s="744" t="s">
        <v>942</v>
      </c>
      <c r="K232" s="744" t="s">
        <v>941</v>
      </c>
      <c r="L232" s="747">
        <v>143</v>
      </c>
      <c r="M232" s="747">
        <v>9</v>
      </c>
      <c r="N232" s="748">
        <v>1287</v>
      </c>
    </row>
    <row r="233" spans="1:14" ht="14.4" customHeight="1" x14ac:dyDescent="0.3">
      <c r="A233" s="742" t="s">
        <v>524</v>
      </c>
      <c r="B233" s="743" t="s">
        <v>525</v>
      </c>
      <c r="C233" s="744" t="s">
        <v>542</v>
      </c>
      <c r="D233" s="745" t="s">
        <v>543</v>
      </c>
      <c r="E233" s="746">
        <v>50113001</v>
      </c>
      <c r="F233" s="745" t="s">
        <v>548</v>
      </c>
      <c r="G233" s="744" t="s">
        <v>549</v>
      </c>
      <c r="H233" s="744">
        <v>47247</v>
      </c>
      <c r="I233" s="744">
        <v>47247</v>
      </c>
      <c r="J233" s="744" t="s">
        <v>942</v>
      </c>
      <c r="K233" s="744" t="s">
        <v>943</v>
      </c>
      <c r="L233" s="747">
        <v>287.09999999999997</v>
      </c>
      <c r="M233" s="747">
        <v>1</v>
      </c>
      <c r="N233" s="748">
        <v>287.09999999999997</v>
      </c>
    </row>
    <row r="234" spans="1:14" ht="14.4" customHeight="1" x14ac:dyDescent="0.3">
      <c r="A234" s="742" t="s">
        <v>524</v>
      </c>
      <c r="B234" s="743" t="s">
        <v>525</v>
      </c>
      <c r="C234" s="744" t="s">
        <v>542</v>
      </c>
      <c r="D234" s="745" t="s">
        <v>543</v>
      </c>
      <c r="E234" s="746">
        <v>50113001</v>
      </c>
      <c r="F234" s="745" t="s">
        <v>548</v>
      </c>
      <c r="G234" s="744" t="s">
        <v>549</v>
      </c>
      <c r="H234" s="744">
        <v>47249</v>
      </c>
      <c r="I234" s="744">
        <v>47249</v>
      </c>
      <c r="J234" s="744" t="s">
        <v>942</v>
      </c>
      <c r="K234" s="744" t="s">
        <v>944</v>
      </c>
      <c r="L234" s="747">
        <v>126.5</v>
      </c>
      <c r="M234" s="747">
        <v>8</v>
      </c>
      <c r="N234" s="748">
        <v>1012</v>
      </c>
    </row>
    <row r="235" spans="1:14" ht="14.4" customHeight="1" x14ac:dyDescent="0.3">
      <c r="A235" s="742" t="s">
        <v>524</v>
      </c>
      <c r="B235" s="743" t="s">
        <v>525</v>
      </c>
      <c r="C235" s="744" t="s">
        <v>542</v>
      </c>
      <c r="D235" s="745" t="s">
        <v>543</v>
      </c>
      <c r="E235" s="746">
        <v>50113001</v>
      </c>
      <c r="F235" s="745" t="s">
        <v>548</v>
      </c>
      <c r="G235" s="744" t="s">
        <v>549</v>
      </c>
      <c r="H235" s="744">
        <v>47256</v>
      </c>
      <c r="I235" s="744">
        <v>47256</v>
      </c>
      <c r="J235" s="744" t="s">
        <v>942</v>
      </c>
      <c r="K235" s="744" t="s">
        <v>945</v>
      </c>
      <c r="L235" s="747">
        <v>222.19998672021288</v>
      </c>
      <c r="M235" s="747">
        <v>2</v>
      </c>
      <c r="N235" s="748">
        <v>444.39997344042575</v>
      </c>
    </row>
    <row r="236" spans="1:14" ht="14.4" customHeight="1" x14ac:dyDescent="0.3">
      <c r="A236" s="742" t="s">
        <v>524</v>
      </c>
      <c r="B236" s="743" t="s">
        <v>525</v>
      </c>
      <c r="C236" s="744" t="s">
        <v>542</v>
      </c>
      <c r="D236" s="745" t="s">
        <v>543</v>
      </c>
      <c r="E236" s="746">
        <v>50113001</v>
      </c>
      <c r="F236" s="745" t="s">
        <v>548</v>
      </c>
      <c r="G236" s="744" t="s">
        <v>549</v>
      </c>
      <c r="H236" s="744">
        <v>98901</v>
      </c>
      <c r="I236" s="744">
        <v>98901</v>
      </c>
      <c r="J236" s="744" t="s">
        <v>946</v>
      </c>
      <c r="K236" s="744" t="s">
        <v>947</v>
      </c>
      <c r="L236" s="747">
        <v>320.22000000000003</v>
      </c>
      <c r="M236" s="747">
        <v>3</v>
      </c>
      <c r="N236" s="748">
        <v>960.66000000000008</v>
      </c>
    </row>
    <row r="237" spans="1:14" ht="14.4" customHeight="1" x14ac:dyDescent="0.3">
      <c r="A237" s="742" t="s">
        <v>524</v>
      </c>
      <c r="B237" s="743" t="s">
        <v>525</v>
      </c>
      <c r="C237" s="744" t="s">
        <v>542</v>
      </c>
      <c r="D237" s="745" t="s">
        <v>543</v>
      </c>
      <c r="E237" s="746">
        <v>50113001</v>
      </c>
      <c r="F237" s="745" t="s">
        <v>548</v>
      </c>
      <c r="G237" s="744" t="s">
        <v>549</v>
      </c>
      <c r="H237" s="744">
        <v>848335</v>
      </c>
      <c r="I237" s="744">
        <v>155782</v>
      </c>
      <c r="J237" s="744" t="s">
        <v>948</v>
      </c>
      <c r="K237" s="744" t="s">
        <v>949</v>
      </c>
      <c r="L237" s="747">
        <v>53.900000000000013</v>
      </c>
      <c r="M237" s="747">
        <v>1</v>
      </c>
      <c r="N237" s="748">
        <v>53.900000000000013</v>
      </c>
    </row>
    <row r="238" spans="1:14" ht="14.4" customHeight="1" x14ac:dyDescent="0.3">
      <c r="A238" s="742" t="s">
        <v>524</v>
      </c>
      <c r="B238" s="743" t="s">
        <v>525</v>
      </c>
      <c r="C238" s="744" t="s">
        <v>542</v>
      </c>
      <c r="D238" s="745" t="s">
        <v>543</v>
      </c>
      <c r="E238" s="746">
        <v>50113001</v>
      </c>
      <c r="F238" s="745" t="s">
        <v>548</v>
      </c>
      <c r="G238" s="744" t="s">
        <v>549</v>
      </c>
      <c r="H238" s="744">
        <v>848930</v>
      </c>
      <c r="I238" s="744">
        <v>155781</v>
      </c>
      <c r="J238" s="744" t="s">
        <v>948</v>
      </c>
      <c r="K238" s="744" t="s">
        <v>950</v>
      </c>
      <c r="L238" s="747">
        <v>33.210000000000015</v>
      </c>
      <c r="M238" s="747">
        <v>2</v>
      </c>
      <c r="N238" s="748">
        <v>66.42000000000003</v>
      </c>
    </row>
    <row r="239" spans="1:14" ht="14.4" customHeight="1" x14ac:dyDescent="0.3">
      <c r="A239" s="742" t="s">
        <v>524</v>
      </c>
      <c r="B239" s="743" t="s">
        <v>525</v>
      </c>
      <c r="C239" s="744" t="s">
        <v>542</v>
      </c>
      <c r="D239" s="745" t="s">
        <v>543</v>
      </c>
      <c r="E239" s="746">
        <v>50113001</v>
      </c>
      <c r="F239" s="745" t="s">
        <v>548</v>
      </c>
      <c r="G239" s="744" t="s">
        <v>549</v>
      </c>
      <c r="H239" s="744">
        <v>849254</v>
      </c>
      <c r="I239" s="744">
        <v>155780</v>
      </c>
      <c r="J239" s="744" t="s">
        <v>948</v>
      </c>
      <c r="K239" s="744" t="s">
        <v>641</v>
      </c>
      <c r="L239" s="747">
        <v>26.279999999999994</v>
      </c>
      <c r="M239" s="747">
        <v>2</v>
      </c>
      <c r="N239" s="748">
        <v>52.559999999999988</v>
      </c>
    </row>
    <row r="240" spans="1:14" ht="14.4" customHeight="1" x14ac:dyDescent="0.3">
      <c r="A240" s="742" t="s">
        <v>524</v>
      </c>
      <c r="B240" s="743" t="s">
        <v>525</v>
      </c>
      <c r="C240" s="744" t="s">
        <v>542</v>
      </c>
      <c r="D240" s="745" t="s">
        <v>543</v>
      </c>
      <c r="E240" s="746">
        <v>50113001</v>
      </c>
      <c r="F240" s="745" t="s">
        <v>548</v>
      </c>
      <c r="G240" s="744" t="s">
        <v>549</v>
      </c>
      <c r="H240" s="744">
        <v>194234</v>
      </c>
      <c r="I240" s="744">
        <v>94234</v>
      </c>
      <c r="J240" s="744" t="s">
        <v>951</v>
      </c>
      <c r="K240" s="744" t="s">
        <v>952</v>
      </c>
      <c r="L240" s="747">
        <v>56.21999999999997</v>
      </c>
      <c r="M240" s="747">
        <v>1</v>
      </c>
      <c r="N240" s="748">
        <v>56.21999999999997</v>
      </c>
    </row>
    <row r="241" spans="1:14" ht="14.4" customHeight="1" x14ac:dyDescent="0.3">
      <c r="A241" s="742" t="s">
        <v>524</v>
      </c>
      <c r="B241" s="743" t="s">
        <v>525</v>
      </c>
      <c r="C241" s="744" t="s">
        <v>542</v>
      </c>
      <c r="D241" s="745" t="s">
        <v>543</v>
      </c>
      <c r="E241" s="746">
        <v>50113001</v>
      </c>
      <c r="F241" s="745" t="s">
        <v>548</v>
      </c>
      <c r="G241" s="744" t="s">
        <v>549</v>
      </c>
      <c r="H241" s="744">
        <v>158249</v>
      </c>
      <c r="I241" s="744">
        <v>58249</v>
      </c>
      <c r="J241" s="744" t="s">
        <v>953</v>
      </c>
      <c r="K241" s="744" t="s">
        <v>526</v>
      </c>
      <c r="L241" s="747">
        <v>203.13500000000005</v>
      </c>
      <c r="M241" s="747">
        <v>2</v>
      </c>
      <c r="N241" s="748">
        <v>406.2700000000001</v>
      </c>
    </row>
    <row r="242" spans="1:14" ht="14.4" customHeight="1" x14ac:dyDescent="0.3">
      <c r="A242" s="742" t="s">
        <v>524</v>
      </c>
      <c r="B242" s="743" t="s">
        <v>525</v>
      </c>
      <c r="C242" s="744" t="s">
        <v>542</v>
      </c>
      <c r="D242" s="745" t="s">
        <v>543</v>
      </c>
      <c r="E242" s="746">
        <v>50113001</v>
      </c>
      <c r="F242" s="745" t="s">
        <v>548</v>
      </c>
      <c r="G242" s="744" t="s">
        <v>549</v>
      </c>
      <c r="H242" s="744">
        <v>149018</v>
      </c>
      <c r="I242" s="744">
        <v>49018</v>
      </c>
      <c r="J242" s="744" t="s">
        <v>954</v>
      </c>
      <c r="K242" s="744" t="s">
        <v>955</v>
      </c>
      <c r="L242" s="747">
        <v>109.77087685730142</v>
      </c>
      <c r="M242" s="747">
        <v>12</v>
      </c>
      <c r="N242" s="748">
        <v>1317.2505222876171</v>
      </c>
    </row>
    <row r="243" spans="1:14" ht="14.4" customHeight="1" x14ac:dyDescent="0.3">
      <c r="A243" s="742" t="s">
        <v>524</v>
      </c>
      <c r="B243" s="743" t="s">
        <v>525</v>
      </c>
      <c r="C243" s="744" t="s">
        <v>542</v>
      </c>
      <c r="D243" s="745" t="s">
        <v>543</v>
      </c>
      <c r="E243" s="746">
        <v>50113001</v>
      </c>
      <c r="F243" s="745" t="s">
        <v>548</v>
      </c>
      <c r="G243" s="744" t="s">
        <v>549</v>
      </c>
      <c r="H243" s="744">
        <v>102539</v>
      </c>
      <c r="I243" s="744">
        <v>2539</v>
      </c>
      <c r="J243" s="744" t="s">
        <v>956</v>
      </c>
      <c r="K243" s="744" t="s">
        <v>957</v>
      </c>
      <c r="L243" s="747">
        <v>52.99</v>
      </c>
      <c r="M243" s="747">
        <v>8</v>
      </c>
      <c r="N243" s="748">
        <v>423.92</v>
      </c>
    </row>
    <row r="244" spans="1:14" ht="14.4" customHeight="1" x14ac:dyDescent="0.3">
      <c r="A244" s="742" t="s">
        <v>524</v>
      </c>
      <c r="B244" s="743" t="s">
        <v>525</v>
      </c>
      <c r="C244" s="744" t="s">
        <v>542</v>
      </c>
      <c r="D244" s="745" t="s">
        <v>543</v>
      </c>
      <c r="E244" s="746">
        <v>50113001</v>
      </c>
      <c r="F244" s="745" t="s">
        <v>548</v>
      </c>
      <c r="G244" s="744" t="s">
        <v>549</v>
      </c>
      <c r="H244" s="744">
        <v>215605</v>
      </c>
      <c r="I244" s="744">
        <v>215605</v>
      </c>
      <c r="J244" s="744" t="s">
        <v>958</v>
      </c>
      <c r="K244" s="744" t="s">
        <v>959</v>
      </c>
      <c r="L244" s="747">
        <v>28.599999999999987</v>
      </c>
      <c r="M244" s="747">
        <v>2</v>
      </c>
      <c r="N244" s="748">
        <v>57.199999999999974</v>
      </c>
    </row>
    <row r="245" spans="1:14" ht="14.4" customHeight="1" x14ac:dyDescent="0.3">
      <c r="A245" s="742" t="s">
        <v>524</v>
      </c>
      <c r="B245" s="743" t="s">
        <v>525</v>
      </c>
      <c r="C245" s="744" t="s">
        <v>542</v>
      </c>
      <c r="D245" s="745" t="s">
        <v>543</v>
      </c>
      <c r="E245" s="746">
        <v>50113001</v>
      </c>
      <c r="F245" s="745" t="s">
        <v>548</v>
      </c>
      <c r="G245" s="744" t="s">
        <v>549</v>
      </c>
      <c r="H245" s="744">
        <v>215606</v>
      </c>
      <c r="I245" s="744">
        <v>215606</v>
      </c>
      <c r="J245" s="744" t="s">
        <v>958</v>
      </c>
      <c r="K245" s="744" t="s">
        <v>960</v>
      </c>
      <c r="L245" s="747">
        <v>72.754991640838483</v>
      </c>
      <c r="M245" s="747">
        <v>28</v>
      </c>
      <c r="N245" s="748">
        <v>2037.1397659434774</v>
      </c>
    </row>
    <row r="246" spans="1:14" ht="14.4" customHeight="1" x14ac:dyDescent="0.3">
      <c r="A246" s="742" t="s">
        <v>524</v>
      </c>
      <c r="B246" s="743" t="s">
        <v>525</v>
      </c>
      <c r="C246" s="744" t="s">
        <v>542</v>
      </c>
      <c r="D246" s="745" t="s">
        <v>543</v>
      </c>
      <c r="E246" s="746">
        <v>50113001</v>
      </c>
      <c r="F246" s="745" t="s">
        <v>548</v>
      </c>
      <c r="G246" s="744" t="s">
        <v>549</v>
      </c>
      <c r="H246" s="744">
        <v>109139</v>
      </c>
      <c r="I246" s="744">
        <v>176129</v>
      </c>
      <c r="J246" s="744" t="s">
        <v>961</v>
      </c>
      <c r="K246" s="744" t="s">
        <v>962</v>
      </c>
      <c r="L246" s="747">
        <v>666.51999999999987</v>
      </c>
      <c r="M246" s="747">
        <v>1</v>
      </c>
      <c r="N246" s="748">
        <v>666.51999999999987</v>
      </c>
    </row>
    <row r="247" spans="1:14" ht="14.4" customHeight="1" x14ac:dyDescent="0.3">
      <c r="A247" s="742" t="s">
        <v>524</v>
      </c>
      <c r="B247" s="743" t="s">
        <v>525</v>
      </c>
      <c r="C247" s="744" t="s">
        <v>542</v>
      </c>
      <c r="D247" s="745" t="s">
        <v>543</v>
      </c>
      <c r="E247" s="746">
        <v>50113001</v>
      </c>
      <c r="F247" s="745" t="s">
        <v>548</v>
      </c>
      <c r="G247" s="744" t="s">
        <v>549</v>
      </c>
      <c r="H247" s="744">
        <v>193746</v>
      </c>
      <c r="I247" s="744">
        <v>93746</v>
      </c>
      <c r="J247" s="744" t="s">
        <v>963</v>
      </c>
      <c r="K247" s="744" t="s">
        <v>964</v>
      </c>
      <c r="L247" s="747">
        <v>375.80000000000007</v>
      </c>
      <c r="M247" s="747">
        <v>4</v>
      </c>
      <c r="N247" s="748">
        <v>1503.2000000000003</v>
      </c>
    </row>
    <row r="248" spans="1:14" ht="14.4" customHeight="1" x14ac:dyDescent="0.3">
      <c r="A248" s="742" t="s">
        <v>524</v>
      </c>
      <c r="B248" s="743" t="s">
        <v>525</v>
      </c>
      <c r="C248" s="744" t="s">
        <v>542</v>
      </c>
      <c r="D248" s="745" t="s">
        <v>543</v>
      </c>
      <c r="E248" s="746">
        <v>50113001</v>
      </c>
      <c r="F248" s="745" t="s">
        <v>548</v>
      </c>
      <c r="G248" s="744" t="s">
        <v>526</v>
      </c>
      <c r="H248" s="744">
        <v>103575</v>
      </c>
      <c r="I248" s="744">
        <v>3575</v>
      </c>
      <c r="J248" s="744" t="s">
        <v>965</v>
      </c>
      <c r="K248" s="744" t="s">
        <v>769</v>
      </c>
      <c r="L248" s="747">
        <v>66.72</v>
      </c>
      <c r="M248" s="747">
        <v>21</v>
      </c>
      <c r="N248" s="748">
        <v>1401.12</v>
      </c>
    </row>
    <row r="249" spans="1:14" ht="14.4" customHeight="1" x14ac:dyDescent="0.3">
      <c r="A249" s="742" t="s">
        <v>524</v>
      </c>
      <c r="B249" s="743" t="s">
        <v>525</v>
      </c>
      <c r="C249" s="744" t="s">
        <v>542</v>
      </c>
      <c r="D249" s="745" t="s">
        <v>543</v>
      </c>
      <c r="E249" s="746">
        <v>50113001</v>
      </c>
      <c r="F249" s="745" t="s">
        <v>548</v>
      </c>
      <c r="G249" s="744" t="s">
        <v>554</v>
      </c>
      <c r="H249" s="744">
        <v>155939</v>
      </c>
      <c r="I249" s="744">
        <v>155939</v>
      </c>
      <c r="J249" s="744" t="s">
        <v>966</v>
      </c>
      <c r="K249" s="744" t="s">
        <v>967</v>
      </c>
      <c r="L249" s="747">
        <v>601.21</v>
      </c>
      <c r="M249" s="747">
        <v>1</v>
      </c>
      <c r="N249" s="748">
        <v>601.21</v>
      </c>
    </row>
    <row r="250" spans="1:14" ht="14.4" customHeight="1" x14ac:dyDescent="0.3">
      <c r="A250" s="742" t="s">
        <v>524</v>
      </c>
      <c r="B250" s="743" t="s">
        <v>525</v>
      </c>
      <c r="C250" s="744" t="s">
        <v>542</v>
      </c>
      <c r="D250" s="745" t="s">
        <v>543</v>
      </c>
      <c r="E250" s="746">
        <v>50113001</v>
      </c>
      <c r="F250" s="745" t="s">
        <v>548</v>
      </c>
      <c r="G250" s="744" t="s">
        <v>549</v>
      </c>
      <c r="H250" s="744">
        <v>125590</v>
      </c>
      <c r="I250" s="744">
        <v>25590</v>
      </c>
      <c r="J250" s="744" t="s">
        <v>968</v>
      </c>
      <c r="K250" s="744" t="s">
        <v>969</v>
      </c>
      <c r="L250" s="747">
        <v>306.59999999999991</v>
      </c>
      <c r="M250" s="747">
        <v>1</v>
      </c>
      <c r="N250" s="748">
        <v>306.59999999999991</v>
      </c>
    </row>
    <row r="251" spans="1:14" ht="14.4" customHeight="1" x14ac:dyDescent="0.3">
      <c r="A251" s="742" t="s">
        <v>524</v>
      </c>
      <c r="B251" s="743" t="s">
        <v>525</v>
      </c>
      <c r="C251" s="744" t="s">
        <v>542</v>
      </c>
      <c r="D251" s="745" t="s">
        <v>543</v>
      </c>
      <c r="E251" s="746">
        <v>50113001</v>
      </c>
      <c r="F251" s="745" t="s">
        <v>548</v>
      </c>
      <c r="G251" s="744" t="s">
        <v>549</v>
      </c>
      <c r="H251" s="744">
        <v>125592</v>
      </c>
      <c r="I251" s="744">
        <v>25592</v>
      </c>
      <c r="J251" s="744" t="s">
        <v>968</v>
      </c>
      <c r="K251" s="744" t="s">
        <v>970</v>
      </c>
      <c r="L251" s="747">
        <v>543.05999999999995</v>
      </c>
      <c r="M251" s="747">
        <v>1</v>
      </c>
      <c r="N251" s="748">
        <v>543.05999999999995</v>
      </c>
    </row>
    <row r="252" spans="1:14" ht="14.4" customHeight="1" x14ac:dyDescent="0.3">
      <c r="A252" s="742" t="s">
        <v>524</v>
      </c>
      <c r="B252" s="743" t="s">
        <v>525</v>
      </c>
      <c r="C252" s="744" t="s">
        <v>542</v>
      </c>
      <c r="D252" s="745" t="s">
        <v>543</v>
      </c>
      <c r="E252" s="746">
        <v>50113001</v>
      </c>
      <c r="F252" s="745" t="s">
        <v>548</v>
      </c>
      <c r="G252" s="744" t="s">
        <v>549</v>
      </c>
      <c r="H252" s="744">
        <v>210178</v>
      </c>
      <c r="I252" s="744">
        <v>210178</v>
      </c>
      <c r="J252" s="744" t="s">
        <v>971</v>
      </c>
      <c r="K252" s="744" t="s">
        <v>972</v>
      </c>
      <c r="L252" s="747">
        <v>1688.79</v>
      </c>
      <c r="M252" s="747">
        <v>1</v>
      </c>
      <c r="N252" s="748">
        <v>1688.79</v>
      </c>
    </row>
    <row r="253" spans="1:14" ht="14.4" customHeight="1" x14ac:dyDescent="0.3">
      <c r="A253" s="742" t="s">
        <v>524</v>
      </c>
      <c r="B253" s="743" t="s">
        <v>525</v>
      </c>
      <c r="C253" s="744" t="s">
        <v>542</v>
      </c>
      <c r="D253" s="745" t="s">
        <v>543</v>
      </c>
      <c r="E253" s="746">
        <v>50113001</v>
      </c>
      <c r="F253" s="745" t="s">
        <v>548</v>
      </c>
      <c r="G253" s="744" t="s">
        <v>549</v>
      </c>
      <c r="H253" s="744">
        <v>125596</v>
      </c>
      <c r="I253" s="744">
        <v>25596</v>
      </c>
      <c r="J253" s="744" t="s">
        <v>973</v>
      </c>
      <c r="K253" s="744" t="s">
        <v>974</v>
      </c>
      <c r="L253" s="747">
        <v>550.05999999999995</v>
      </c>
      <c r="M253" s="747">
        <v>1</v>
      </c>
      <c r="N253" s="748">
        <v>550.05999999999995</v>
      </c>
    </row>
    <row r="254" spans="1:14" ht="14.4" customHeight="1" x14ac:dyDescent="0.3">
      <c r="A254" s="742" t="s">
        <v>524</v>
      </c>
      <c r="B254" s="743" t="s">
        <v>525</v>
      </c>
      <c r="C254" s="744" t="s">
        <v>542</v>
      </c>
      <c r="D254" s="745" t="s">
        <v>543</v>
      </c>
      <c r="E254" s="746">
        <v>50113001</v>
      </c>
      <c r="F254" s="745" t="s">
        <v>548</v>
      </c>
      <c r="G254" s="744" t="s">
        <v>526</v>
      </c>
      <c r="H254" s="744">
        <v>192607</v>
      </c>
      <c r="I254" s="744">
        <v>92607</v>
      </c>
      <c r="J254" s="744" t="s">
        <v>975</v>
      </c>
      <c r="K254" s="744" t="s">
        <v>976</v>
      </c>
      <c r="L254" s="747">
        <v>553.1900000000004</v>
      </c>
      <c r="M254" s="747">
        <v>1</v>
      </c>
      <c r="N254" s="748">
        <v>553.1900000000004</v>
      </c>
    </row>
    <row r="255" spans="1:14" ht="14.4" customHeight="1" x14ac:dyDescent="0.3">
      <c r="A255" s="742" t="s">
        <v>524</v>
      </c>
      <c r="B255" s="743" t="s">
        <v>525</v>
      </c>
      <c r="C255" s="744" t="s">
        <v>542</v>
      </c>
      <c r="D255" s="745" t="s">
        <v>543</v>
      </c>
      <c r="E255" s="746">
        <v>50113001</v>
      </c>
      <c r="F255" s="745" t="s">
        <v>548</v>
      </c>
      <c r="G255" s="744" t="s">
        <v>549</v>
      </c>
      <c r="H255" s="744">
        <v>147193</v>
      </c>
      <c r="I255" s="744">
        <v>47193</v>
      </c>
      <c r="J255" s="744" t="s">
        <v>977</v>
      </c>
      <c r="K255" s="744" t="s">
        <v>978</v>
      </c>
      <c r="L255" s="747">
        <v>216.68000000000012</v>
      </c>
      <c r="M255" s="747">
        <v>4</v>
      </c>
      <c r="N255" s="748">
        <v>866.72000000000048</v>
      </c>
    </row>
    <row r="256" spans="1:14" ht="14.4" customHeight="1" x14ac:dyDescent="0.3">
      <c r="A256" s="742" t="s">
        <v>524</v>
      </c>
      <c r="B256" s="743" t="s">
        <v>525</v>
      </c>
      <c r="C256" s="744" t="s">
        <v>542</v>
      </c>
      <c r="D256" s="745" t="s">
        <v>543</v>
      </c>
      <c r="E256" s="746">
        <v>50113001</v>
      </c>
      <c r="F256" s="745" t="s">
        <v>548</v>
      </c>
      <c r="G256" s="744" t="s">
        <v>526</v>
      </c>
      <c r="H256" s="744">
        <v>192608</v>
      </c>
      <c r="I256" s="744">
        <v>92608</v>
      </c>
      <c r="J256" s="744" t="s">
        <v>979</v>
      </c>
      <c r="K256" s="744" t="s">
        <v>976</v>
      </c>
      <c r="L256" s="747">
        <v>438.16000000000008</v>
      </c>
      <c r="M256" s="747">
        <v>6</v>
      </c>
      <c r="N256" s="748">
        <v>2628.9600000000005</v>
      </c>
    </row>
    <row r="257" spans="1:14" ht="14.4" customHeight="1" x14ac:dyDescent="0.3">
      <c r="A257" s="742" t="s">
        <v>524</v>
      </c>
      <c r="B257" s="743" t="s">
        <v>525</v>
      </c>
      <c r="C257" s="744" t="s">
        <v>542</v>
      </c>
      <c r="D257" s="745" t="s">
        <v>543</v>
      </c>
      <c r="E257" s="746">
        <v>50113001</v>
      </c>
      <c r="F257" s="745" t="s">
        <v>548</v>
      </c>
      <c r="G257" s="744" t="s">
        <v>549</v>
      </c>
      <c r="H257" s="744">
        <v>846745</v>
      </c>
      <c r="I257" s="744">
        <v>0</v>
      </c>
      <c r="J257" s="744" t="s">
        <v>980</v>
      </c>
      <c r="K257" s="744" t="s">
        <v>526</v>
      </c>
      <c r="L257" s="747">
        <v>173.1</v>
      </c>
      <c r="M257" s="747">
        <v>4</v>
      </c>
      <c r="N257" s="748">
        <v>692.4</v>
      </c>
    </row>
    <row r="258" spans="1:14" ht="14.4" customHeight="1" x14ac:dyDescent="0.3">
      <c r="A258" s="742" t="s">
        <v>524</v>
      </c>
      <c r="B258" s="743" t="s">
        <v>525</v>
      </c>
      <c r="C258" s="744" t="s">
        <v>542</v>
      </c>
      <c r="D258" s="745" t="s">
        <v>543</v>
      </c>
      <c r="E258" s="746">
        <v>50113001</v>
      </c>
      <c r="F258" s="745" t="s">
        <v>548</v>
      </c>
      <c r="G258" s="744" t="s">
        <v>549</v>
      </c>
      <c r="H258" s="744">
        <v>124067</v>
      </c>
      <c r="I258" s="744">
        <v>124067</v>
      </c>
      <c r="J258" s="744" t="s">
        <v>981</v>
      </c>
      <c r="K258" s="744" t="s">
        <v>982</v>
      </c>
      <c r="L258" s="747">
        <v>36.530000276615155</v>
      </c>
      <c r="M258" s="747">
        <v>94</v>
      </c>
      <c r="N258" s="748">
        <v>3433.8200260018243</v>
      </c>
    </row>
    <row r="259" spans="1:14" ht="14.4" customHeight="1" x14ac:dyDescent="0.3">
      <c r="A259" s="742" t="s">
        <v>524</v>
      </c>
      <c r="B259" s="743" t="s">
        <v>525</v>
      </c>
      <c r="C259" s="744" t="s">
        <v>542</v>
      </c>
      <c r="D259" s="745" t="s">
        <v>543</v>
      </c>
      <c r="E259" s="746">
        <v>50113001</v>
      </c>
      <c r="F259" s="745" t="s">
        <v>548</v>
      </c>
      <c r="G259" s="744" t="s">
        <v>549</v>
      </c>
      <c r="H259" s="744">
        <v>216572</v>
      </c>
      <c r="I259" s="744">
        <v>216572</v>
      </c>
      <c r="J259" s="744" t="s">
        <v>981</v>
      </c>
      <c r="K259" s="744" t="s">
        <v>982</v>
      </c>
      <c r="L259" s="747">
        <v>36.29</v>
      </c>
      <c r="M259" s="747">
        <v>6</v>
      </c>
      <c r="N259" s="748">
        <v>217.74</v>
      </c>
    </row>
    <row r="260" spans="1:14" ht="14.4" customHeight="1" x14ac:dyDescent="0.3">
      <c r="A260" s="742" t="s">
        <v>524</v>
      </c>
      <c r="B260" s="743" t="s">
        <v>525</v>
      </c>
      <c r="C260" s="744" t="s">
        <v>542</v>
      </c>
      <c r="D260" s="745" t="s">
        <v>543</v>
      </c>
      <c r="E260" s="746">
        <v>50113001</v>
      </c>
      <c r="F260" s="745" t="s">
        <v>548</v>
      </c>
      <c r="G260" s="744" t="s">
        <v>549</v>
      </c>
      <c r="H260" s="744">
        <v>100168</v>
      </c>
      <c r="I260" s="744">
        <v>168</v>
      </c>
      <c r="J260" s="744" t="s">
        <v>983</v>
      </c>
      <c r="K260" s="744" t="s">
        <v>984</v>
      </c>
      <c r="L260" s="747">
        <v>43.398333333333341</v>
      </c>
      <c r="M260" s="747">
        <v>6</v>
      </c>
      <c r="N260" s="748">
        <v>260.39000000000004</v>
      </c>
    </row>
    <row r="261" spans="1:14" ht="14.4" customHeight="1" x14ac:dyDescent="0.3">
      <c r="A261" s="742" t="s">
        <v>524</v>
      </c>
      <c r="B261" s="743" t="s">
        <v>525</v>
      </c>
      <c r="C261" s="744" t="s">
        <v>542</v>
      </c>
      <c r="D261" s="745" t="s">
        <v>543</v>
      </c>
      <c r="E261" s="746">
        <v>50113001</v>
      </c>
      <c r="F261" s="745" t="s">
        <v>548</v>
      </c>
      <c r="G261" s="744" t="s">
        <v>549</v>
      </c>
      <c r="H261" s="744">
        <v>109159</v>
      </c>
      <c r="I261" s="744">
        <v>9159</v>
      </c>
      <c r="J261" s="744" t="s">
        <v>985</v>
      </c>
      <c r="K261" s="744" t="s">
        <v>986</v>
      </c>
      <c r="L261" s="747">
        <v>126.47999999999999</v>
      </c>
      <c r="M261" s="747">
        <v>4</v>
      </c>
      <c r="N261" s="748">
        <v>505.91999999999996</v>
      </c>
    </row>
    <row r="262" spans="1:14" ht="14.4" customHeight="1" x14ac:dyDescent="0.3">
      <c r="A262" s="742" t="s">
        <v>524</v>
      </c>
      <c r="B262" s="743" t="s">
        <v>525</v>
      </c>
      <c r="C262" s="744" t="s">
        <v>542</v>
      </c>
      <c r="D262" s="745" t="s">
        <v>543</v>
      </c>
      <c r="E262" s="746">
        <v>50113001</v>
      </c>
      <c r="F262" s="745" t="s">
        <v>548</v>
      </c>
      <c r="G262" s="744" t="s">
        <v>549</v>
      </c>
      <c r="H262" s="744">
        <v>845766</v>
      </c>
      <c r="I262" s="744">
        <v>0</v>
      </c>
      <c r="J262" s="744" t="s">
        <v>987</v>
      </c>
      <c r="K262" s="744" t="s">
        <v>526</v>
      </c>
      <c r="L262" s="747">
        <v>266.22860408813858</v>
      </c>
      <c r="M262" s="747">
        <v>2</v>
      </c>
      <c r="N262" s="748">
        <v>532.45720817627716</v>
      </c>
    </row>
    <row r="263" spans="1:14" ht="14.4" customHeight="1" x14ac:dyDescent="0.3">
      <c r="A263" s="742" t="s">
        <v>524</v>
      </c>
      <c r="B263" s="743" t="s">
        <v>525</v>
      </c>
      <c r="C263" s="744" t="s">
        <v>542</v>
      </c>
      <c r="D263" s="745" t="s">
        <v>543</v>
      </c>
      <c r="E263" s="746">
        <v>50113001</v>
      </c>
      <c r="F263" s="745" t="s">
        <v>548</v>
      </c>
      <c r="G263" s="744" t="s">
        <v>549</v>
      </c>
      <c r="H263" s="744">
        <v>194810</v>
      </c>
      <c r="I263" s="744">
        <v>94810</v>
      </c>
      <c r="J263" s="744" t="s">
        <v>988</v>
      </c>
      <c r="K263" s="744" t="s">
        <v>989</v>
      </c>
      <c r="L263" s="747">
        <v>36.880000000000017</v>
      </c>
      <c r="M263" s="747">
        <v>1</v>
      </c>
      <c r="N263" s="748">
        <v>36.880000000000017</v>
      </c>
    </row>
    <row r="264" spans="1:14" ht="14.4" customHeight="1" x14ac:dyDescent="0.3">
      <c r="A264" s="742" t="s">
        <v>524</v>
      </c>
      <c r="B264" s="743" t="s">
        <v>525</v>
      </c>
      <c r="C264" s="744" t="s">
        <v>542</v>
      </c>
      <c r="D264" s="745" t="s">
        <v>543</v>
      </c>
      <c r="E264" s="746">
        <v>50113001</v>
      </c>
      <c r="F264" s="745" t="s">
        <v>548</v>
      </c>
      <c r="G264" s="744" t="s">
        <v>549</v>
      </c>
      <c r="H264" s="744">
        <v>51366</v>
      </c>
      <c r="I264" s="744">
        <v>51366</v>
      </c>
      <c r="J264" s="744" t="s">
        <v>990</v>
      </c>
      <c r="K264" s="744" t="s">
        <v>991</v>
      </c>
      <c r="L264" s="747">
        <v>171.59999992655352</v>
      </c>
      <c r="M264" s="747">
        <v>169</v>
      </c>
      <c r="N264" s="748">
        <v>29000.399987587545</v>
      </c>
    </row>
    <row r="265" spans="1:14" ht="14.4" customHeight="1" x14ac:dyDescent="0.3">
      <c r="A265" s="742" t="s">
        <v>524</v>
      </c>
      <c r="B265" s="743" t="s">
        <v>525</v>
      </c>
      <c r="C265" s="744" t="s">
        <v>542</v>
      </c>
      <c r="D265" s="745" t="s">
        <v>543</v>
      </c>
      <c r="E265" s="746">
        <v>50113001</v>
      </c>
      <c r="F265" s="745" t="s">
        <v>548</v>
      </c>
      <c r="G265" s="744" t="s">
        <v>549</v>
      </c>
      <c r="H265" s="744">
        <v>51367</v>
      </c>
      <c r="I265" s="744">
        <v>51367</v>
      </c>
      <c r="J265" s="744" t="s">
        <v>990</v>
      </c>
      <c r="K265" s="744" t="s">
        <v>992</v>
      </c>
      <c r="L265" s="747">
        <v>92.949999704936644</v>
      </c>
      <c r="M265" s="747">
        <v>34</v>
      </c>
      <c r="N265" s="748">
        <v>3160.2999899678457</v>
      </c>
    </row>
    <row r="266" spans="1:14" ht="14.4" customHeight="1" x14ac:dyDescent="0.3">
      <c r="A266" s="742" t="s">
        <v>524</v>
      </c>
      <c r="B266" s="743" t="s">
        <v>525</v>
      </c>
      <c r="C266" s="744" t="s">
        <v>542</v>
      </c>
      <c r="D266" s="745" t="s">
        <v>543</v>
      </c>
      <c r="E266" s="746">
        <v>50113001</v>
      </c>
      <c r="F266" s="745" t="s">
        <v>548</v>
      </c>
      <c r="G266" s="744" t="s">
        <v>549</v>
      </c>
      <c r="H266" s="744">
        <v>51383</v>
      </c>
      <c r="I266" s="744">
        <v>51383</v>
      </c>
      <c r="J266" s="744" t="s">
        <v>990</v>
      </c>
      <c r="K266" s="744" t="s">
        <v>993</v>
      </c>
      <c r="L266" s="747">
        <v>93.5</v>
      </c>
      <c r="M266" s="747">
        <v>12</v>
      </c>
      <c r="N266" s="748">
        <v>1122</v>
      </c>
    </row>
    <row r="267" spans="1:14" ht="14.4" customHeight="1" x14ac:dyDescent="0.3">
      <c r="A267" s="742" t="s">
        <v>524</v>
      </c>
      <c r="B267" s="743" t="s">
        <v>525</v>
      </c>
      <c r="C267" s="744" t="s">
        <v>542</v>
      </c>
      <c r="D267" s="745" t="s">
        <v>543</v>
      </c>
      <c r="E267" s="746">
        <v>50113001</v>
      </c>
      <c r="F267" s="745" t="s">
        <v>548</v>
      </c>
      <c r="G267" s="744" t="s">
        <v>549</v>
      </c>
      <c r="H267" s="744">
        <v>51384</v>
      </c>
      <c r="I267" s="744">
        <v>51384</v>
      </c>
      <c r="J267" s="744" t="s">
        <v>990</v>
      </c>
      <c r="K267" s="744" t="s">
        <v>994</v>
      </c>
      <c r="L267" s="747">
        <v>192.5</v>
      </c>
      <c r="M267" s="747">
        <v>3</v>
      </c>
      <c r="N267" s="748">
        <v>577.5</v>
      </c>
    </row>
    <row r="268" spans="1:14" ht="14.4" customHeight="1" x14ac:dyDescent="0.3">
      <c r="A268" s="742" t="s">
        <v>524</v>
      </c>
      <c r="B268" s="743" t="s">
        <v>525</v>
      </c>
      <c r="C268" s="744" t="s">
        <v>542</v>
      </c>
      <c r="D268" s="745" t="s">
        <v>543</v>
      </c>
      <c r="E268" s="746">
        <v>50113001</v>
      </c>
      <c r="F268" s="745" t="s">
        <v>548</v>
      </c>
      <c r="G268" s="744" t="s">
        <v>549</v>
      </c>
      <c r="H268" s="744">
        <v>55919</v>
      </c>
      <c r="I268" s="744">
        <v>55919</v>
      </c>
      <c r="J268" s="744" t="s">
        <v>995</v>
      </c>
      <c r="K268" s="744" t="s">
        <v>996</v>
      </c>
      <c r="L268" s="747">
        <v>148.47250000000003</v>
      </c>
      <c r="M268" s="747">
        <v>4</v>
      </c>
      <c r="N268" s="748">
        <v>593.8900000000001</v>
      </c>
    </row>
    <row r="269" spans="1:14" ht="14.4" customHeight="1" x14ac:dyDescent="0.3">
      <c r="A269" s="742" t="s">
        <v>524</v>
      </c>
      <c r="B269" s="743" t="s">
        <v>525</v>
      </c>
      <c r="C269" s="744" t="s">
        <v>542</v>
      </c>
      <c r="D269" s="745" t="s">
        <v>543</v>
      </c>
      <c r="E269" s="746">
        <v>50113001</v>
      </c>
      <c r="F269" s="745" t="s">
        <v>548</v>
      </c>
      <c r="G269" s="744" t="s">
        <v>549</v>
      </c>
      <c r="H269" s="744">
        <v>175433</v>
      </c>
      <c r="I269" s="744">
        <v>75433</v>
      </c>
      <c r="J269" s="744" t="s">
        <v>997</v>
      </c>
      <c r="K269" s="744" t="s">
        <v>998</v>
      </c>
      <c r="L269" s="747">
        <v>33.409999999999989</v>
      </c>
      <c r="M269" s="747">
        <v>1</v>
      </c>
      <c r="N269" s="748">
        <v>33.409999999999989</v>
      </c>
    </row>
    <row r="270" spans="1:14" ht="14.4" customHeight="1" x14ac:dyDescent="0.3">
      <c r="A270" s="742" t="s">
        <v>524</v>
      </c>
      <c r="B270" s="743" t="s">
        <v>525</v>
      </c>
      <c r="C270" s="744" t="s">
        <v>542</v>
      </c>
      <c r="D270" s="745" t="s">
        <v>543</v>
      </c>
      <c r="E270" s="746">
        <v>50113001</v>
      </c>
      <c r="F270" s="745" t="s">
        <v>548</v>
      </c>
      <c r="G270" s="744" t="s">
        <v>549</v>
      </c>
      <c r="H270" s="744">
        <v>132082</v>
      </c>
      <c r="I270" s="744">
        <v>32082</v>
      </c>
      <c r="J270" s="744" t="s">
        <v>999</v>
      </c>
      <c r="K270" s="744" t="s">
        <v>1000</v>
      </c>
      <c r="L270" s="747">
        <v>83.061999999999983</v>
      </c>
      <c r="M270" s="747">
        <v>5</v>
      </c>
      <c r="N270" s="748">
        <v>415.30999999999995</v>
      </c>
    </row>
    <row r="271" spans="1:14" ht="14.4" customHeight="1" x14ac:dyDescent="0.3">
      <c r="A271" s="742" t="s">
        <v>524</v>
      </c>
      <c r="B271" s="743" t="s">
        <v>525</v>
      </c>
      <c r="C271" s="744" t="s">
        <v>542</v>
      </c>
      <c r="D271" s="745" t="s">
        <v>543</v>
      </c>
      <c r="E271" s="746">
        <v>50113001</v>
      </c>
      <c r="F271" s="745" t="s">
        <v>548</v>
      </c>
      <c r="G271" s="744" t="s">
        <v>549</v>
      </c>
      <c r="H271" s="744">
        <v>846629</v>
      </c>
      <c r="I271" s="744">
        <v>100013</v>
      </c>
      <c r="J271" s="744" t="s">
        <v>1001</v>
      </c>
      <c r="K271" s="744" t="s">
        <v>1002</v>
      </c>
      <c r="L271" s="747">
        <v>37.400000000000006</v>
      </c>
      <c r="M271" s="747">
        <v>2</v>
      </c>
      <c r="N271" s="748">
        <v>74.800000000000011</v>
      </c>
    </row>
    <row r="272" spans="1:14" ht="14.4" customHeight="1" x14ac:dyDescent="0.3">
      <c r="A272" s="742" t="s">
        <v>524</v>
      </c>
      <c r="B272" s="743" t="s">
        <v>525</v>
      </c>
      <c r="C272" s="744" t="s">
        <v>542</v>
      </c>
      <c r="D272" s="745" t="s">
        <v>543</v>
      </c>
      <c r="E272" s="746">
        <v>50113001</v>
      </c>
      <c r="F272" s="745" t="s">
        <v>548</v>
      </c>
      <c r="G272" s="744" t="s">
        <v>549</v>
      </c>
      <c r="H272" s="744">
        <v>147845</v>
      </c>
      <c r="I272" s="744">
        <v>47845</v>
      </c>
      <c r="J272" s="744" t="s">
        <v>1003</v>
      </c>
      <c r="K272" s="744" t="s">
        <v>1004</v>
      </c>
      <c r="L272" s="747">
        <v>249.38</v>
      </c>
      <c r="M272" s="747">
        <v>1</v>
      </c>
      <c r="N272" s="748">
        <v>249.38</v>
      </c>
    </row>
    <row r="273" spans="1:14" ht="14.4" customHeight="1" x14ac:dyDescent="0.3">
      <c r="A273" s="742" t="s">
        <v>524</v>
      </c>
      <c r="B273" s="743" t="s">
        <v>525</v>
      </c>
      <c r="C273" s="744" t="s">
        <v>542</v>
      </c>
      <c r="D273" s="745" t="s">
        <v>543</v>
      </c>
      <c r="E273" s="746">
        <v>50113001</v>
      </c>
      <c r="F273" s="745" t="s">
        <v>548</v>
      </c>
      <c r="G273" s="744" t="s">
        <v>526</v>
      </c>
      <c r="H273" s="744">
        <v>168096</v>
      </c>
      <c r="I273" s="744">
        <v>168096</v>
      </c>
      <c r="J273" s="744" t="s">
        <v>1005</v>
      </c>
      <c r="K273" s="744" t="s">
        <v>1006</v>
      </c>
      <c r="L273" s="747">
        <v>86.02</v>
      </c>
      <c r="M273" s="747">
        <v>1</v>
      </c>
      <c r="N273" s="748">
        <v>86.02</v>
      </c>
    </row>
    <row r="274" spans="1:14" ht="14.4" customHeight="1" x14ac:dyDescent="0.3">
      <c r="A274" s="742" t="s">
        <v>524</v>
      </c>
      <c r="B274" s="743" t="s">
        <v>525</v>
      </c>
      <c r="C274" s="744" t="s">
        <v>542</v>
      </c>
      <c r="D274" s="745" t="s">
        <v>543</v>
      </c>
      <c r="E274" s="746">
        <v>50113001</v>
      </c>
      <c r="F274" s="745" t="s">
        <v>548</v>
      </c>
      <c r="G274" s="744" t="s">
        <v>549</v>
      </c>
      <c r="H274" s="744">
        <v>850638</v>
      </c>
      <c r="I274" s="744">
        <v>500886</v>
      </c>
      <c r="J274" s="744" t="s">
        <v>1007</v>
      </c>
      <c r="K274" s="744" t="s">
        <v>1008</v>
      </c>
      <c r="L274" s="747">
        <v>55.189999999999948</v>
      </c>
      <c r="M274" s="747">
        <v>1</v>
      </c>
      <c r="N274" s="748">
        <v>55.189999999999948</v>
      </c>
    </row>
    <row r="275" spans="1:14" ht="14.4" customHeight="1" x14ac:dyDescent="0.3">
      <c r="A275" s="742" t="s">
        <v>524</v>
      </c>
      <c r="B275" s="743" t="s">
        <v>525</v>
      </c>
      <c r="C275" s="744" t="s">
        <v>542</v>
      </c>
      <c r="D275" s="745" t="s">
        <v>543</v>
      </c>
      <c r="E275" s="746">
        <v>50113001</v>
      </c>
      <c r="F275" s="745" t="s">
        <v>548</v>
      </c>
      <c r="G275" s="744" t="s">
        <v>549</v>
      </c>
      <c r="H275" s="744">
        <v>850674</v>
      </c>
      <c r="I275" s="744">
        <v>500892</v>
      </c>
      <c r="J275" s="744" t="s">
        <v>1009</v>
      </c>
      <c r="K275" s="744" t="s">
        <v>1010</v>
      </c>
      <c r="L275" s="747">
        <v>87.880000000000024</v>
      </c>
      <c r="M275" s="747">
        <v>1</v>
      </c>
      <c r="N275" s="748">
        <v>87.880000000000024</v>
      </c>
    </row>
    <row r="276" spans="1:14" ht="14.4" customHeight="1" x14ac:dyDescent="0.3">
      <c r="A276" s="742" t="s">
        <v>524</v>
      </c>
      <c r="B276" s="743" t="s">
        <v>525</v>
      </c>
      <c r="C276" s="744" t="s">
        <v>542</v>
      </c>
      <c r="D276" s="745" t="s">
        <v>543</v>
      </c>
      <c r="E276" s="746">
        <v>50113001</v>
      </c>
      <c r="F276" s="745" t="s">
        <v>548</v>
      </c>
      <c r="G276" s="744" t="s">
        <v>549</v>
      </c>
      <c r="H276" s="744">
        <v>116467</v>
      </c>
      <c r="I276" s="744">
        <v>16467</v>
      </c>
      <c r="J276" s="744" t="s">
        <v>1011</v>
      </c>
      <c r="K276" s="744" t="s">
        <v>1012</v>
      </c>
      <c r="L276" s="747">
        <v>58.370000000000005</v>
      </c>
      <c r="M276" s="747">
        <v>2</v>
      </c>
      <c r="N276" s="748">
        <v>116.74000000000001</v>
      </c>
    </row>
    <row r="277" spans="1:14" ht="14.4" customHeight="1" x14ac:dyDescent="0.3">
      <c r="A277" s="742" t="s">
        <v>524</v>
      </c>
      <c r="B277" s="743" t="s">
        <v>525</v>
      </c>
      <c r="C277" s="744" t="s">
        <v>542</v>
      </c>
      <c r="D277" s="745" t="s">
        <v>543</v>
      </c>
      <c r="E277" s="746">
        <v>50113001</v>
      </c>
      <c r="F277" s="745" t="s">
        <v>548</v>
      </c>
      <c r="G277" s="744" t="s">
        <v>554</v>
      </c>
      <c r="H277" s="744">
        <v>213015</v>
      </c>
      <c r="I277" s="744">
        <v>213015</v>
      </c>
      <c r="J277" s="744" t="s">
        <v>1013</v>
      </c>
      <c r="K277" s="744" t="s">
        <v>1014</v>
      </c>
      <c r="L277" s="747">
        <v>189.77999999999994</v>
      </c>
      <c r="M277" s="747">
        <v>1</v>
      </c>
      <c r="N277" s="748">
        <v>189.77999999999994</v>
      </c>
    </row>
    <row r="278" spans="1:14" ht="14.4" customHeight="1" x14ac:dyDescent="0.3">
      <c r="A278" s="742" t="s">
        <v>524</v>
      </c>
      <c r="B278" s="743" t="s">
        <v>525</v>
      </c>
      <c r="C278" s="744" t="s">
        <v>542</v>
      </c>
      <c r="D278" s="745" t="s">
        <v>543</v>
      </c>
      <c r="E278" s="746">
        <v>50113001</v>
      </c>
      <c r="F278" s="745" t="s">
        <v>548</v>
      </c>
      <c r="G278" s="744" t="s">
        <v>549</v>
      </c>
      <c r="H278" s="744">
        <v>196696</v>
      </c>
      <c r="I278" s="744">
        <v>96696</v>
      </c>
      <c r="J278" s="744" t="s">
        <v>1015</v>
      </c>
      <c r="K278" s="744" t="s">
        <v>1016</v>
      </c>
      <c r="L278" s="747">
        <v>46.980000000000004</v>
      </c>
      <c r="M278" s="747">
        <v>2</v>
      </c>
      <c r="N278" s="748">
        <v>93.960000000000008</v>
      </c>
    </row>
    <row r="279" spans="1:14" ht="14.4" customHeight="1" x14ac:dyDescent="0.3">
      <c r="A279" s="742" t="s">
        <v>524</v>
      </c>
      <c r="B279" s="743" t="s">
        <v>525</v>
      </c>
      <c r="C279" s="744" t="s">
        <v>542</v>
      </c>
      <c r="D279" s="745" t="s">
        <v>543</v>
      </c>
      <c r="E279" s="746">
        <v>50113001</v>
      </c>
      <c r="F279" s="745" t="s">
        <v>548</v>
      </c>
      <c r="G279" s="744" t="s">
        <v>549</v>
      </c>
      <c r="H279" s="744">
        <v>191877</v>
      </c>
      <c r="I279" s="744">
        <v>191877</v>
      </c>
      <c r="J279" s="744" t="s">
        <v>1017</v>
      </c>
      <c r="K279" s="744" t="s">
        <v>1018</v>
      </c>
      <c r="L279" s="747">
        <v>46.819999999999993</v>
      </c>
      <c r="M279" s="747">
        <v>2</v>
      </c>
      <c r="N279" s="748">
        <v>93.639999999999986</v>
      </c>
    </row>
    <row r="280" spans="1:14" ht="14.4" customHeight="1" x14ac:dyDescent="0.3">
      <c r="A280" s="742" t="s">
        <v>524</v>
      </c>
      <c r="B280" s="743" t="s">
        <v>525</v>
      </c>
      <c r="C280" s="744" t="s">
        <v>542</v>
      </c>
      <c r="D280" s="745" t="s">
        <v>543</v>
      </c>
      <c r="E280" s="746">
        <v>50113001</v>
      </c>
      <c r="F280" s="745" t="s">
        <v>548</v>
      </c>
      <c r="G280" s="744" t="s">
        <v>549</v>
      </c>
      <c r="H280" s="744">
        <v>850724</v>
      </c>
      <c r="I280" s="744">
        <v>120325</v>
      </c>
      <c r="J280" s="744" t="s">
        <v>1019</v>
      </c>
      <c r="K280" s="744" t="s">
        <v>1020</v>
      </c>
      <c r="L280" s="747">
        <v>48.129999999999988</v>
      </c>
      <c r="M280" s="747">
        <v>1</v>
      </c>
      <c r="N280" s="748">
        <v>48.129999999999988</v>
      </c>
    </row>
    <row r="281" spans="1:14" ht="14.4" customHeight="1" x14ac:dyDescent="0.3">
      <c r="A281" s="742" t="s">
        <v>524</v>
      </c>
      <c r="B281" s="743" t="s">
        <v>525</v>
      </c>
      <c r="C281" s="744" t="s">
        <v>542</v>
      </c>
      <c r="D281" s="745" t="s">
        <v>543</v>
      </c>
      <c r="E281" s="746">
        <v>50113001</v>
      </c>
      <c r="F281" s="745" t="s">
        <v>548</v>
      </c>
      <c r="G281" s="744" t="s">
        <v>549</v>
      </c>
      <c r="H281" s="744">
        <v>193724</v>
      </c>
      <c r="I281" s="744">
        <v>93724</v>
      </c>
      <c r="J281" s="744" t="s">
        <v>1021</v>
      </c>
      <c r="K281" s="744" t="s">
        <v>1022</v>
      </c>
      <c r="L281" s="747">
        <v>68.330000000000013</v>
      </c>
      <c r="M281" s="747">
        <v>1</v>
      </c>
      <c r="N281" s="748">
        <v>68.330000000000013</v>
      </c>
    </row>
    <row r="282" spans="1:14" ht="14.4" customHeight="1" x14ac:dyDescent="0.3">
      <c r="A282" s="742" t="s">
        <v>524</v>
      </c>
      <c r="B282" s="743" t="s">
        <v>525</v>
      </c>
      <c r="C282" s="744" t="s">
        <v>542</v>
      </c>
      <c r="D282" s="745" t="s">
        <v>543</v>
      </c>
      <c r="E282" s="746">
        <v>50113001</v>
      </c>
      <c r="F282" s="745" t="s">
        <v>548</v>
      </c>
      <c r="G282" s="744" t="s">
        <v>549</v>
      </c>
      <c r="H282" s="744">
        <v>193723</v>
      </c>
      <c r="I282" s="744">
        <v>93723</v>
      </c>
      <c r="J282" s="744" t="s">
        <v>1023</v>
      </c>
      <c r="K282" s="744" t="s">
        <v>1024</v>
      </c>
      <c r="L282" s="747">
        <v>40.56</v>
      </c>
      <c r="M282" s="747">
        <v>2</v>
      </c>
      <c r="N282" s="748">
        <v>81.12</v>
      </c>
    </row>
    <row r="283" spans="1:14" ht="14.4" customHeight="1" x14ac:dyDescent="0.3">
      <c r="A283" s="742" t="s">
        <v>524</v>
      </c>
      <c r="B283" s="743" t="s">
        <v>525</v>
      </c>
      <c r="C283" s="744" t="s">
        <v>542</v>
      </c>
      <c r="D283" s="745" t="s">
        <v>543</v>
      </c>
      <c r="E283" s="746">
        <v>50113001</v>
      </c>
      <c r="F283" s="745" t="s">
        <v>548</v>
      </c>
      <c r="G283" s="744" t="s">
        <v>549</v>
      </c>
      <c r="H283" s="744">
        <v>152266</v>
      </c>
      <c r="I283" s="744">
        <v>52266</v>
      </c>
      <c r="J283" s="744" t="s">
        <v>1025</v>
      </c>
      <c r="K283" s="744" t="s">
        <v>1026</v>
      </c>
      <c r="L283" s="747">
        <v>40.900000000000006</v>
      </c>
      <c r="M283" s="747">
        <v>3</v>
      </c>
      <c r="N283" s="748">
        <v>122.70000000000002</v>
      </c>
    </row>
    <row r="284" spans="1:14" ht="14.4" customHeight="1" x14ac:dyDescent="0.3">
      <c r="A284" s="742" t="s">
        <v>524</v>
      </c>
      <c r="B284" s="743" t="s">
        <v>525</v>
      </c>
      <c r="C284" s="744" t="s">
        <v>542</v>
      </c>
      <c r="D284" s="745" t="s">
        <v>543</v>
      </c>
      <c r="E284" s="746">
        <v>50113001</v>
      </c>
      <c r="F284" s="745" t="s">
        <v>548</v>
      </c>
      <c r="G284" s="744" t="s">
        <v>549</v>
      </c>
      <c r="H284" s="744">
        <v>114926</v>
      </c>
      <c r="I284" s="744">
        <v>14926</v>
      </c>
      <c r="J284" s="744" t="s">
        <v>1027</v>
      </c>
      <c r="K284" s="744" t="s">
        <v>1028</v>
      </c>
      <c r="L284" s="747">
        <v>52.989999999999995</v>
      </c>
      <c r="M284" s="747">
        <v>2</v>
      </c>
      <c r="N284" s="748">
        <v>105.97999999999999</v>
      </c>
    </row>
    <row r="285" spans="1:14" ht="14.4" customHeight="1" x14ac:dyDescent="0.3">
      <c r="A285" s="742" t="s">
        <v>524</v>
      </c>
      <c r="B285" s="743" t="s">
        <v>525</v>
      </c>
      <c r="C285" s="744" t="s">
        <v>542</v>
      </c>
      <c r="D285" s="745" t="s">
        <v>543</v>
      </c>
      <c r="E285" s="746">
        <v>50113001</v>
      </c>
      <c r="F285" s="745" t="s">
        <v>548</v>
      </c>
      <c r="G285" s="744" t="s">
        <v>549</v>
      </c>
      <c r="H285" s="744">
        <v>114929</v>
      </c>
      <c r="I285" s="744">
        <v>14929</v>
      </c>
      <c r="J285" s="744" t="s">
        <v>1029</v>
      </c>
      <c r="K285" s="744" t="s">
        <v>1030</v>
      </c>
      <c r="L285" s="747">
        <v>97.850000000000023</v>
      </c>
      <c r="M285" s="747">
        <v>1</v>
      </c>
      <c r="N285" s="748">
        <v>97.850000000000023</v>
      </c>
    </row>
    <row r="286" spans="1:14" ht="14.4" customHeight="1" x14ac:dyDescent="0.3">
      <c r="A286" s="742" t="s">
        <v>524</v>
      </c>
      <c r="B286" s="743" t="s">
        <v>525</v>
      </c>
      <c r="C286" s="744" t="s">
        <v>542</v>
      </c>
      <c r="D286" s="745" t="s">
        <v>543</v>
      </c>
      <c r="E286" s="746">
        <v>50113001</v>
      </c>
      <c r="F286" s="745" t="s">
        <v>548</v>
      </c>
      <c r="G286" s="744" t="s">
        <v>549</v>
      </c>
      <c r="H286" s="744">
        <v>114933</v>
      </c>
      <c r="I286" s="744">
        <v>14933</v>
      </c>
      <c r="J286" s="744" t="s">
        <v>1031</v>
      </c>
      <c r="K286" s="744" t="s">
        <v>1006</v>
      </c>
      <c r="L286" s="747">
        <v>135.97000000000003</v>
      </c>
      <c r="M286" s="747">
        <v>3</v>
      </c>
      <c r="N286" s="748">
        <v>407.91000000000008</v>
      </c>
    </row>
    <row r="287" spans="1:14" ht="14.4" customHeight="1" x14ac:dyDescent="0.3">
      <c r="A287" s="742" t="s">
        <v>524</v>
      </c>
      <c r="B287" s="743" t="s">
        <v>525</v>
      </c>
      <c r="C287" s="744" t="s">
        <v>542</v>
      </c>
      <c r="D287" s="745" t="s">
        <v>543</v>
      </c>
      <c r="E287" s="746">
        <v>50113001</v>
      </c>
      <c r="F287" s="745" t="s">
        <v>548</v>
      </c>
      <c r="G287" s="744" t="s">
        <v>549</v>
      </c>
      <c r="H287" s="744">
        <v>208466</v>
      </c>
      <c r="I287" s="744">
        <v>208466</v>
      </c>
      <c r="J287" s="744" t="s">
        <v>1032</v>
      </c>
      <c r="K287" s="744" t="s">
        <v>1033</v>
      </c>
      <c r="L287" s="747">
        <v>792.7700000000001</v>
      </c>
      <c r="M287" s="747">
        <v>8</v>
      </c>
      <c r="N287" s="748">
        <v>6342.1600000000008</v>
      </c>
    </row>
    <row r="288" spans="1:14" ht="14.4" customHeight="1" x14ac:dyDescent="0.3">
      <c r="A288" s="742" t="s">
        <v>524</v>
      </c>
      <c r="B288" s="743" t="s">
        <v>525</v>
      </c>
      <c r="C288" s="744" t="s">
        <v>542</v>
      </c>
      <c r="D288" s="745" t="s">
        <v>543</v>
      </c>
      <c r="E288" s="746">
        <v>50113001</v>
      </c>
      <c r="F288" s="745" t="s">
        <v>548</v>
      </c>
      <c r="G288" s="744" t="s">
        <v>549</v>
      </c>
      <c r="H288" s="744">
        <v>189212</v>
      </c>
      <c r="I288" s="744">
        <v>89212</v>
      </c>
      <c r="J288" s="744" t="s">
        <v>1034</v>
      </c>
      <c r="K288" s="744" t="s">
        <v>1035</v>
      </c>
      <c r="L288" s="747">
        <v>79.28</v>
      </c>
      <c r="M288" s="747">
        <v>40</v>
      </c>
      <c r="N288" s="748">
        <v>3171.2</v>
      </c>
    </row>
    <row r="289" spans="1:14" ht="14.4" customHeight="1" x14ac:dyDescent="0.3">
      <c r="A289" s="742" t="s">
        <v>524</v>
      </c>
      <c r="B289" s="743" t="s">
        <v>525</v>
      </c>
      <c r="C289" s="744" t="s">
        <v>542</v>
      </c>
      <c r="D289" s="745" t="s">
        <v>543</v>
      </c>
      <c r="E289" s="746">
        <v>50113001</v>
      </c>
      <c r="F289" s="745" t="s">
        <v>548</v>
      </c>
      <c r="G289" s="744" t="s">
        <v>549</v>
      </c>
      <c r="H289" s="744">
        <v>501190</v>
      </c>
      <c r="I289" s="744">
        <v>1000</v>
      </c>
      <c r="J289" s="744" t="s">
        <v>1036</v>
      </c>
      <c r="K289" s="744" t="s">
        <v>1037</v>
      </c>
      <c r="L289" s="747">
        <v>228.23571362750229</v>
      </c>
      <c r="M289" s="747">
        <v>1</v>
      </c>
      <c r="N289" s="748">
        <v>228.23571362750229</v>
      </c>
    </row>
    <row r="290" spans="1:14" ht="14.4" customHeight="1" x14ac:dyDescent="0.3">
      <c r="A290" s="742" t="s">
        <v>524</v>
      </c>
      <c r="B290" s="743" t="s">
        <v>525</v>
      </c>
      <c r="C290" s="744" t="s">
        <v>542</v>
      </c>
      <c r="D290" s="745" t="s">
        <v>543</v>
      </c>
      <c r="E290" s="746">
        <v>50113001</v>
      </c>
      <c r="F290" s="745" t="s">
        <v>548</v>
      </c>
      <c r="G290" s="744" t="s">
        <v>549</v>
      </c>
      <c r="H290" s="744">
        <v>100802</v>
      </c>
      <c r="I290" s="744">
        <v>1000</v>
      </c>
      <c r="J290" s="744" t="s">
        <v>1038</v>
      </c>
      <c r="K290" s="744" t="s">
        <v>1039</v>
      </c>
      <c r="L290" s="747">
        <v>72.904004232251467</v>
      </c>
      <c r="M290" s="747">
        <v>17</v>
      </c>
      <c r="N290" s="748">
        <v>1239.368071948275</v>
      </c>
    </row>
    <row r="291" spans="1:14" ht="14.4" customHeight="1" x14ac:dyDescent="0.3">
      <c r="A291" s="742" t="s">
        <v>524</v>
      </c>
      <c r="B291" s="743" t="s">
        <v>525</v>
      </c>
      <c r="C291" s="744" t="s">
        <v>542</v>
      </c>
      <c r="D291" s="745" t="s">
        <v>543</v>
      </c>
      <c r="E291" s="746">
        <v>50113001</v>
      </c>
      <c r="F291" s="745" t="s">
        <v>548</v>
      </c>
      <c r="G291" s="744" t="s">
        <v>526</v>
      </c>
      <c r="H291" s="744">
        <v>145241</v>
      </c>
      <c r="I291" s="744">
        <v>45241</v>
      </c>
      <c r="J291" s="744" t="s">
        <v>1040</v>
      </c>
      <c r="K291" s="744" t="s">
        <v>1041</v>
      </c>
      <c r="L291" s="747">
        <v>276.10003740787346</v>
      </c>
      <c r="M291" s="747">
        <v>7</v>
      </c>
      <c r="N291" s="748">
        <v>1932.7002618551141</v>
      </c>
    </row>
    <row r="292" spans="1:14" ht="14.4" customHeight="1" x14ac:dyDescent="0.3">
      <c r="A292" s="742" t="s">
        <v>524</v>
      </c>
      <c r="B292" s="743" t="s">
        <v>525</v>
      </c>
      <c r="C292" s="744" t="s">
        <v>542</v>
      </c>
      <c r="D292" s="745" t="s">
        <v>543</v>
      </c>
      <c r="E292" s="746">
        <v>50113001</v>
      </c>
      <c r="F292" s="745" t="s">
        <v>548</v>
      </c>
      <c r="G292" s="744" t="s">
        <v>526</v>
      </c>
      <c r="H292" s="744">
        <v>145244</v>
      </c>
      <c r="I292" s="744">
        <v>45244</v>
      </c>
      <c r="J292" s="744" t="s">
        <v>1042</v>
      </c>
      <c r="K292" s="744" t="s">
        <v>1043</v>
      </c>
      <c r="L292" s="747">
        <v>579.13999999999965</v>
      </c>
      <c r="M292" s="747">
        <v>1</v>
      </c>
      <c r="N292" s="748">
        <v>579.13999999999965</v>
      </c>
    </row>
    <row r="293" spans="1:14" ht="14.4" customHeight="1" x14ac:dyDescent="0.3">
      <c r="A293" s="742" t="s">
        <v>524</v>
      </c>
      <c r="B293" s="743" t="s">
        <v>525</v>
      </c>
      <c r="C293" s="744" t="s">
        <v>542</v>
      </c>
      <c r="D293" s="745" t="s">
        <v>543</v>
      </c>
      <c r="E293" s="746">
        <v>50113001</v>
      </c>
      <c r="F293" s="745" t="s">
        <v>548</v>
      </c>
      <c r="G293" s="744" t="s">
        <v>549</v>
      </c>
      <c r="H293" s="744">
        <v>193157</v>
      </c>
      <c r="I293" s="744">
        <v>93157</v>
      </c>
      <c r="J293" s="744" t="s">
        <v>1044</v>
      </c>
      <c r="K293" s="744" t="s">
        <v>1045</v>
      </c>
      <c r="L293" s="747">
        <v>95.97999999999999</v>
      </c>
      <c r="M293" s="747">
        <v>1</v>
      </c>
      <c r="N293" s="748">
        <v>95.97999999999999</v>
      </c>
    </row>
    <row r="294" spans="1:14" ht="14.4" customHeight="1" x14ac:dyDescent="0.3">
      <c r="A294" s="742" t="s">
        <v>524</v>
      </c>
      <c r="B294" s="743" t="s">
        <v>525</v>
      </c>
      <c r="C294" s="744" t="s">
        <v>542</v>
      </c>
      <c r="D294" s="745" t="s">
        <v>543</v>
      </c>
      <c r="E294" s="746">
        <v>50113001</v>
      </c>
      <c r="F294" s="745" t="s">
        <v>548</v>
      </c>
      <c r="G294" s="744" t="s">
        <v>549</v>
      </c>
      <c r="H294" s="744">
        <v>134821</v>
      </c>
      <c r="I294" s="744">
        <v>134821</v>
      </c>
      <c r="J294" s="744" t="s">
        <v>1046</v>
      </c>
      <c r="K294" s="744" t="s">
        <v>1047</v>
      </c>
      <c r="L294" s="747">
        <v>264.99</v>
      </c>
      <c r="M294" s="747">
        <v>1</v>
      </c>
      <c r="N294" s="748">
        <v>264.99</v>
      </c>
    </row>
    <row r="295" spans="1:14" ht="14.4" customHeight="1" x14ac:dyDescent="0.3">
      <c r="A295" s="742" t="s">
        <v>524</v>
      </c>
      <c r="B295" s="743" t="s">
        <v>525</v>
      </c>
      <c r="C295" s="744" t="s">
        <v>542</v>
      </c>
      <c r="D295" s="745" t="s">
        <v>543</v>
      </c>
      <c r="E295" s="746">
        <v>50113001</v>
      </c>
      <c r="F295" s="745" t="s">
        <v>548</v>
      </c>
      <c r="G295" s="744" t="s">
        <v>549</v>
      </c>
      <c r="H295" s="744">
        <v>134824</v>
      </c>
      <c r="I295" s="744">
        <v>134824</v>
      </c>
      <c r="J295" s="744" t="s">
        <v>1048</v>
      </c>
      <c r="K295" s="744" t="s">
        <v>1049</v>
      </c>
      <c r="L295" s="747">
        <v>199.98</v>
      </c>
      <c r="M295" s="747">
        <v>4</v>
      </c>
      <c r="N295" s="748">
        <v>799.92</v>
      </c>
    </row>
    <row r="296" spans="1:14" ht="14.4" customHeight="1" x14ac:dyDescent="0.3">
      <c r="A296" s="742" t="s">
        <v>524</v>
      </c>
      <c r="B296" s="743" t="s">
        <v>525</v>
      </c>
      <c r="C296" s="744" t="s">
        <v>542</v>
      </c>
      <c r="D296" s="745" t="s">
        <v>543</v>
      </c>
      <c r="E296" s="746">
        <v>50113001</v>
      </c>
      <c r="F296" s="745" t="s">
        <v>548</v>
      </c>
      <c r="G296" s="744" t="s">
        <v>554</v>
      </c>
      <c r="H296" s="744">
        <v>215964</v>
      </c>
      <c r="I296" s="744">
        <v>215964</v>
      </c>
      <c r="J296" s="744" t="s">
        <v>1050</v>
      </c>
      <c r="K296" s="744" t="s">
        <v>1051</v>
      </c>
      <c r="L296" s="747">
        <v>150.76</v>
      </c>
      <c r="M296" s="747">
        <v>3</v>
      </c>
      <c r="N296" s="748">
        <v>452.28</v>
      </c>
    </row>
    <row r="297" spans="1:14" ht="14.4" customHeight="1" x14ac:dyDescent="0.3">
      <c r="A297" s="742" t="s">
        <v>524</v>
      </c>
      <c r="B297" s="743" t="s">
        <v>525</v>
      </c>
      <c r="C297" s="744" t="s">
        <v>542</v>
      </c>
      <c r="D297" s="745" t="s">
        <v>543</v>
      </c>
      <c r="E297" s="746">
        <v>50113001</v>
      </c>
      <c r="F297" s="745" t="s">
        <v>548</v>
      </c>
      <c r="G297" s="744" t="s">
        <v>549</v>
      </c>
      <c r="H297" s="744">
        <v>128740</v>
      </c>
      <c r="I297" s="744">
        <v>28740</v>
      </c>
      <c r="J297" s="744" t="s">
        <v>1052</v>
      </c>
      <c r="K297" s="744" t="s">
        <v>1053</v>
      </c>
      <c r="L297" s="747">
        <v>789.25</v>
      </c>
      <c r="M297" s="747">
        <v>1</v>
      </c>
      <c r="N297" s="748">
        <v>789.25</v>
      </c>
    </row>
    <row r="298" spans="1:14" ht="14.4" customHeight="1" x14ac:dyDescent="0.3">
      <c r="A298" s="742" t="s">
        <v>524</v>
      </c>
      <c r="B298" s="743" t="s">
        <v>525</v>
      </c>
      <c r="C298" s="744" t="s">
        <v>542</v>
      </c>
      <c r="D298" s="745" t="s">
        <v>543</v>
      </c>
      <c r="E298" s="746">
        <v>50113001</v>
      </c>
      <c r="F298" s="745" t="s">
        <v>548</v>
      </c>
      <c r="G298" s="744" t="s">
        <v>549</v>
      </c>
      <c r="H298" s="744">
        <v>117189</v>
      </c>
      <c r="I298" s="744">
        <v>17189</v>
      </c>
      <c r="J298" s="744" t="s">
        <v>1054</v>
      </c>
      <c r="K298" s="744" t="s">
        <v>1055</v>
      </c>
      <c r="L298" s="747">
        <v>46.590000000000025</v>
      </c>
      <c r="M298" s="747">
        <v>6</v>
      </c>
      <c r="N298" s="748">
        <v>279.54000000000013</v>
      </c>
    </row>
    <row r="299" spans="1:14" ht="14.4" customHeight="1" x14ac:dyDescent="0.3">
      <c r="A299" s="742" t="s">
        <v>524</v>
      </c>
      <c r="B299" s="743" t="s">
        <v>525</v>
      </c>
      <c r="C299" s="744" t="s">
        <v>542</v>
      </c>
      <c r="D299" s="745" t="s">
        <v>543</v>
      </c>
      <c r="E299" s="746">
        <v>50113001</v>
      </c>
      <c r="F299" s="745" t="s">
        <v>548</v>
      </c>
      <c r="G299" s="744" t="s">
        <v>549</v>
      </c>
      <c r="H299" s="744">
        <v>102486</v>
      </c>
      <c r="I299" s="744">
        <v>2486</v>
      </c>
      <c r="J299" s="744" t="s">
        <v>1056</v>
      </c>
      <c r="K299" s="744" t="s">
        <v>1057</v>
      </c>
      <c r="L299" s="747">
        <v>115.61469371421136</v>
      </c>
      <c r="M299" s="747">
        <v>51</v>
      </c>
      <c r="N299" s="748">
        <v>5896.3493794247788</v>
      </c>
    </row>
    <row r="300" spans="1:14" ht="14.4" customHeight="1" x14ac:dyDescent="0.3">
      <c r="A300" s="742" t="s">
        <v>524</v>
      </c>
      <c r="B300" s="743" t="s">
        <v>525</v>
      </c>
      <c r="C300" s="744" t="s">
        <v>542</v>
      </c>
      <c r="D300" s="745" t="s">
        <v>543</v>
      </c>
      <c r="E300" s="746">
        <v>50113001</v>
      </c>
      <c r="F300" s="745" t="s">
        <v>548</v>
      </c>
      <c r="G300" s="744" t="s">
        <v>549</v>
      </c>
      <c r="H300" s="744">
        <v>200935</v>
      </c>
      <c r="I300" s="744">
        <v>200935</v>
      </c>
      <c r="J300" s="744" t="s">
        <v>1058</v>
      </c>
      <c r="K300" s="744" t="s">
        <v>1059</v>
      </c>
      <c r="L300" s="747">
        <v>34.335000000000008</v>
      </c>
      <c r="M300" s="747">
        <v>18</v>
      </c>
      <c r="N300" s="748">
        <v>618.03000000000009</v>
      </c>
    </row>
    <row r="301" spans="1:14" ht="14.4" customHeight="1" x14ac:dyDescent="0.3">
      <c r="A301" s="742" t="s">
        <v>524</v>
      </c>
      <c r="B301" s="743" t="s">
        <v>525</v>
      </c>
      <c r="C301" s="744" t="s">
        <v>542</v>
      </c>
      <c r="D301" s="745" t="s">
        <v>543</v>
      </c>
      <c r="E301" s="746">
        <v>50113001</v>
      </c>
      <c r="F301" s="745" t="s">
        <v>548</v>
      </c>
      <c r="G301" s="744" t="s">
        <v>549</v>
      </c>
      <c r="H301" s="744">
        <v>845697</v>
      </c>
      <c r="I301" s="744">
        <v>200935</v>
      </c>
      <c r="J301" s="744" t="s">
        <v>1058</v>
      </c>
      <c r="K301" s="744" t="s">
        <v>1059</v>
      </c>
      <c r="L301" s="747">
        <v>34.450000000000003</v>
      </c>
      <c r="M301" s="747">
        <v>16</v>
      </c>
      <c r="N301" s="748">
        <v>551.20000000000005</v>
      </c>
    </row>
    <row r="302" spans="1:14" ht="14.4" customHeight="1" x14ac:dyDescent="0.3">
      <c r="A302" s="742" t="s">
        <v>524</v>
      </c>
      <c r="B302" s="743" t="s">
        <v>525</v>
      </c>
      <c r="C302" s="744" t="s">
        <v>542</v>
      </c>
      <c r="D302" s="745" t="s">
        <v>543</v>
      </c>
      <c r="E302" s="746">
        <v>50113001</v>
      </c>
      <c r="F302" s="745" t="s">
        <v>548</v>
      </c>
      <c r="G302" s="744" t="s">
        <v>549</v>
      </c>
      <c r="H302" s="744">
        <v>100489</v>
      </c>
      <c r="I302" s="744">
        <v>489</v>
      </c>
      <c r="J302" s="744" t="s">
        <v>1060</v>
      </c>
      <c r="K302" s="744" t="s">
        <v>1061</v>
      </c>
      <c r="L302" s="747">
        <v>41.900000000000006</v>
      </c>
      <c r="M302" s="747">
        <v>1</v>
      </c>
      <c r="N302" s="748">
        <v>41.900000000000006</v>
      </c>
    </row>
    <row r="303" spans="1:14" ht="14.4" customHeight="1" x14ac:dyDescent="0.3">
      <c r="A303" s="742" t="s">
        <v>524</v>
      </c>
      <c r="B303" s="743" t="s">
        <v>525</v>
      </c>
      <c r="C303" s="744" t="s">
        <v>542</v>
      </c>
      <c r="D303" s="745" t="s">
        <v>543</v>
      </c>
      <c r="E303" s="746">
        <v>50113001</v>
      </c>
      <c r="F303" s="745" t="s">
        <v>548</v>
      </c>
      <c r="G303" s="744" t="s">
        <v>549</v>
      </c>
      <c r="H303" s="744">
        <v>100720</v>
      </c>
      <c r="I303" s="744">
        <v>720</v>
      </c>
      <c r="J303" s="744" t="s">
        <v>1060</v>
      </c>
      <c r="K303" s="744" t="s">
        <v>1062</v>
      </c>
      <c r="L303" s="747">
        <v>79.094736842105306</v>
      </c>
      <c r="M303" s="747">
        <v>19</v>
      </c>
      <c r="N303" s="748">
        <v>1502.8000000000009</v>
      </c>
    </row>
    <row r="304" spans="1:14" ht="14.4" customHeight="1" x14ac:dyDescent="0.3">
      <c r="A304" s="742" t="s">
        <v>524</v>
      </c>
      <c r="B304" s="743" t="s">
        <v>525</v>
      </c>
      <c r="C304" s="744" t="s">
        <v>542</v>
      </c>
      <c r="D304" s="745" t="s">
        <v>543</v>
      </c>
      <c r="E304" s="746">
        <v>50113001</v>
      </c>
      <c r="F304" s="745" t="s">
        <v>548</v>
      </c>
      <c r="G304" s="744" t="s">
        <v>554</v>
      </c>
      <c r="H304" s="744">
        <v>169623</v>
      </c>
      <c r="I304" s="744">
        <v>169623</v>
      </c>
      <c r="J304" s="744" t="s">
        <v>1063</v>
      </c>
      <c r="K304" s="744" t="s">
        <v>753</v>
      </c>
      <c r="L304" s="747">
        <v>89.714999999999989</v>
      </c>
      <c r="M304" s="747">
        <v>6</v>
      </c>
      <c r="N304" s="748">
        <v>538.29</v>
      </c>
    </row>
    <row r="305" spans="1:14" ht="14.4" customHeight="1" x14ac:dyDescent="0.3">
      <c r="A305" s="742" t="s">
        <v>524</v>
      </c>
      <c r="B305" s="743" t="s">
        <v>525</v>
      </c>
      <c r="C305" s="744" t="s">
        <v>542</v>
      </c>
      <c r="D305" s="745" t="s">
        <v>543</v>
      </c>
      <c r="E305" s="746">
        <v>50113001</v>
      </c>
      <c r="F305" s="745" t="s">
        <v>548</v>
      </c>
      <c r="G305" s="744" t="s">
        <v>554</v>
      </c>
      <c r="H305" s="744">
        <v>169654</v>
      </c>
      <c r="I305" s="744">
        <v>169654</v>
      </c>
      <c r="J305" s="744" t="s">
        <v>1064</v>
      </c>
      <c r="K305" s="744" t="s">
        <v>570</v>
      </c>
      <c r="L305" s="747">
        <v>113.33000000000003</v>
      </c>
      <c r="M305" s="747">
        <v>6</v>
      </c>
      <c r="N305" s="748">
        <v>679.98000000000013</v>
      </c>
    </row>
    <row r="306" spans="1:14" ht="14.4" customHeight="1" x14ac:dyDescent="0.3">
      <c r="A306" s="742" t="s">
        <v>524</v>
      </c>
      <c r="B306" s="743" t="s">
        <v>525</v>
      </c>
      <c r="C306" s="744" t="s">
        <v>542</v>
      </c>
      <c r="D306" s="745" t="s">
        <v>543</v>
      </c>
      <c r="E306" s="746">
        <v>50113001</v>
      </c>
      <c r="F306" s="745" t="s">
        <v>548</v>
      </c>
      <c r="G306" s="744" t="s">
        <v>554</v>
      </c>
      <c r="H306" s="744">
        <v>987491</v>
      </c>
      <c r="I306" s="744">
        <v>169660</v>
      </c>
      <c r="J306" s="744" t="s">
        <v>1064</v>
      </c>
      <c r="K306" s="744" t="s">
        <v>1065</v>
      </c>
      <c r="L306" s="747">
        <v>246.84</v>
      </c>
      <c r="M306" s="747">
        <v>3</v>
      </c>
      <c r="N306" s="748">
        <v>740.52</v>
      </c>
    </row>
    <row r="307" spans="1:14" ht="14.4" customHeight="1" x14ac:dyDescent="0.3">
      <c r="A307" s="742" t="s">
        <v>524</v>
      </c>
      <c r="B307" s="743" t="s">
        <v>525</v>
      </c>
      <c r="C307" s="744" t="s">
        <v>542</v>
      </c>
      <c r="D307" s="745" t="s">
        <v>543</v>
      </c>
      <c r="E307" s="746">
        <v>50113001</v>
      </c>
      <c r="F307" s="745" t="s">
        <v>548</v>
      </c>
      <c r="G307" s="744" t="s">
        <v>554</v>
      </c>
      <c r="H307" s="744">
        <v>166760</v>
      </c>
      <c r="I307" s="744">
        <v>166760</v>
      </c>
      <c r="J307" s="744" t="s">
        <v>1066</v>
      </c>
      <c r="K307" s="744" t="s">
        <v>1067</v>
      </c>
      <c r="L307" s="747">
        <v>149.13002344110592</v>
      </c>
      <c r="M307" s="747">
        <v>11</v>
      </c>
      <c r="N307" s="748">
        <v>1640.4302578521651</v>
      </c>
    </row>
    <row r="308" spans="1:14" ht="14.4" customHeight="1" x14ac:dyDescent="0.3">
      <c r="A308" s="742" t="s">
        <v>524</v>
      </c>
      <c r="B308" s="743" t="s">
        <v>525</v>
      </c>
      <c r="C308" s="744" t="s">
        <v>542</v>
      </c>
      <c r="D308" s="745" t="s">
        <v>543</v>
      </c>
      <c r="E308" s="746">
        <v>50113001</v>
      </c>
      <c r="F308" s="745" t="s">
        <v>548</v>
      </c>
      <c r="G308" s="744" t="s">
        <v>549</v>
      </c>
      <c r="H308" s="744">
        <v>930247</v>
      </c>
      <c r="I308" s="744">
        <v>0</v>
      </c>
      <c r="J308" s="744" t="s">
        <v>1068</v>
      </c>
      <c r="K308" s="744" t="s">
        <v>526</v>
      </c>
      <c r="L308" s="747">
        <v>202.28526179649788</v>
      </c>
      <c r="M308" s="747">
        <v>23</v>
      </c>
      <c r="N308" s="748">
        <v>4652.5610213194514</v>
      </c>
    </row>
    <row r="309" spans="1:14" ht="14.4" customHeight="1" x14ac:dyDescent="0.3">
      <c r="A309" s="742" t="s">
        <v>524</v>
      </c>
      <c r="B309" s="743" t="s">
        <v>525</v>
      </c>
      <c r="C309" s="744" t="s">
        <v>542</v>
      </c>
      <c r="D309" s="745" t="s">
        <v>543</v>
      </c>
      <c r="E309" s="746">
        <v>50113001</v>
      </c>
      <c r="F309" s="745" t="s">
        <v>548</v>
      </c>
      <c r="G309" s="744" t="s">
        <v>549</v>
      </c>
      <c r="H309" s="744">
        <v>900881</v>
      </c>
      <c r="I309" s="744">
        <v>0</v>
      </c>
      <c r="J309" s="744" t="s">
        <v>1069</v>
      </c>
      <c r="K309" s="744" t="s">
        <v>526</v>
      </c>
      <c r="L309" s="747">
        <v>139.3031486215215</v>
      </c>
      <c r="M309" s="747">
        <v>6</v>
      </c>
      <c r="N309" s="748">
        <v>835.81889172912895</v>
      </c>
    </row>
    <row r="310" spans="1:14" ht="14.4" customHeight="1" x14ac:dyDescent="0.3">
      <c r="A310" s="742" t="s">
        <v>524</v>
      </c>
      <c r="B310" s="743" t="s">
        <v>525</v>
      </c>
      <c r="C310" s="744" t="s">
        <v>542</v>
      </c>
      <c r="D310" s="745" t="s">
        <v>543</v>
      </c>
      <c r="E310" s="746">
        <v>50113001</v>
      </c>
      <c r="F310" s="745" t="s">
        <v>548</v>
      </c>
      <c r="G310" s="744" t="s">
        <v>549</v>
      </c>
      <c r="H310" s="744">
        <v>900497</v>
      </c>
      <c r="I310" s="744">
        <v>0</v>
      </c>
      <c r="J310" s="744" t="s">
        <v>1070</v>
      </c>
      <c r="K310" s="744" t="s">
        <v>526</v>
      </c>
      <c r="L310" s="747">
        <v>431.09395334573185</v>
      </c>
      <c r="M310" s="747">
        <v>2</v>
      </c>
      <c r="N310" s="748">
        <v>862.1879066914637</v>
      </c>
    </row>
    <row r="311" spans="1:14" ht="14.4" customHeight="1" x14ac:dyDescent="0.3">
      <c r="A311" s="742" t="s">
        <v>524</v>
      </c>
      <c r="B311" s="743" t="s">
        <v>525</v>
      </c>
      <c r="C311" s="744" t="s">
        <v>542</v>
      </c>
      <c r="D311" s="745" t="s">
        <v>543</v>
      </c>
      <c r="E311" s="746">
        <v>50113001</v>
      </c>
      <c r="F311" s="745" t="s">
        <v>548</v>
      </c>
      <c r="G311" s="744" t="s">
        <v>549</v>
      </c>
      <c r="H311" s="744">
        <v>900506</v>
      </c>
      <c r="I311" s="744">
        <v>0</v>
      </c>
      <c r="J311" s="744" t="s">
        <v>1071</v>
      </c>
      <c r="K311" s="744" t="s">
        <v>526</v>
      </c>
      <c r="L311" s="747">
        <v>826.25393386987662</v>
      </c>
      <c r="M311" s="747">
        <v>1</v>
      </c>
      <c r="N311" s="748">
        <v>826.25393386987662</v>
      </c>
    </row>
    <row r="312" spans="1:14" ht="14.4" customHeight="1" x14ac:dyDescent="0.3">
      <c r="A312" s="742" t="s">
        <v>524</v>
      </c>
      <c r="B312" s="743" t="s">
        <v>525</v>
      </c>
      <c r="C312" s="744" t="s">
        <v>542</v>
      </c>
      <c r="D312" s="745" t="s">
        <v>543</v>
      </c>
      <c r="E312" s="746">
        <v>50113001</v>
      </c>
      <c r="F312" s="745" t="s">
        <v>548</v>
      </c>
      <c r="G312" s="744" t="s">
        <v>549</v>
      </c>
      <c r="H312" s="744">
        <v>394073</v>
      </c>
      <c r="I312" s="744">
        <v>1000</v>
      </c>
      <c r="J312" s="744" t="s">
        <v>1072</v>
      </c>
      <c r="K312" s="744" t="s">
        <v>526</v>
      </c>
      <c r="L312" s="747">
        <v>416.89976883343559</v>
      </c>
      <c r="M312" s="747">
        <v>1</v>
      </c>
      <c r="N312" s="748">
        <v>416.89976883343559</v>
      </c>
    </row>
    <row r="313" spans="1:14" ht="14.4" customHeight="1" x14ac:dyDescent="0.3">
      <c r="A313" s="742" t="s">
        <v>524</v>
      </c>
      <c r="B313" s="743" t="s">
        <v>525</v>
      </c>
      <c r="C313" s="744" t="s">
        <v>542</v>
      </c>
      <c r="D313" s="745" t="s">
        <v>543</v>
      </c>
      <c r="E313" s="746">
        <v>50113001</v>
      </c>
      <c r="F313" s="745" t="s">
        <v>548</v>
      </c>
      <c r="G313" s="744" t="s">
        <v>549</v>
      </c>
      <c r="H313" s="744">
        <v>501725</v>
      </c>
      <c r="I313" s="744">
        <v>1000</v>
      </c>
      <c r="J313" s="744" t="s">
        <v>1073</v>
      </c>
      <c r="K313" s="744" t="s">
        <v>526</v>
      </c>
      <c r="L313" s="747">
        <v>356.48996480126459</v>
      </c>
      <c r="M313" s="747">
        <v>1</v>
      </c>
      <c r="N313" s="748">
        <v>356.48996480126459</v>
      </c>
    </row>
    <row r="314" spans="1:14" ht="14.4" customHeight="1" x14ac:dyDescent="0.3">
      <c r="A314" s="742" t="s">
        <v>524</v>
      </c>
      <c r="B314" s="743" t="s">
        <v>525</v>
      </c>
      <c r="C314" s="744" t="s">
        <v>542</v>
      </c>
      <c r="D314" s="745" t="s">
        <v>543</v>
      </c>
      <c r="E314" s="746">
        <v>50113001</v>
      </c>
      <c r="F314" s="745" t="s">
        <v>548</v>
      </c>
      <c r="G314" s="744" t="s">
        <v>549</v>
      </c>
      <c r="H314" s="744">
        <v>930258</v>
      </c>
      <c r="I314" s="744">
        <v>0</v>
      </c>
      <c r="J314" s="744" t="s">
        <v>1074</v>
      </c>
      <c r="K314" s="744" t="s">
        <v>526</v>
      </c>
      <c r="L314" s="747">
        <v>321.57140446515695</v>
      </c>
      <c r="M314" s="747">
        <v>29</v>
      </c>
      <c r="N314" s="748">
        <v>9325.570729489551</v>
      </c>
    </row>
    <row r="315" spans="1:14" ht="14.4" customHeight="1" x14ac:dyDescent="0.3">
      <c r="A315" s="742" t="s">
        <v>524</v>
      </c>
      <c r="B315" s="743" t="s">
        <v>525</v>
      </c>
      <c r="C315" s="744" t="s">
        <v>542</v>
      </c>
      <c r="D315" s="745" t="s">
        <v>543</v>
      </c>
      <c r="E315" s="746">
        <v>50113001</v>
      </c>
      <c r="F315" s="745" t="s">
        <v>548</v>
      </c>
      <c r="G315" s="744" t="s">
        <v>549</v>
      </c>
      <c r="H315" s="744">
        <v>397238</v>
      </c>
      <c r="I315" s="744">
        <v>0</v>
      </c>
      <c r="J315" s="744" t="s">
        <v>1075</v>
      </c>
      <c r="K315" s="744" t="s">
        <v>1076</v>
      </c>
      <c r="L315" s="747">
        <v>93.520842191985636</v>
      </c>
      <c r="M315" s="747">
        <v>1</v>
      </c>
      <c r="N315" s="748">
        <v>93.520842191985636</v>
      </c>
    </row>
    <row r="316" spans="1:14" ht="14.4" customHeight="1" x14ac:dyDescent="0.3">
      <c r="A316" s="742" t="s">
        <v>524</v>
      </c>
      <c r="B316" s="743" t="s">
        <v>525</v>
      </c>
      <c r="C316" s="744" t="s">
        <v>542</v>
      </c>
      <c r="D316" s="745" t="s">
        <v>543</v>
      </c>
      <c r="E316" s="746">
        <v>50113001</v>
      </c>
      <c r="F316" s="745" t="s">
        <v>548</v>
      </c>
      <c r="G316" s="744" t="s">
        <v>549</v>
      </c>
      <c r="H316" s="744">
        <v>930127</v>
      </c>
      <c r="I316" s="744">
        <v>0</v>
      </c>
      <c r="J316" s="744" t="s">
        <v>1077</v>
      </c>
      <c r="K316" s="744" t="s">
        <v>526</v>
      </c>
      <c r="L316" s="747">
        <v>151.80306240288203</v>
      </c>
      <c r="M316" s="747">
        <v>25</v>
      </c>
      <c r="N316" s="748">
        <v>3795.0765600720511</v>
      </c>
    </row>
    <row r="317" spans="1:14" ht="14.4" customHeight="1" x14ac:dyDescent="0.3">
      <c r="A317" s="742" t="s">
        <v>524</v>
      </c>
      <c r="B317" s="743" t="s">
        <v>525</v>
      </c>
      <c r="C317" s="744" t="s">
        <v>542</v>
      </c>
      <c r="D317" s="745" t="s">
        <v>543</v>
      </c>
      <c r="E317" s="746">
        <v>50113001</v>
      </c>
      <c r="F317" s="745" t="s">
        <v>548</v>
      </c>
      <c r="G317" s="744" t="s">
        <v>549</v>
      </c>
      <c r="H317" s="744">
        <v>394072</v>
      </c>
      <c r="I317" s="744">
        <v>1000</v>
      </c>
      <c r="J317" s="744" t="s">
        <v>1078</v>
      </c>
      <c r="K317" s="744" t="s">
        <v>526</v>
      </c>
      <c r="L317" s="747">
        <v>367.35953980518451</v>
      </c>
      <c r="M317" s="747">
        <v>5</v>
      </c>
      <c r="N317" s="748">
        <v>1836.7976990259226</v>
      </c>
    </row>
    <row r="318" spans="1:14" ht="14.4" customHeight="1" x14ac:dyDescent="0.3">
      <c r="A318" s="742" t="s">
        <v>524</v>
      </c>
      <c r="B318" s="743" t="s">
        <v>525</v>
      </c>
      <c r="C318" s="744" t="s">
        <v>542</v>
      </c>
      <c r="D318" s="745" t="s">
        <v>543</v>
      </c>
      <c r="E318" s="746">
        <v>50113001</v>
      </c>
      <c r="F318" s="745" t="s">
        <v>548</v>
      </c>
      <c r="G318" s="744" t="s">
        <v>549</v>
      </c>
      <c r="H318" s="744">
        <v>930248</v>
      </c>
      <c r="I318" s="744">
        <v>0</v>
      </c>
      <c r="J318" s="744" t="s">
        <v>1079</v>
      </c>
      <c r="K318" s="744" t="s">
        <v>526</v>
      </c>
      <c r="L318" s="747">
        <v>392.0330461329238</v>
      </c>
      <c r="M318" s="747">
        <v>18</v>
      </c>
      <c r="N318" s="748">
        <v>7056.5948303926289</v>
      </c>
    </row>
    <row r="319" spans="1:14" ht="14.4" customHeight="1" x14ac:dyDescent="0.3">
      <c r="A319" s="742" t="s">
        <v>524</v>
      </c>
      <c r="B319" s="743" t="s">
        <v>525</v>
      </c>
      <c r="C319" s="744" t="s">
        <v>542</v>
      </c>
      <c r="D319" s="745" t="s">
        <v>543</v>
      </c>
      <c r="E319" s="746">
        <v>50113001</v>
      </c>
      <c r="F319" s="745" t="s">
        <v>548</v>
      </c>
      <c r="G319" s="744" t="s">
        <v>549</v>
      </c>
      <c r="H319" s="744">
        <v>921117</v>
      </c>
      <c r="I319" s="744">
        <v>0</v>
      </c>
      <c r="J319" s="744" t="s">
        <v>1080</v>
      </c>
      <c r="K319" s="744" t="s">
        <v>526</v>
      </c>
      <c r="L319" s="747">
        <v>73.410889730233762</v>
      </c>
      <c r="M319" s="747">
        <v>7</v>
      </c>
      <c r="N319" s="748">
        <v>513.87622811163635</v>
      </c>
    </row>
    <row r="320" spans="1:14" ht="14.4" customHeight="1" x14ac:dyDescent="0.3">
      <c r="A320" s="742" t="s">
        <v>524</v>
      </c>
      <c r="B320" s="743" t="s">
        <v>525</v>
      </c>
      <c r="C320" s="744" t="s">
        <v>542</v>
      </c>
      <c r="D320" s="745" t="s">
        <v>543</v>
      </c>
      <c r="E320" s="746">
        <v>50113001</v>
      </c>
      <c r="F320" s="745" t="s">
        <v>548</v>
      </c>
      <c r="G320" s="744" t="s">
        <v>549</v>
      </c>
      <c r="H320" s="744">
        <v>900875</v>
      </c>
      <c r="I320" s="744">
        <v>0</v>
      </c>
      <c r="J320" s="744" t="s">
        <v>1081</v>
      </c>
      <c r="K320" s="744" t="s">
        <v>526</v>
      </c>
      <c r="L320" s="747">
        <v>326.85730086017088</v>
      </c>
      <c r="M320" s="747">
        <v>1</v>
      </c>
      <c r="N320" s="748">
        <v>326.85730086017088</v>
      </c>
    </row>
    <row r="321" spans="1:14" ht="14.4" customHeight="1" x14ac:dyDescent="0.3">
      <c r="A321" s="742" t="s">
        <v>524</v>
      </c>
      <c r="B321" s="743" t="s">
        <v>525</v>
      </c>
      <c r="C321" s="744" t="s">
        <v>542</v>
      </c>
      <c r="D321" s="745" t="s">
        <v>543</v>
      </c>
      <c r="E321" s="746">
        <v>50113001</v>
      </c>
      <c r="F321" s="745" t="s">
        <v>548</v>
      </c>
      <c r="G321" s="744" t="s">
        <v>549</v>
      </c>
      <c r="H321" s="744">
        <v>900321</v>
      </c>
      <c r="I321" s="744">
        <v>0</v>
      </c>
      <c r="J321" s="744" t="s">
        <v>1082</v>
      </c>
      <c r="K321" s="744" t="s">
        <v>526</v>
      </c>
      <c r="L321" s="747">
        <v>118.36237562662618</v>
      </c>
      <c r="M321" s="747">
        <v>2</v>
      </c>
      <c r="N321" s="748">
        <v>236.72475125325235</v>
      </c>
    </row>
    <row r="322" spans="1:14" ht="14.4" customHeight="1" x14ac:dyDescent="0.3">
      <c r="A322" s="742" t="s">
        <v>524</v>
      </c>
      <c r="B322" s="743" t="s">
        <v>525</v>
      </c>
      <c r="C322" s="744" t="s">
        <v>542</v>
      </c>
      <c r="D322" s="745" t="s">
        <v>543</v>
      </c>
      <c r="E322" s="746">
        <v>50113001</v>
      </c>
      <c r="F322" s="745" t="s">
        <v>548</v>
      </c>
      <c r="G322" s="744" t="s">
        <v>549</v>
      </c>
      <c r="H322" s="744">
        <v>920356</v>
      </c>
      <c r="I322" s="744">
        <v>0</v>
      </c>
      <c r="J322" s="744" t="s">
        <v>1083</v>
      </c>
      <c r="K322" s="744" t="s">
        <v>526</v>
      </c>
      <c r="L322" s="747">
        <v>91.354709705639351</v>
      </c>
      <c r="M322" s="747">
        <v>16</v>
      </c>
      <c r="N322" s="748">
        <v>1461.6753552902296</v>
      </c>
    </row>
    <row r="323" spans="1:14" ht="14.4" customHeight="1" x14ac:dyDescent="0.3">
      <c r="A323" s="742" t="s">
        <v>524</v>
      </c>
      <c r="B323" s="743" t="s">
        <v>525</v>
      </c>
      <c r="C323" s="744" t="s">
        <v>542</v>
      </c>
      <c r="D323" s="745" t="s">
        <v>543</v>
      </c>
      <c r="E323" s="746">
        <v>50113001</v>
      </c>
      <c r="F323" s="745" t="s">
        <v>548</v>
      </c>
      <c r="G323" s="744" t="s">
        <v>549</v>
      </c>
      <c r="H323" s="744">
        <v>920358</v>
      </c>
      <c r="I323" s="744">
        <v>0</v>
      </c>
      <c r="J323" s="744" t="s">
        <v>1084</v>
      </c>
      <c r="K323" s="744" t="s">
        <v>526</v>
      </c>
      <c r="L323" s="747">
        <v>134.10298030461104</v>
      </c>
      <c r="M323" s="747">
        <v>2</v>
      </c>
      <c r="N323" s="748">
        <v>268.20596060922207</v>
      </c>
    </row>
    <row r="324" spans="1:14" ht="14.4" customHeight="1" x14ac:dyDescent="0.3">
      <c r="A324" s="742" t="s">
        <v>524</v>
      </c>
      <c r="B324" s="743" t="s">
        <v>525</v>
      </c>
      <c r="C324" s="744" t="s">
        <v>542</v>
      </c>
      <c r="D324" s="745" t="s">
        <v>543</v>
      </c>
      <c r="E324" s="746">
        <v>50113001</v>
      </c>
      <c r="F324" s="745" t="s">
        <v>548</v>
      </c>
      <c r="G324" s="744" t="s">
        <v>549</v>
      </c>
      <c r="H324" s="744">
        <v>900012</v>
      </c>
      <c r="I324" s="744">
        <v>0</v>
      </c>
      <c r="J324" s="744" t="s">
        <v>1085</v>
      </c>
      <c r="K324" s="744" t="s">
        <v>526</v>
      </c>
      <c r="L324" s="747">
        <v>62.824402111415445</v>
      </c>
      <c r="M324" s="747">
        <v>1</v>
      </c>
      <c r="N324" s="748">
        <v>62.824402111415445</v>
      </c>
    </row>
    <row r="325" spans="1:14" ht="14.4" customHeight="1" x14ac:dyDescent="0.3">
      <c r="A325" s="742" t="s">
        <v>524</v>
      </c>
      <c r="B325" s="743" t="s">
        <v>525</v>
      </c>
      <c r="C325" s="744" t="s">
        <v>542</v>
      </c>
      <c r="D325" s="745" t="s">
        <v>543</v>
      </c>
      <c r="E325" s="746">
        <v>50113001</v>
      </c>
      <c r="F325" s="745" t="s">
        <v>548</v>
      </c>
      <c r="G325" s="744" t="s">
        <v>549</v>
      </c>
      <c r="H325" s="744">
        <v>921394</v>
      </c>
      <c r="I325" s="744">
        <v>0</v>
      </c>
      <c r="J325" s="744" t="s">
        <v>1086</v>
      </c>
      <c r="K325" s="744" t="s">
        <v>526</v>
      </c>
      <c r="L325" s="747">
        <v>450.71777707903834</v>
      </c>
      <c r="M325" s="747">
        <v>15</v>
      </c>
      <c r="N325" s="748">
        <v>6760.7666561855749</v>
      </c>
    </row>
    <row r="326" spans="1:14" ht="14.4" customHeight="1" x14ac:dyDescent="0.3">
      <c r="A326" s="742" t="s">
        <v>524</v>
      </c>
      <c r="B326" s="743" t="s">
        <v>525</v>
      </c>
      <c r="C326" s="744" t="s">
        <v>542</v>
      </c>
      <c r="D326" s="745" t="s">
        <v>543</v>
      </c>
      <c r="E326" s="746">
        <v>50113001</v>
      </c>
      <c r="F326" s="745" t="s">
        <v>548</v>
      </c>
      <c r="G326" s="744" t="s">
        <v>549</v>
      </c>
      <c r="H326" s="744">
        <v>921417</v>
      </c>
      <c r="I326" s="744">
        <v>0</v>
      </c>
      <c r="J326" s="744" t="s">
        <v>1087</v>
      </c>
      <c r="K326" s="744" t="s">
        <v>526</v>
      </c>
      <c r="L326" s="747">
        <v>846.7801968263484</v>
      </c>
      <c r="M326" s="747">
        <v>1</v>
      </c>
      <c r="N326" s="748">
        <v>846.7801968263484</v>
      </c>
    </row>
    <row r="327" spans="1:14" ht="14.4" customHeight="1" x14ac:dyDescent="0.3">
      <c r="A327" s="742" t="s">
        <v>524</v>
      </c>
      <c r="B327" s="743" t="s">
        <v>525</v>
      </c>
      <c r="C327" s="744" t="s">
        <v>542</v>
      </c>
      <c r="D327" s="745" t="s">
        <v>543</v>
      </c>
      <c r="E327" s="746">
        <v>50113001</v>
      </c>
      <c r="F327" s="745" t="s">
        <v>548</v>
      </c>
      <c r="G327" s="744" t="s">
        <v>549</v>
      </c>
      <c r="H327" s="744">
        <v>900071</v>
      </c>
      <c r="I327" s="744">
        <v>0</v>
      </c>
      <c r="J327" s="744" t="s">
        <v>1088</v>
      </c>
      <c r="K327" s="744" t="s">
        <v>526</v>
      </c>
      <c r="L327" s="747">
        <v>161.6766489774688</v>
      </c>
      <c r="M327" s="747">
        <v>3</v>
      </c>
      <c r="N327" s="748">
        <v>485.0299469324064</v>
      </c>
    </row>
    <row r="328" spans="1:14" ht="14.4" customHeight="1" x14ac:dyDescent="0.3">
      <c r="A328" s="742" t="s">
        <v>524</v>
      </c>
      <c r="B328" s="743" t="s">
        <v>525</v>
      </c>
      <c r="C328" s="744" t="s">
        <v>542</v>
      </c>
      <c r="D328" s="745" t="s">
        <v>543</v>
      </c>
      <c r="E328" s="746">
        <v>50113001</v>
      </c>
      <c r="F328" s="745" t="s">
        <v>548</v>
      </c>
      <c r="G328" s="744" t="s">
        <v>549</v>
      </c>
      <c r="H328" s="744">
        <v>500281</v>
      </c>
      <c r="I328" s="744">
        <v>0</v>
      </c>
      <c r="J328" s="744" t="s">
        <v>1089</v>
      </c>
      <c r="K328" s="744" t="s">
        <v>526</v>
      </c>
      <c r="L328" s="747">
        <v>205.25790000000001</v>
      </c>
      <c r="M328" s="747">
        <v>1</v>
      </c>
      <c r="N328" s="748">
        <v>205.25790000000001</v>
      </c>
    </row>
    <row r="329" spans="1:14" ht="14.4" customHeight="1" x14ac:dyDescent="0.3">
      <c r="A329" s="742" t="s">
        <v>524</v>
      </c>
      <c r="B329" s="743" t="s">
        <v>525</v>
      </c>
      <c r="C329" s="744" t="s">
        <v>542</v>
      </c>
      <c r="D329" s="745" t="s">
        <v>543</v>
      </c>
      <c r="E329" s="746">
        <v>50113001</v>
      </c>
      <c r="F329" s="745" t="s">
        <v>548</v>
      </c>
      <c r="G329" s="744" t="s">
        <v>549</v>
      </c>
      <c r="H329" s="744">
        <v>921533</v>
      </c>
      <c r="I329" s="744">
        <v>0</v>
      </c>
      <c r="J329" s="744" t="s">
        <v>1090</v>
      </c>
      <c r="K329" s="744" t="s">
        <v>526</v>
      </c>
      <c r="L329" s="747">
        <v>315.58936148200405</v>
      </c>
      <c r="M329" s="747">
        <v>1</v>
      </c>
      <c r="N329" s="748">
        <v>315.58936148200405</v>
      </c>
    </row>
    <row r="330" spans="1:14" ht="14.4" customHeight="1" x14ac:dyDescent="0.3">
      <c r="A330" s="742" t="s">
        <v>524</v>
      </c>
      <c r="B330" s="743" t="s">
        <v>525</v>
      </c>
      <c r="C330" s="744" t="s">
        <v>542</v>
      </c>
      <c r="D330" s="745" t="s">
        <v>543</v>
      </c>
      <c r="E330" s="746">
        <v>50113001</v>
      </c>
      <c r="F330" s="745" t="s">
        <v>548</v>
      </c>
      <c r="G330" s="744" t="s">
        <v>549</v>
      </c>
      <c r="H330" s="744">
        <v>921547</v>
      </c>
      <c r="I330" s="744">
        <v>0</v>
      </c>
      <c r="J330" s="744" t="s">
        <v>1091</v>
      </c>
      <c r="K330" s="744" t="s">
        <v>526</v>
      </c>
      <c r="L330" s="747">
        <v>532.59277883033599</v>
      </c>
      <c r="M330" s="747">
        <v>2</v>
      </c>
      <c r="N330" s="748">
        <v>1065.185557660672</v>
      </c>
    </row>
    <row r="331" spans="1:14" ht="14.4" customHeight="1" x14ac:dyDescent="0.3">
      <c r="A331" s="742" t="s">
        <v>524</v>
      </c>
      <c r="B331" s="743" t="s">
        <v>525</v>
      </c>
      <c r="C331" s="744" t="s">
        <v>542</v>
      </c>
      <c r="D331" s="745" t="s">
        <v>543</v>
      </c>
      <c r="E331" s="746">
        <v>50113001</v>
      </c>
      <c r="F331" s="745" t="s">
        <v>548</v>
      </c>
      <c r="G331" s="744" t="s">
        <v>549</v>
      </c>
      <c r="H331" s="744">
        <v>921134</v>
      </c>
      <c r="I331" s="744">
        <v>0</v>
      </c>
      <c r="J331" s="744" t="s">
        <v>1092</v>
      </c>
      <c r="K331" s="744" t="s">
        <v>526</v>
      </c>
      <c r="L331" s="747">
        <v>250.96487473433007</v>
      </c>
      <c r="M331" s="747">
        <v>1</v>
      </c>
      <c r="N331" s="748">
        <v>250.96487473433007</v>
      </c>
    </row>
    <row r="332" spans="1:14" ht="14.4" customHeight="1" x14ac:dyDescent="0.3">
      <c r="A332" s="742" t="s">
        <v>524</v>
      </c>
      <c r="B332" s="743" t="s">
        <v>525</v>
      </c>
      <c r="C332" s="744" t="s">
        <v>542</v>
      </c>
      <c r="D332" s="745" t="s">
        <v>543</v>
      </c>
      <c r="E332" s="746">
        <v>50113001</v>
      </c>
      <c r="F332" s="745" t="s">
        <v>548</v>
      </c>
      <c r="G332" s="744" t="s">
        <v>549</v>
      </c>
      <c r="H332" s="744">
        <v>921135</v>
      </c>
      <c r="I332" s="744">
        <v>0</v>
      </c>
      <c r="J332" s="744" t="s">
        <v>1093</v>
      </c>
      <c r="K332" s="744" t="s">
        <v>1094</v>
      </c>
      <c r="L332" s="747">
        <v>216.86422330034051</v>
      </c>
      <c r="M332" s="747">
        <v>1</v>
      </c>
      <c r="N332" s="748">
        <v>216.86422330034051</v>
      </c>
    </row>
    <row r="333" spans="1:14" ht="14.4" customHeight="1" x14ac:dyDescent="0.3">
      <c r="A333" s="742" t="s">
        <v>524</v>
      </c>
      <c r="B333" s="743" t="s">
        <v>525</v>
      </c>
      <c r="C333" s="744" t="s">
        <v>542</v>
      </c>
      <c r="D333" s="745" t="s">
        <v>543</v>
      </c>
      <c r="E333" s="746">
        <v>50113001</v>
      </c>
      <c r="F333" s="745" t="s">
        <v>548</v>
      </c>
      <c r="G333" s="744" t="s">
        <v>549</v>
      </c>
      <c r="H333" s="744">
        <v>930256</v>
      </c>
      <c r="I333" s="744">
        <v>0</v>
      </c>
      <c r="J333" s="744" t="s">
        <v>1095</v>
      </c>
      <c r="K333" s="744" t="s">
        <v>526</v>
      </c>
      <c r="L333" s="747">
        <v>294.112614427631</v>
      </c>
      <c r="M333" s="747">
        <v>9</v>
      </c>
      <c r="N333" s="748">
        <v>2647.0135298486789</v>
      </c>
    </row>
    <row r="334" spans="1:14" ht="14.4" customHeight="1" x14ac:dyDescent="0.3">
      <c r="A334" s="742" t="s">
        <v>524</v>
      </c>
      <c r="B334" s="743" t="s">
        <v>525</v>
      </c>
      <c r="C334" s="744" t="s">
        <v>542</v>
      </c>
      <c r="D334" s="745" t="s">
        <v>543</v>
      </c>
      <c r="E334" s="746">
        <v>50113001</v>
      </c>
      <c r="F334" s="745" t="s">
        <v>548</v>
      </c>
      <c r="G334" s="744" t="s">
        <v>549</v>
      </c>
      <c r="H334" s="744">
        <v>921064</v>
      </c>
      <c r="I334" s="744">
        <v>0</v>
      </c>
      <c r="J334" s="744" t="s">
        <v>1096</v>
      </c>
      <c r="K334" s="744" t="s">
        <v>526</v>
      </c>
      <c r="L334" s="747">
        <v>85.055201992796597</v>
      </c>
      <c r="M334" s="747">
        <v>1</v>
      </c>
      <c r="N334" s="748">
        <v>85.055201992796597</v>
      </c>
    </row>
    <row r="335" spans="1:14" ht="14.4" customHeight="1" x14ac:dyDescent="0.3">
      <c r="A335" s="742" t="s">
        <v>524</v>
      </c>
      <c r="B335" s="743" t="s">
        <v>525</v>
      </c>
      <c r="C335" s="744" t="s">
        <v>542</v>
      </c>
      <c r="D335" s="745" t="s">
        <v>543</v>
      </c>
      <c r="E335" s="746">
        <v>50113001</v>
      </c>
      <c r="F335" s="745" t="s">
        <v>548</v>
      </c>
      <c r="G335" s="744" t="s">
        <v>549</v>
      </c>
      <c r="H335" s="744">
        <v>900518</v>
      </c>
      <c r="I335" s="744">
        <v>0</v>
      </c>
      <c r="J335" s="744" t="s">
        <v>1097</v>
      </c>
      <c r="K335" s="744" t="s">
        <v>526</v>
      </c>
      <c r="L335" s="747">
        <v>273.53844662530207</v>
      </c>
      <c r="M335" s="747">
        <v>3</v>
      </c>
      <c r="N335" s="748">
        <v>820.61533987590622</v>
      </c>
    </row>
    <row r="336" spans="1:14" ht="14.4" customHeight="1" x14ac:dyDescent="0.3">
      <c r="A336" s="742" t="s">
        <v>524</v>
      </c>
      <c r="B336" s="743" t="s">
        <v>525</v>
      </c>
      <c r="C336" s="744" t="s">
        <v>542</v>
      </c>
      <c r="D336" s="745" t="s">
        <v>543</v>
      </c>
      <c r="E336" s="746">
        <v>50113001</v>
      </c>
      <c r="F336" s="745" t="s">
        <v>548</v>
      </c>
      <c r="G336" s="744" t="s">
        <v>549</v>
      </c>
      <c r="H336" s="744">
        <v>921184</v>
      </c>
      <c r="I336" s="744">
        <v>0</v>
      </c>
      <c r="J336" s="744" t="s">
        <v>1098</v>
      </c>
      <c r="K336" s="744" t="s">
        <v>526</v>
      </c>
      <c r="L336" s="747">
        <v>148.15803265713339</v>
      </c>
      <c r="M336" s="747">
        <v>1</v>
      </c>
      <c r="N336" s="748">
        <v>148.15803265713339</v>
      </c>
    </row>
    <row r="337" spans="1:14" ht="14.4" customHeight="1" x14ac:dyDescent="0.3">
      <c r="A337" s="742" t="s">
        <v>524</v>
      </c>
      <c r="B337" s="743" t="s">
        <v>525</v>
      </c>
      <c r="C337" s="744" t="s">
        <v>542</v>
      </c>
      <c r="D337" s="745" t="s">
        <v>543</v>
      </c>
      <c r="E337" s="746">
        <v>50113001</v>
      </c>
      <c r="F337" s="745" t="s">
        <v>548</v>
      </c>
      <c r="G337" s="744" t="s">
        <v>549</v>
      </c>
      <c r="H337" s="744">
        <v>921538</v>
      </c>
      <c r="I337" s="744">
        <v>0</v>
      </c>
      <c r="J337" s="744" t="s">
        <v>1099</v>
      </c>
      <c r="K337" s="744" t="s">
        <v>526</v>
      </c>
      <c r="L337" s="747">
        <v>46.555600111957773</v>
      </c>
      <c r="M337" s="747">
        <v>1</v>
      </c>
      <c r="N337" s="748">
        <v>46.555600111957773</v>
      </c>
    </row>
    <row r="338" spans="1:14" ht="14.4" customHeight="1" x14ac:dyDescent="0.3">
      <c r="A338" s="742" t="s">
        <v>524</v>
      </c>
      <c r="B338" s="743" t="s">
        <v>525</v>
      </c>
      <c r="C338" s="744" t="s">
        <v>542</v>
      </c>
      <c r="D338" s="745" t="s">
        <v>543</v>
      </c>
      <c r="E338" s="746">
        <v>50113001</v>
      </c>
      <c r="F338" s="745" t="s">
        <v>548</v>
      </c>
      <c r="G338" s="744" t="s">
        <v>549</v>
      </c>
      <c r="H338" s="744">
        <v>921136</v>
      </c>
      <c r="I338" s="744">
        <v>0</v>
      </c>
      <c r="J338" s="744" t="s">
        <v>1100</v>
      </c>
      <c r="K338" s="744" t="s">
        <v>526</v>
      </c>
      <c r="L338" s="747">
        <v>104.51964296104121</v>
      </c>
      <c r="M338" s="747">
        <v>1</v>
      </c>
      <c r="N338" s="748">
        <v>104.51964296104121</v>
      </c>
    </row>
    <row r="339" spans="1:14" ht="14.4" customHeight="1" x14ac:dyDescent="0.3">
      <c r="A339" s="742" t="s">
        <v>524</v>
      </c>
      <c r="B339" s="743" t="s">
        <v>525</v>
      </c>
      <c r="C339" s="744" t="s">
        <v>542</v>
      </c>
      <c r="D339" s="745" t="s">
        <v>543</v>
      </c>
      <c r="E339" s="746">
        <v>50113001</v>
      </c>
      <c r="F339" s="745" t="s">
        <v>548</v>
      </c>
      <c r="G339" s="744" t="s">
        <v>549</v>
      </c>
      <c r="H339" s="744">
        <v>216185</v>
      </c>
      <c r="I339" s="744">
        <v>216185</v>
      </c>
      <c r="J339" s="744" t="s">
        <v>1101</v>
      </c>
      <c r="K339" s="744" t="s">
        <v>1102</v>
      </c>
      <c r="L339" s="747">
        <v>65.599999999999994</v>
      </c>
      <c r="M339" s="747">
        <v>1</v>
      </c>
      <c r="N339" s="748">
        <v>65.599999999999994</v>
      </c>
    </row>
    <row r="340" spans="1:14" ht="14.4" customHeight="1" x14ac:dyDescent="0.3">
      <c r="A340" s="742" t="s">
        <v>524</v>
      </c>
      <c r="B340" s="743" t="s">
        <v>525</v>
      </c>
      <c r="C340" s="744" t="s">
        <v>542</v>
      </c>
      <c r="D340" s="745" t="s">
        <v>543</v>
      </c>
      <c r="E340" s="746">
        <v>50113001</v>
      </c>
      <c r="F340" s="745" t="s">
        <v>548</v>
      </c>
      <c r="G340" s="744" t="s">
        <v>549</v>
      </c>
      <c r="H340" s="744">
        <v>990947</v>
      </c>
      <c r="I340" s="744">
        <v>0</v>
      </c>
      <c r="J340" s="744" t="s">
        <v>1103</v>
      </c>
      <c r="K340" s="744" t="s">
        <v>526</v>
      </c>
      <c r="L340" s="747">
        <v>1373.76</v>
      </c>
      <c r="M340" s="747">
        <v>1</v>
      </c>
      <c r="N340" s="748">
        <v>1373.76</v>
      </c>
    </row>
    <row r="341" spans="1:14" ht="14.4" customHeight="1" x14ac:dyDescent="0.3">
      <c r="A341" s="742" t="s">
        <v>524</v>
      </c>
      <c r="B341" s="743" t="s">
        <v>525</v>
      </c>
      <c r="C341" s="744" t="s">
        <v>542</v>
      </c>
      <c r="D341" s="745" t="s">
        <v>543</v>
      </c>
      <c r="E341" s="746">
        <v>50113001</v>
      </c>
      <c r="F341" s="745" t="s">
        <v>548</v>
      </c>
      <c r="G341" s="744" t="s">
        <v>549</v>
      </c>
      <c r="H341" s="744">
        <v>215172</v>
      </c>
      <c r="I341" s="744">
        <v>215172</v>
      </c>
      <c r="J341" s="744" t="s">
        <v>1104</v>
      </c>
      <c r="K341" s="744" t="s">
        <v>1105</v>
      </c>
      <c r="L341" s="747">
        <v>282.37</v>
      </c>
      <c r="M341" s="747">
        <v>6</v>
      </c>
      <c r="N341" s="748">
        <v>1694.22</v>
      </c>
    </row>
    <row r="342" spans="1:14" ht="14.4" customHeight="1" x14ac:dyDescent="0.3">
      <c r="A342" s="742" t="s">
        <v>524</v>
      </c>
      <c r="B342" s="743" t="s">
        <v>525</v>
      </c>
      <c r="C342" s="744" t="s">
        <v>542</v>
      </c>
      <c r="D342" s="745" t="s">
        <v>543</v>
      </c>
      <c r="E342" s="746">
        <v>50113001</v>
      </c>
      <c r="F342" s="745" t="s">
        <v>548</v>
      </c>
      <c r="G342" s="744" t="s">
        <v>549</v>
      </c>
      <c r="H342" s="744">
        <v>147670</v>
      </c>
      <c r="I342" s="744">
        <v>47670</v>
      </c>
      <c r="J342" s="744" t="s">
        <v>1106</v>
      </c>
      <c r="K342" s="744" t="s">
        <v>1107</v>
      </c>
      <c r="L342" s="747">
        <v>109.74000000000005</v>
      </c>
      <c r="M342" s="747">
        <v>1</v>
      </c>
      <c r="N342" s="748">
        <v>109.74000000000005</v>
      </c>
    </row>
    <row r="343" spans="1:14" ht="14.4" customHeight="1" x14ac:dyDescent="0.3">
      <c r="A343" s="742" t="s">
        <v>524</v>
      </c>
      <c r="B343" s="743" t="s">
        <v>525</v>
      </c>
      <c r="C343" s="744" t="s">
        <v>542</v>
      </c>
      <c r="D343" s="745" t="s">
        <v>543</v>
      </c>
      <c r="E343" s="746">
        <v>50113001</v>
      </c>
      <c r="F343" s="745" t="s">
        <v>548</v>
      </c>
      <c r="G343" s="744" t="s">
        <v>549</v>
      </c>
      <c r="H343" s="744">
        <v>844078</v>
      </c>
      <c r="I343" s="744">
        <v>0</v>
      </c>
      <c r="J343" s="744" t="s">
        <v>1108</v>
      </c>
      <c r="K343" s="744" t="s">
        <v>526</v>
      </c>
      <c r="L343" s="747">
        <v>66.990000000000009</v>
      </c>
      <c r="M343" s="747">
        <v>2</v>
      </c>
      <c r="N343" s="748">
        <v>133.98000000000002</v>
      </c>
    </row>
    <row r="344" spans="1:14" ht="14.4" customHeight="1" x14ac:dyDescent="0.3">
      <c r="A344" s="742" t="s">
        <v>524</v>
      </c>
      <c r="B344" s="743" t="s">
        <v>525</v>
      </c>
      <c r="C344" s="744" t="s">
        <v>542</v>
      </c>
      <c r="D344" s="745" t="s">
        <v>543</v>
      </c>
      <c r="E344" s="746">
        <v>50113001</v>
      </c>
      <c r="F344" s="745" t="s">
        <v>548</v>
      </c>
      <c r="G344" s="744" t="s">
        <v>549</v>
      </c>
      <c r="H344" s="744">
        <v>119570</v>
      </c>
      <c r="I344" s="744">
        <v>19570</v>
      </c>
      <c r="J344" s="744" t="s">
        <v>1109</v>
      </c>
      <c r="K344" s="744" t="s">
        <v>1110</v>
      </c>
      <c r="L344" s="747">
        <v>150.09500000000003</v>
      </c>
      <c r="M344" s="747">
        <v>4</v>
      </c>
      <c r="N344" s="748">
        <v>600.38000000000011</v>
      </c>
    </row>
    <row r="345" spans="1:14" ht="14.4" customHeight="1" x14ac:dyDescent="0.3">
      <c r="A345" s="742" t="s">
        <v>524</v>
      </c>
      <c r="B345" s="743" t="s">
        <v>525</v>
      </c>
      <c r="C345" s="744" t="s">
        <v>542</v>
      </c>
      <c r="D345" s="745" t="s">
        <v>543</v>
      </c>
      <c r="E345" s="746">
        <v>50113001</v>
      </c>
      <c r="F345" s="745" t="s">
        <v>548</v>
      </c>
      <c r="G345" s="744" t="s">
        <v>549</v>
      </c>
      <c r="H345" s="744">
        <v>119571</v>
      </c>
      <c r="I345" s="744">
        <v>19571</v>
      </c>
      <c r="J345" s="744" t="s">
        <v>1109</v>
      </c>
      <c r="K345" s="744" t="s">
        <v>1111</v>
      </c>
      <c r="L345" s="747">
        <v>240.21999999999997</v>
      </c>
      <c r="M345" s="747">
        <v>8</v>
      </c>
      <c r="N345" s="748">
        <v>1921.7599999999998</v>
      </c>
    </row>
    <row r="346" spans="1:14" ht="14.4" customHeight="1" x14ac:dyDescent="0.3">
      <c r="A346" s="742" t="s">
        <v>524</v>
      </c>
      <c r="B346" s="743" t="s">
        <v>525</v>
      </c>
      <c r="C346" s="744" t="s">
        <v>542</v>
      </c>
      <c r="D346" s="745" t="s">
        <v>543</v>
      </c>
      <c r="E346" s="746">
        <v>50113001</v>
      </c>
      <c r="F346" s="745" t="s">
        <v>548</v>
      </c>
      <c r="G346" s="744" t="s">
        <v>554</v>
      </c>
      <c r="H346" s="744">
        <v>117122</v>
      </c>
      <c r="I346" s="744">
        <v>17122</v>
      </c>
      <c r="J346" s="744" t="s">
        <v>1112</v>
      </c>
      <c r="K346" s="744" t="s">
        <v>1113</v>
      </c>
      <c r="L346" s="747">
        <v>160.62000000000006</v>
      </c>
      <c r="M346" s="747">
        <v>2</v>
      </c>
      <c r="N346" s="748">
        <v>321.24000000000012</v>
      </c>
    </row>
    <row r="347" spans="1:14" ht="14.4" customHeight="1" x14ac:dyDescent="0.3">
      <c r="A347" s="742" t="s">
        <v>524</v>
      </c>
      <c r="B347" s="743" t="s">
        <v>525</v>
      </c>
      <c r="C347" s="744" t="s">
        <v>542</v>
      </c>
      <c r="D347" s="745" t="s">
        <v>543</v>
      </c>
      <c r="E347" s="746">
        <v>50113001</v>
      </c>
      <c r="F347" s="745" t="s">
        <v>548</v>
      </c>
      <c r="G347" s="744" t="s">
        <v>554</v>
      </c>
      <c r="H347" s="744">
        <v>844410</v>
      </c>
      <c r="I347" s="744">
        <v>106344</v>
      </c>
      <c r="J347" s="744" t="s">
        <v>1114</v>
      </c>
      <c r="K347" s="744" t="s">
        <v>1115</v>
      </c>
      <c r="L347" s="747">
        <v>65.820000000000007</v>
      </c>
      <c r="M347" s="747">
        <v>2</v>
      </c>
      <c r="N347" s="748">
        <v>131.64000000000001</v>
      </c>
    </row>
    <row r="348" spans="1:14" ht="14.4" customHeight="1" x14ac:dyDescent="0.3">
      <c r="A348" s="742" t="s">
        <v>524</v>
      </c>
      <c r="B348" s="743" t="s">
        <v>525</v>
      </c>
      <c r="C348" s="744" t="s">
        <v>542</v>
      </c>
      <c r="D348" s="745" t="s">
        <v>543</v>
      </c>
      <c r="E348" s="746">
        <v>50113001</v>
      </c>
      <c r="F348" s="745" t="s">
        <v>548</v>
      </c>
      <c r="G348" s="744" t="s">
        <v>554</v>
      </c>
      <c r="H348" s="744">
        <v>186176</v>
      </c>
      <c r="I348" s="744">
        <v>186176</v>
      </c>
      <c r="J348" s="744" t="s">
        <v>1116</v>
      </c>
      <c r="K348" s="744" t="s">
        <v>570</v>
      </c>
      <c r="L348" s="747">
        <v>628.06500000000017</v>
      </c>
      <c r="M348" s="747">
        <v>2</v>
      </c>
      <c r="N348" s="748">
        <v>1256.1300000000003</v>
      </c>
    </row>
    <row r="349" spans="1:14" ht="14.4" customHeight="1" x14ac:dyDescent="0.3">
      <c r="A349" s="742" t="s">
        <v>524</v>
      </c>
      <c r="B349" s="743" t="s">
        <v>525</v>
      </c>
      <c r="C349" s="744" t="s">
        <v>542</v>
      </c>
      <c r="D349" s="745" t="s">
        <v>543</v>
      </c>
      <c r="E349" s="746">
        <v>50113001</v>
      </c>
      <c r="F349" s="745" t="s">
        <v>548</v>
      </c>
      <c r="G349" s="744" t="s">
        <v>554</v>
      </c>
      <c r="H349" s="744">
        <v>187427</v>
      </c>
      <c r="I349" s="744">
        <v>187427</v>
      </c>
      <c r="J349" s="744" t="s">
        <v>1117</v>
      </c>
      <c r="K349" s="744" t="s">
        <v>1118</v>
      </c>
      <c r="L349" s="747">
        <v>63.110023941580891</v>
      </c>
      <c r="M349" s="747">
        <v>5</v>
      </c>
      <c r="N349" s="748">
        <v>315.55011970790446</v>
      </c>
    </row>
    <row r="350" spans="1:14" ht="14.4" customHeight="1" x14ac:dyDescent="0.3">
      <c r="A350" s="742" t="s">
        <v>524</v>
      </c>
      <c r="B350" s="743" t="s">
        <v>525</v>
      </c>
      <c r="C350" s="744" t="s">
        <v>542</v>
      </c>
      <c r="D350" s="745" t="s">
        <v>543</v>
      </c>
      <c r="E350" s="746">
        <v>50113001</v>
      </c>
      <c r="F350" s="745" t="s">
        <v>548</v>
      </c>
      <c r="G350" s="744" t="s">
        <v>554</v>
      </c>
      <c r="H350" s="744">
        <v>169714</v>
      </c>
      <c r="I350" s="744">
        <v>169714</v>
      </c>
      <c r="J350" s="744" t="s">
        <v>1119</v>
      </c>
      <c r="K350" s="744" t="s">
        <v>1120</v>
      </c>
      <c r="L350" s="747">
        <v>113.04999999999998</v>
      </c>
      <c r="M350" s="747">
        <v>1</v>
      </c>
      <c r="N350" s="748">
        <v>113.04999999999998</v>
      </c>
    </row>
    <row r="351" spans="1:14" ht="14.4" customHeight="1" x14ac:dyDescent="0.3">
      <c r="A351" s="742" t="s">
        <v>524</v>
      </c>
      <c r="B351" s="743" t="s">
        <v>525</v>
      </c>
      <c r="C351" s="744" t="s">
        <v>542</v>
      </c>
      <c r="D351" s="745" t="s">
        <v>543</v>
      </c>
      <c r="E351" s="746">
        <v>50113001</v>
      </c>
      <c r="F351" s="745" t="s">
        <v>548</v>
      </c>
      <c r="G351" s="744" t="s">
        <v>554</v>
      </c>
      <c r="H351" s="744">
        <v>147133</v>
      </c>
      <c r="I351" s="744">
        <v>172044</v>
      </c>
      <c r="J351" s="744" t="s">
        <v>1121</v>
      </c>
      <c r="K351" s="744" t="s">
        <v>1122</v>
      </c>
      <c r="L351" s="747">
        <v>98.35333333333331</v>
      </c>
      <c r="M351" s="747">
        <v>3</v>
      </c>
      <c r="N351" s="748">
        <v>295.05999999999995</v>
      </c>
    </row>
    <row r="352" spans="1:14" ht="14.4" customHeight="1" x14ac:dyDescent="0.3">
      <c r="A352" s="742" t="s">
        <v>524</v>
      </c>
      <c r="B352" s="743" t="s">
        <v>525</v>
      </c>
      <c r="C352" s="744" t="s">
        <v>542</v>
      </c>
      <c r="D352" s="745" t="s">
        <v>543</v>
      </c>
      <c r="E352" s="746">
        <v>50113001</v>
      </c>
      <c r="F352" s="745" t="s">
        <v>548</v>
      </c>
      <c r="G352" s="744" t="s">
        <v>554</v>
      </c>
      <c r="H352" s="744">
        <v>187425</v>
      </c>
      <c r="I352" s="744">
        <v>187425</v>
      </c>
      <c r="J352" s="744" t="s">
        <v>1123</v>
      </c>
      <c r="K352" s="744" t="s">
        <v>1124</v>
      </c>
      <c r="L352" s="747">
        <v>49.38000000000001</v>
      </c>
      <c r="M352" s="747">
        <v>2</v>
      </c>
      <c r="N352" s="748">
        <v>98.760000000000019</v>
      </c>
    </row>
    <row r="353" spans="1:14" ht="14.4" customHeight="1" x14ac:dyDescent="0.3">
      <c r="A353" s="742" t="s">
        <v>524</v>
      </c>
      <c r="B353" s="743" t="s">
        <v>525</v>
      </c>
      <c r="C353" s="744" t="s">
        <v>542</v>
      </c>
      <c r="D353" s="745" t="s">
        <v>543</v>
      </c>
      <c r="E353" s="746">
        <v>50113001</v>
      </c>
      <c r="F353" s="745" t="s">
        <v>548</v>
      </c>
      <c r="G353" s="744" t="s">
        <v>554</v>
      </c>
      <c r="H353" s="744">
        <v>128148</v>
      </c>
      <c r="I353" s="744">
        <v>28148</v>
      </c>
      <c r="J353" s="744" t="s">
        <v>1125</v>
      </c>
      <c r="K353" s="744" t="s">
        <v>560</v>
      </c>
      <c r="L353" s="747">
        <v>1050.4000000000001</v>
      </c>
      <c r="M353" s="747">
        <v>1</v>
      </c>
      <c r="N353" s="748">
        <v>1050.4000000000001</v>
      </c>
    </row>
    <row r="354" spans="1:14" ht="14.4" customHeight="1" x14ac:dyDescent="0.3">
      <c r="A354" s="742" t="s">
        <v>524</v>
      </c>
      <c r="B354" s="743" t="s">
        <v>525</v>
      </c>
      <c r="C354" s="744" t="s">
        <v>542</v>
      </c>
      <c r="D354" s="745" t="s">
        <v>543</v>
      </c>
      <c r="E354" s="746">
        <v>50113001</v>
      </c>
      <c r="F354" s="745" t="s">
        <v>548</v>
      </c>
      <c r="G354" s="744" t="s">
        <v>549</v>
      </c>
      <c r="H354" s="744">
        <v>188217</v>
      </c>
      <c r="I354" s="744">
        <v>88217</v>
      </c>
      <c r="J354" s="744" t="s">
        <v>1126</v>
      </c>
      <c r="K354" s="744" t="s">
        <v>1127</v>
      </c>
      <c r="L354" s="747">
        <v>126.93286289878309</v>
      </c>
      <c r="M354" s="747">
        <v>21</v>
      </c>
      <c r="N354" s="748">
        <v>2665.5901208744449</v>
      </c>
    </row>
    <row r="355" spans="1:14" ht="14.4" customHeight="1" x14ac:dyDescent="0.3">
      <c r="A355" s="742" t="s">
        <v>524</v>
      </c>
      <c r="B355" s="743" t="s">
        <v>525</v>
      </c>
      <c r="C355" s="744" t="s">
        <v>542</v>
      </c>
      <c r="D355" s="745" t="s">
        <v>543</v>
      </c>
      <c r="E355" s="746">
        <v>50113001</v>
      </c>
      <c r="F355" s="745" t="s">
        <v>548</v>
      </c>
      <c r="G355" s="744" t="s">
        <v>549</v>
      </c>
      <c r="H355" s="744">
        <v>188219</v>
      </c>
      <c r="I355" s="744">
        <v>88219</v>
      </c>
      <c r="J355" s="744" t="s">
        <v>1128</v>
      </c>
      <c r="K355" s="744" t="s">
        <v>1129</v>
      </c>
      <c r="L355" s="747">
        <v>142.43099999999998</v>
      </c>
      <c r="M355" s="747">
        <v>10</v>
      </c>
      <c r="N355" s="748">
        <v>1424.31</v>
      </c>
    </row>
    <row r="356" spans="1:14" ht="14.4" customHeight="1" x14ac:dyDescent="0.3">
      <c r="A356" s="742" t="s">
        <v>524</v>
      </c>
      <c r="B356" s="743" t="s">
        <v>525</v>
      </c>
      <c r="C356" s="744" t="s">
        <v>542</v>
      </c>
      <c r="D356" s="745" t="s">
        <v>543</v>
      </c>
      <c r="E356" s="746">
        <v>50113001</v>
      </c>
      <c r="F356" s="745" t="s">
        <v>548</v>
      </c>
      <c r="G356" s="744" t="s">
        <v>549</v>
      </c>
      <c r="H356" s="744">
        <v>147684</v>
      </c>
      <c r="I356" s="744">
        <v>47684</v>
      </c>
      <c r="J356" s="744" t="s">
        <v>1130</v>
      </c>
      <c r="K356" s="744" t="s">
        <v>1131</v>
      </c>
      <c r="L356" s="747">
        <v>260.80999999999995</v>
      </c>
      <c r="M356" s="747">
        <v>1</v>
      </c>
      <c r="N356" s="748">
        <v>260.80999999999995</v>
      </c>
    </row>
    <row r="357" spans="1:14" ht="14.4" customHeight="1" x14ac:dyDescent="0.3">
      <c r="A357" s="742" t="s">
        <v>524</v>
      </c>
      <c r="B357" s="743" t="s">
        <v>525</v>
      </c>
      <c r="C357" s="744" t="s">
        <v>542</v>
      </c>
      <c r="D357" s="745" t="s">
        <v>543</v>
      </c>
      <c r="E357" s="746">
        <v>50113001</v>
      </c>
      <c r="F357" s="745" t="s">
        <v>548</v>
      </c>
      <c r="G357" s="744" t="s">
        <v>549</v>
      </c>
      <c r="H357" s="744">
        <v>205995</v>
      </c>
      <c r="I357" s="744">
        <v>205995</v>
      </c>
      <c r="J357" s="744" t="s">
        <v>1132</v>
      </c>
      <c r="K357" s="744" t="s">
        <v>1133</v>
      </c>
      <c r="L357" s="747">
        <v>221.17999999999998</v>
      </c>
      <c r="M357" s="747">
        <v>1</v>
      </c>
      <c r="N357" s="748">
        <v>221.17999999999998</v>
      </c>
    </row>
    <row r="358" spans="1:14" ht="14.4" customHeight="1" x14ac:dyDescent="0.3">
      <c r="A358" s="742" t="s">
        <v>524</v>
      </c>
      <c r="B358" s="743" t="s">
        <v>525</v>
      </c>
      <c r="C358" s="744" t="s">
        <v>542</v>
      </c>
      <c r="D358" s="745" t="s">
        <v>543</v>
      </c>
      <c r="E358" s="746">
        <v>50113001</v>
      </c>
      <c r="F358" s="745" t="s">
        <v>548</v>
      </c>
      <c r="G358" s="744" t="s">
        <v>554</v>
      </c>
      <c r="H358" s="744">
        <v>113603</v>
      </c>
      <c r="I358" s="744">
        <v>13603</v>
      </c>
      <c r="J358" s="744" t="s">
        <v>1134</v>
      </c>
      <c r="K358" s="744" t="s">
        <v>705</v>
      </c>
      <c r="L358" s="747">
        <v>123.88000000000002</v>
      </c>
      <c r="M358" s="747">
        <v>1</v>
      </c>
      <c r="N358" s="748">
        <v>123.88000000000002</v>
      </c>
    </row>
    <row r="359" spans="1:14" ht="14.4" customHeight="1" x14ac:dyDescent="0.3">
      <c r="A359" s="742" t="s">
        <v>524</v>
      </c>
      <c r="B359" s="743" t="s">
        <v>525</v>
      </c>
      <c r="C359" s="744" t="s">
        <v>542</v>
      </c>
      <c r="D359" s="745" t="s">
        <v>543</v>
      </c>
      <c r="E359" s="746">
        <v>50113001</v>
      </c>
      <c r="F359" s="745" t="s">
        <v>548</v>
      </c>
      <c r="G359" s="744" t="s">
        <v>554</v>
      </c>
      <c r="H359" s="744">
        <v>149909</v>
      </c>
      <c r="I359" s="744">
        <v>49909</v>
      </c>
      <c r="J359" s="744" t="s">
        <v>1135</v>
      </c>
      <c r="K359" s="744" t="s">
        <v>1136</v>
      </c>
      <c r="L359" s="747">
        <v>42.58</v>
      </c>
      <c r="M359" s="747">
        <v>13</v>
      </c>
      <c r="N359" s="748">
        <v>553.54</v>
      </c>
    </row>
    <row r="360" spans="1:14" ht="14.4" customHeight="1" x14ac:dyDescent="0.3">
      <c r="A360" s="742" t="s">
        <v>524</v>
      </c>
      <c r="B360" s="743" t="s">
        <v>525</v>
      </c>
      <c r="C360" s="744" t="s">
        <v>542</v>
      </c>
      <c r="D360" s="745" t="s">
        <v>543</v>
      </c>
      <c r="E360" s="746">
        <v>50113001</v>
      </c>
      <c r="F360" s="745" t="s">
        <v>548</v>
      </c>
      <c r="G360" s="744" t="s">
        <v>549</v>
      </c>
      <c r="H360" s="744">
        <v>110151</v>
      </c>
      <c r="I360" s="744">
        <v>10151</v>
      </c>
      <c r="J360" s="744" t="s">
        <v>1137</v>
      </c>
      <c r="K360" s="744" t="s">
        <v>1138</v>
      </c>
      <c r="L360" s="747">
        <v>66.72</v>
      </c>
      <c r="M360" s="747">
        <v>3</v>
      </c>
      <c r="N360" s="748">
        <v>200.16</v>
      </c>
    </row>
    <row r="361" spans="1:14" ht="14.4" customHeight="1" x14ac:dyDescent="0.3">
      <c r="A361" s="742" t="s">
        <v>524</v>
      </c>
      <c r="B361" s="743" t="s">
        <v>525</v>
      </c>
      <c r="C361" s="744" t="s">
        <v>542</v>
      </c>
      <c r="D361" s="745" t="s">
        <v>543</v>
      </c>
      <c r="E361" s="746">
        <v>50113001</v>
      </c>
      <c r="F361" s="745" t="s">
        <v>548</v>
      </c>
      <c r="G361" s="744" t="s">
        <v>549</v>
      </c>
      <c r="H361" s="744">
        <v>192853</v>
      </c>
      <c r="I361" s="744">
        <v>192853</v>
      </c>
      <c r="J361" s="744" t="s">
        <v>1137</v>
      </c>
      <c r="K361" s="744" t="s">
        <v>1139</v>
      </c>
      <c r="L361" s="747">
        <v>108.38000000000001</v>
      </c>
      <c r="M361" s="747">
        <v>6</v>
      </c>
      <c r="N361" s="748">
        <v>650.28000000000009</v>
      </c>
    </row>
    <row r="362" spans="1:14" ht="14.4" customHeight="1" x14ac:dyDescent="0.3">
      <c r="A362" s="742" t="s">
        <v>524</v>
      </c>
      <c r="B362" s="743" t="s">
        <v>525</v>
      </c>
      <c r="C362" s="744" t="s">
        <v>542</v>
      </c>
      <c r="D362" s="745" t="s">
        <v>543</v>
      </c>
      <c r="E362" s="746">
        <v>50113001</v>
      </c>
      <c r="F362" s="745" t="s">
        <v>548</v>
      </c>
      <c r="G362" s="744" t="s">
        <v>549</v>
      </c>
      <c r="H362" s="744">
        <v>147476</v>
      </c>
      <c r="I362" s="744">
        <v>47476</v>
      </c>
      <c r="J362" s="744" t="s">
        <v>1140</v>
      </c>
      <c r="K362" s="744" t="s">
        <v>950</v>
      </c>
      <c r="L362" s="747">
        <v>85.859999999999985</v>
      </c>
      <c r="M362" s="747">
        <v>1</v>
      </c>
      <c r="N362" s="748">
        <v>85.859999999999985</v>
      </c>
    </row>
    <row r="363" spans="1:14" ht="14.4" customHeight="1" x14ac:dyDescent="0.3">
      <c r="A363" s="742" t="s">
        <v>524</v>
      </c>
      <c r="B363" s="743" t="s">
        <v>525</v>
      </c>
      <c r="C363" s="744" t="s">
        <v>542</v>
      </c>
      <c r="D363" s="745" t="s">
        <v>543</v>
      </c>
      <c r="E363" s="746">
        <v>50113001</v>
      </c>
      <c r="F363" s="745" t="s">
        <v>548</v>
      </c>
      <c r="G363" s="744" t="s">
        <v>549</v>
      </c>
      <c r="H363" s="744">
        <v>147478</v>
      </c>
      <c r="I363" s="744">
        <v>47478</v>
      </c>
      <c r="J363" s="744" t="s">
        <v>1141</v>
      </c>
      <c r="K363" s="744" t="s">
        <v>950</v>
      </c>
      <c r="L363" s="747">
        <v>85.009999999999991</v>
      </c>
      <c r="M363" s="747">
        <v>4</v>
      </c>
      <c r="N363" s="748">
        <v>340.03999999999996</v>
      </c>
    </row>
    <row r="364" spans="1:14" ht="14.4" customHeight="1" x14ac:dyDescent="0.3">
      <c r="A364" s="742" t="s">
        <v>524</v>
      </c>
      <c r="B364" s="743" t="s">
        <v>525</v>
      </c>
      <c r="C364" s="744" t="s">
        <v>542</v>
      </c>
      <c r="D364" s="745" t="s">
        <v>543</v>
      </c>
      <c r="E364" s="746">
        <v>50113001</v>
      </c>
      <c r="F364" s="745" t="s">
        <v>548</v>
      </c>
      <c r="G364" s="744" t="s">
        <v>554</v>
      </c>
      <c r="H364" s="744">
        <v>844480</v>
      </c>
      <c r="I364" s="744">
        <v>114059</v>
      </c>
      <c r="J364" s="744" t="s">
        <v>1142</v>
      </c>
      <c r="K364" s="744" t="s">
        <v>1143</v>
      </c>
      <c r="L364" s="747">
        <v>14.399999999999991</v>
      </c>
      <c r="M364" s="747">
        <v>1</v>
      </c>
      <c r="N364" s="748">
        <v>14.399999999999991</v>
      </c>
    </row>
    <row r="365" spans="1:14" ht="14.4" customHeight="1" x14ac:dyDescent="0.3">
      <c r="A365" s="742" t="s">
        <v>524</v>
      </c>
      <c r="B365" s="743" t="s">
        <v>525</v>
      </c>
      <c r="C365" s="744" t="s">
        <v>542</v>
      </c>
      <c r="D365" s="745" t="s">
        <v>543</v>
      </c>
      <c r="E365" s="746">
        <v>50113001</v>
      </c>
      <c r="F365" s="745" t="s">
        <v>548</v>
      </c>
      <c r="G365" s="744" t="s">
        <v>554</v>
      </c>
      <c r="H365" s="744">
        <v>844554</v>
      </c>
      <c r="I365" s="744">
        <v>114065</v>
      </c>
      <c r="J365" s="744" t="s">
        <v>1144</v>
      </c>
      <c r="K365" s="744" t="s">
        <v>1145</v>
      </c>
      <c r="L365" s="747">
        <v>21.580000000000002</v>
      </c>
      <c r="M365" s="747">
        <v>5</v>
      </c>
      <c r="N365" s="748">
        <v>107.9</v>
      </c>
    </row>
    <row r="366" spans="1:14" ht="14.4" customHeight="1" x14ac:dyDescent="0.3">
      <c r="A366" s="742" t="s">
        <v>524</v>
      </c>
      <c r="B366" s="743" t="s">
        <v>525</v>
      </c>
      <c r="C366" s="744" t="s">
        <v>542</v>
      </c>
      <c r="D366" s="745" t="s">
        <v>543</v>
      </c>
      <c r="E366" s="746">
        <v>50113001</v>
      </c>
      <c r="F366" s="745" t="s">
        <v>548</v>
      </c>
      <c r="G366" s="744" t="s">
        <v>554</v>
      </c>
      <c r="H366" s="744">
        <v>115317</v>
      </c>
      <c r="I366" s="744">
        <v>15317</v>
      </c>
      <c r="J366" s="744" t="s">
        <v>1146</v>
      </c>
      <c r="K366" s="744" t="s">
        <v>703</v>
      </c>
      <c r="L366" s="747">
        <v>86.339999999999989</v>
      </c>
      <c r="M366" s="747">
        <v>1</v>
      </c>
      <c r="N366" s="748">
        <v>86.339999999999989</v>
      </c>
    </row>
    <row r="367" spans="1:14" ht="14.4" customHeight="1" x14ac:dyDescent="0.3">
      <c r="A367" s="742" t="s">
        <v>524</v>
      </c>
      <c r="B367" s="743" t="s">
        <v>525</v>
      </c>
      <c r="C367" s="744" t="s">
        <v>542</v>
      </c>
      <c r="D367" s="745" t="s">
        <v>543</v>
      </c>
      <c r="E367" s="746">
        <v>50113001</v>
      </c>
      <c r="F367" s="745" t="s">
        <v>548</v>
      </c>
      <c r="G367" s="744" t="s">
        <v>526</v>
      </c>
      <c r="H367" s="744">
        <v>128223</v>
      </c>
      <c r="I367" s="744">
        <v>28223</v>
      </c>
      <c r="J367" s="744" t="s">
        <v>1147</v>
      </c>
      <c r="K367" s="744" t="s">
        <v>1148</v>
      </c>
      <c r="L367" s="747">
        <v>973.47</v>
      </c>
      <c r="M367" s="747">
        <v>2</v>
      </c>
      <c r="N367" s="748">
        <v>1946.94</v>
      </c>
    </row>
    <row r="368" spans="1:14" ht="14.4" customHeight="1" x14ac:dyDescent="0.3">
      <c r="A368" s="742" t="s">
        <v>524</v>
      </c>
      <c r="B368" s="743" t="s">
        <v>525</v>
      </c>
      <c r="C368" s="744" t="s">
        <v>542</v>
      </c>
      <c r="D368" s="745" t="s">
        <v>543</v>
      </c>
      <c r="E368" s="746">
        <v>50113001</v>
      </c>
      <c r="F368" s="745" t="s">
        <v>548</v>
      </c>
      <c r="G368" s="744" t="s">
        <v>549</v>
      </c>
      <c r="H368" s="744">
        <v>67558</v>
      </c>
      <c r="I368" s="744">
        <v>67558</v>
      </c>
      <c r="J368" s="744" t="s">
        <v>1149</v>
      </c>
      <c r="K368" s="744" t="s">
        <v>1150</v>
      </c>
      <c r="L368" s="747">
        <v>29.090500000000009</v>
      </c>
      <c r="M368" s="747">
        <v>20</v>
      </c>
      <c r="N368" s="748">
        <v>581.81000000000017</v>
      </c>
    </row>
    <row r="369" spans="1:14" ht="14.4" customHeight="1" x14ac:dyDescent="0.3">
      <c r="A369" s="742" t="s">
        <v>524</v>
      </c>
      <c r="B369" s="743" t="s">
        <v>525</v>
      </c>
      <c r="C369" s="744" t="s">
        <v>542</v>
      </c>
      <c r="D369" s="745" t="s">
        <v>543</v>
      </c>
      <c r="E369" s="746">
        <v>50113001</v>
      </c>
      <c r="F369" s="745" t="s">
        <v>548</v>
      </c>
      <c r="G369" s="744" t="s">
        <v>549</v>
      </c>
      <c r="H369" s="744">
        <v>115050</v>
      </c>
      <c r="I369" s="744">
        <v>15050</v>
      </c>
      <c r="J369" s="744" t="s">
        <v>1151</v>
      </c>
      <c r="K369" s="744" t="s">
        <v>1152</v>
      </c>
      <c r="L369" s="747">
        <v>361.49999999999994</v>
      </c>
      <c r="M369" s="747">
        <v>1</v>
      </c>
      <c r="N369" s="748">
        <v>361.49999999999994</v>
      </c>
    </row>
    <row r="370" spans="1:14" ht="14.4" customHeight="1" x14ac:dyDescent="0.3">
      <c r="A370" s="742" t="s">
        <v>524</v>
      </c>
      <c r="B370" s="743" t="s">
        <v>525</v>
      </c>
      <c r="C370" s="744" t="s">
        <v>542</v>
      </c>
      <c r="D370" s="745" t="s">
        <v>543</v>
      </c>
      <c r="E370" s="746">
        <v>50113001</v>
      </c>
      <c r="F370" s="745" t="s">
        <v>548</v>
      </c>
      <c r="G370" s="744" t="s">
        <v>549</v>
      </c>
      <c r="H370" s="744">
        <v>114955</v>
      </c>
      <c r="I370" s="744">
        <v>14955</v>
      </c>
      <c r="J370" s="744" t="s">
        <v>1153</v>
      </c>
      <c r="K370" s="744" t="s">
        <v>1154</v>
      </c>
      <c r="L370" s="747">
        <v>129.69999999999996</v>
      </c>
      <c r="M370" s="747">
        <v>1</v>
      </c>
      <c r="N370" s="748">
        <v>129.69999999999996</v>
      </c>
    </row>
    <row r="371" spans="1:14" ht="14.4" customHeight="1" x14ac:dyDescent="0.3">
      <c r="A371" s="742" t="s">
        <v>524</v>
      </c>
      <c r="B371" s="743" t="s">
        <v>525</v>
      </c>
      <c r="C371" s="744" t="s">
        <v>542</v>
      </c>
      <c r="D371" s="745" t="s">
        <v>543</v>
      </c>
      <c r="E371" s="746">
        <v>50113001</v>
      </c>
      <c r="F371" s="745" t="s">
        <v>548</v>
      </c>
      <c r="G371" s="744" t="s">
        <v>549</v>
      </c>
      <c r="H371" s="744">
        <v>117992</v>
      </c>
      <c r="I371" s="744">
        <v>17992</v>
      </c>
      <c r="J371" s="744" t="s">
        <v>1155</v>
      </c>
      <c r="K371" s="744" t="s">
        <v>1156</v>
      </c>
      <c r="L371" s="747">
        <v>93.707989962888945</v>
      </c>
      <c r="M371" s="747">
        <v>30</v>
      </c>
      <c r="N371" s="748">
        <v>2811.2396988866685</v>
      </c>
    </row>
    <row r="372" spans="1:14" ht="14.4" customHeight="1" x14ac:dyDescent="0.3">
      <c r="A372" s="742" t="s">
        <v>524</v>
      </c>
      <c r="B372" s="743" t="s">
        <v>525</v>
      </c>
      <c r="C372" s="744" t="s">
        <v>542</v>
      </c>
      <c r="D372" s="745" t="s">
        <v>543</v>
      </c>
      <c r="E372" s="746">
        <v>50113001</v>
      </c>
      <c r="F372" s="745" t="s">
        <v>548</v>
      </c>
      <c r="G372" s="744" t="s">
        <v>549</v>
      </c>
      <c r="H372" s="744">
        <v>100498</v>
      </c>
      <c r="I372" s="744">
        <v>498</v>
      </c>
      <c r="J372" s="744" t="s">
        <v>1157</v>
      </c>
      <c r="K372" s="744" t="s">
        <v>1158</v>
      </c>
      <c r="L372" s="747">
        <v>96.306923076923084</v>
      </c>
      <c r="M372" s="747">
        <v>26</v>
      </c>
      <c r="N372" s="748">
        <v>2503.98</v>
      </c>
    </row>
    <row r="373" spans="1:14" ht="14.4" customHeight="1" x14ac:dyDescent="0.3">
      <c r="A373" s="742" t="s">
        <v>524</v>
      </c>
      <c r="B373" s="743" t="s">
        <v>525</v>
      </c>
      <c r="C373" s="744" t="s">
        <v>542</v>
      </c>
      <c r="D373" s="745" t="s">
        <v>543</v>
      </c>
      <c r="E373" s="746">
        <v>50113001</v>
      </c>
      <c r="F373" s="745" t="s">
        <v>548</v>
      </c>
      <c r="G373" s="744" t="s">
        <v>549</v>
      </c>
      <c r="H373" s="744">
        <v>100499</v>
      </c>
      <c r="I373" s="744">
        <v>499</v>
      </c>
      <c r="J373" s="744" t="s">
        <v>1157</v>
      </c>
      <c r="K373" s="744" t="s">
        <v>1159</v>
      </c>
      <c r="L373" s="747">
        <v>100.41136363636366</v>
      </c>
      <c r="M373" s="747">
        <v>66</v>
      </c>
      <c r="N373" s="748">
        <v>6627.1500000000015</v>
      </c>
    </row>
    <row r="374" spans="1:14" ht="14.4" customHeight="1" x14ac:dyDescent="0.3">
      <c r="A374" s="742" t="s">
        <v>524</v>
      </c>
      <c r="B374" s="743" t="s">
        <v>525</v>
      </c>
      <c r="C374" s="744" t="s">
        <v>542</v>
      </c>
      <c r="D374" s="745" t="s">
        <v>543</v>
      </c>
      <c r="E374" s="746">
        <v>50113001</v>
      </c>
      <c r="F374" s="745" t="s">
        <v>548</v>
      </c>
      <c r="G374" s="744" t="s">
        <v>549</v>
      </c>
      <c r="H374" s="744">
        <v>166555</v>
      </c>
      <c r="I374" s="744">
        <v>66555</v>
      </c>
      <c r="J374" s="744" t="s">
        <v>1160</v>
      </c>
      <c r="K374" s="744" t="s">
        <v>1161</v>
      </c>
      <c r="L374" s="747">
        <v>117.41</v>
      </c>
      <c r="M374" s="747">
        <v>2</v>
      </c>
      <c r="N374" s="748">
        <v>234.82</v>
      </c>
    </row>
    <row r="375" spans="1:14" ht="14.4" customHeight="1" x14ac:dyDescent="0.3">
      <c r="A375" s="742" t="s">
        <v>524</v>
      </c>
      <c r="B375" s="743" t="s">
        <v>525</v>
      </c>
      <c r="C375" s="744" t="s">
        <v>542</v>
      </c>
      <c r="D375" s="745" t="s">
        <v>543</v>
      </c>
      <c r="E375" s="746">
        <v>50113001</v>
      </c>
      <c r="F375" s="745" t="s">
        <v>548</v>
      </c>
      <c r="G375" s="744" t="s">
        <v>549</v>
      </c>
      <c r="H375" s="744">
        <v>215978</v>
      </c>
      <c r="I375" s="744">
        <v>215978</v>
      </c>
      <c r="J375" s="744" t="s">
        <v>1160</v>
      </c>
      <c r="K375" s="744" t="s">
        <v>1161</v>
      </c>
      <c r="L375" s="747">
        <v>116.60999999999999</v>
      </c>
      <c r="M375" s="747">
        <v>1</v>
      </c>
      <c r="N375" s="748">
        <v>116.60999999999999</v>
      </c>
    </row>
    <row r="376" spans="1:14" ht="14.4" customHeight="1" x14ac:dyDescent="0.3">
      <c r="A376" s="742" t="s">
        <v>524</v>
      </c>
      <c r="B376" s="743" t="s">
        <v>525</v>
      </c>
      <c r="C376" s="744" t="s">
        <v>542</v>
      </c>
      <c r="D376" s="745" t="s">
        <v>543</v>
      </c>
      <c r="E376" s="746">
        <v>50113001</v>
      </c>
      <c r="F376" s="745" t="s">
        <v>548</v>
      </c>
      <c r="G376" s="744" t="s">
        <v>549</v>
      </c>
      <c r="H376" s="744">
        <v>116594</v>
      </c>
      <c r="I376" s="744">
        <v>16594</v>
      </c>
      <c r="J376" s="744" t="s">
        <v>1162</v>
      </c>
      <c r="K376" s="744" t="s">
        <v>1163</v>
      </c>
      <c r="L376" s="747">
        <v>111.85000000000001</v>
      </c>
      <c r="M376" s="747">
        <v>2</v>
      </c>
      <c r="N376" s="748">
        <v>223.70000000000002</v>
      </c>
    </row>
    <row r="377" spans="1:14" ht="14.4" customHeight="1" x14ac:dyDescent="0.3">
      <c r="A377" s="742" t="s">
        <v>524</v>
      </c>
      <c r="B377" s="743" t="s">
        <v>525</v>
      </c>
      <c r="C377" s="744" t="s">
        <v>542</v>
      </c>
      <c r="D377" s="745" t="s">
        <v>543</v>
      </c>
      <c r="E377" s="746">
        <v>50113001</v>
      </c>
      <c r="F377" s="745" t="s">
        <v>548</v>
      </c>
      <c r="G377" s="744" t="s">
        <v>549</v>
      </c>
      <c r="H377" s="744">
        <v>102546</v>
      </c>
      <c r="I377" s="744">
        <v>2546</v>
      </c>
      <c r="J377" s="744" t="s">
        <v>1164</v>
      </c>
      <c r="K377" s="744" t="s">
        <v>1165</v>
      </c>
      <c r="L377" s="747">
        <v>65.250000000000014</v>
      </c>
      <c r="M377" s="747">
        <v>3</v>
      </c>
      <c r="N377" s="748">
        <v>195.75000000000003</v>
      </c>
    </row>
    <row r="378" spans="1:14" ht="14.4" customHeight="1" x14ac:dyDescent="0.3">
      <c r="A378" s="742" t="s">
        <v>524</v>
      </c>
      <c r="B378" s="743" t="s">
        <v>525</v>
      </c>
      <c r="C378" s="744" t="s">
        <v>542</v>
      </c>
      <c r="D378" s="745" t="s">
        <v>543</v>
      </c>
      <c r="E378" s="746">
        <v>50113001</v>
      </c>
      <c r="F378" s="745" t="s">
        <v>548</v>
      </c>
      <c r="G378" s="744" t="s">
        <v>549</v>
      </c>
      <c r="H378" s="744">
        <v>102547</v>
      </c>
      <c r="I378" s="744">
        <v>2547</v>
      </c>
      <c r="J378" s="744" t="s">
        <v>1164</v>
      </c>
      <c r="K378" s="744" t="s">
        <v>1166</v>
      </c>
      <c r="L378" s="747">
        <v>45.340000000000025</v>
      </c>
      <c r="M378" s="747">
        <v>1</v>
      </c>
      <c r="N378" s="748">
        <v>45.340000000000025</v>
      </c>
    </row>
    <row r="379" spans="1:14" ht="14.4" customHeight="1" x14ac:dyDescent="0.3">
      <c r="A379" s="742" t="s">
        <v>524</v>
      </c>
      <c r="B379" s="743" t="s">
        <v>525</v>
      </c>
      <c r="C379" s="744" t="s">
        <v>542</v>
      </c>
      <c r="D379" s="745" t="s">
        <v>543</v>
      </c>
      <c r="E379" s="746">
        <v>50113001</v>
      </c>
      <c r="F379" s="745" t="s">
        <v>548</v>
      </c>
      <c r="G379" s="744" t="s">
        <v>554</v>
      </c>
      <c r="H379" s="744">
        <v>115594</v>
      </c>
      <c r="I379" s="744">
        <v>115594</v>
      </c>
      <c r="J379" s="744" t="s">
        <v>1167</v>
      </c>
      <c r="K379" s="744" t="s">
        <v>949</v>
      </c>
      <c r="L379" s="747">
        <v>258.62</v>
      </c>
      <c r="M379" s="747">
        <v>2</v>
      </c>
      <c r="N379" s="748">
        <v>517.24</v>
      </c>
    </row>
    <row r="380" spans="1:14" ht="14.4" customHeight="1" x14ac:dyDescent="0.3">
      <c r="A380" s="742" t="s">
        <v>524</v>
      </c>
      <c r="B380" s="743" t="s">
        <v>525</v>
      </c>
      <c r="C380" s="744" t="s">
        <v>542</v>
      </c>
      <c r="D380" s="745" t="s">
        <v>543</v>
      </c>
      <c r="E380" s="746">
        <v>50113001</v>
      </c>
      <c r="F380" s="745" t="s">
        <v>548</v>
      </c>
      <c r="G380" s="744" t="s">
        <v>554</v>
      </c>
      <c r="H380" s="744">
        <v>201290</v>
      </c>
      <c r="I380" s="744">
        <v>201290</v>
      </c>
      <c r="J380" s="744" t="s">
        <v>1168</v>
      </c>
      <c r="K380" s="744" t="s">
        <v>593</v>
      </c>
      <c r="L380" s="747">
        <v>24.82418181818182</v>
      </c>
      <c r="M380" s="747">
        <v>55</v>
      </c>
      <c r="N380" s="748">
        <v>1365.3300000000002</v>
      </c>
    </row>
    <row r="381" spans="1:14" ht="14.4" customHeight="1" x14ac:dyDescent="0.3">
      <c r="A381" s="742" t="s">
        <v>524</v>
      </c>
      <c r="B381" s="743" t="s">
        <v>525</v>
      </c>
      <c r="C381" s="744" t="s">
        <v>542</v>
      </c>
      <c r="D381" s="745" t="s">
        <v>543</v>
      </c>
      <c r="E381" s="746">
        <v>50113001</v>
      </c>
      <c r="F381" s="745" t="s">
        <v>548</v>
      </c>
      <c r="G381" s="744" t="s">
        <v>554</v>
      </c>
      <c r="H381" s="744">
        <v>140368</v>
      </c>
      <c r="I381" s="744">
        <v>40368</v>
      </c>
      <c r="J381" s="744" t="s">
        <v>1169</v>
      </c>
      <c r="K381" s="744" t="s">
        <v>1170</v>
      </c>
      <c r="L381" s="747">
        <v>57.247801646254224</v>
      </c>
      <c r="M381" s="747">
        <v>9</v>
      </c>
      <c r="N381" s="748">
        <v>515.23021481628803</v>
      </c>
    </row>
    <row r="382" spans="1:14" ht="14.4" customHeight="1" x14ac:dyDescent="0.3">
      <c r="A382" s="742" t="s">
        <v>524</v>
      </c>
      <c r="B382" s="743" t="s">
        <v>525</v>
      </c>
      <c r="C382" s="744" t="s">
        <v>542</v>
      </c>
      <c r="D382" s="745" t="s">
        <v>543</v>
      </c>
      <c r="E382" s="746">
        <v>50113001</v>
      </c>
      <c r="F382" s="745" t="s">
        <v>548</v>
      </c>
      <c r="G382" s="744" t="s">
        <v>549</v>
      </c>
      <c r="H382" s="744">
        <v>100502</v>
      </c>
      <c r="I382" s="744">
        <v>502</v>
      </c>
      <c r="J382" s="744" t="s">
        <v>1171</v>
      </c>
      <c r="K382" s="744" t="s">
        <v>1172</v>
      </c>
      <c r="L382" s="747">
        <v>218.35000000000011</v>
      </c>
      <c r="M382" s="747">
        <v>3</v>
      </c>
      <c r="N382" s="748">
        <v>655.0500000000003</v>
      </c>
    </row>
    <row r="383" spans="1:14" ht="14.4" customHeight="1" x14ac:dyDescent="0.3">
      <c r="A383" s="742" t="s">
        <v>524</v>
      </c>
      <c r="B383" s="743" t="s">
        <v>525</v>
      </c>
      <c r="C383" s="744" t="s">
        <v>542</v>
      </c>
      <c r="D383" s="745" t="s">
        <v>543</v>
      </c>
      <c r="E383" s="746">
        <v>50113001</v>
      </c>
      <c r="F383" s="745" t="s">
        <v>548</v>
      </c>
      <c r="G383" s="744" t="s">
        <v>549</v>
      </c>
      <c r="H383" s="744">
        <v>102684</v>
      </c>
      <c r="I383" s="744">
        <v>2684</v>
      </c>
      <c r="J383" s="744" t="s">
        <v>1171</v>
      </c>
      <c r="K383" s="744" t="s">
        <v>1173</v>
      </c>
      <c r="L383" s="747">
        <v>72.725937500000001</v>
      </c>
      <c r="M383" s="747">
        <v>32</v>
      </c>
      <c r="N383" s="748">
        <v>2327.23</v>
      </c>
    </row>
    <row r="384" spans="1:14" ht="14.4" customHeight="1" x14ac:dyDescent="0.3">
      <c r="A384" s="742" t="s">
        <v>524</v>
      </c>
      <c r="B384" s="743" t="s">
        <v>525</v>
      </c>
      <c r="C384" s="744" t="s">
        <v>542</v>
      </c>
      <c r="D384" s="745" t="s">
        <v>543</v>
      </c>
      <c r="E384" s="746">
        <v>50113001</v>
      </c>
      <c r="F384" s="745" t="s">
        <v>548</v>
      </c>
      <c r="G384" s="744" t="s">
        <v>549</v>
      </c>
      <c r="H384" s="744">
        <v>157119</v>
      </c>
      <c r="I384" s="744">
        <v>157119</v>
      </c>
      <c r="J384" s="744" t="s">
        <v>1174</v>
      </c>
      <c r="K384" s="744" t="s">
        <v>1175</v>
      </c>
      <c r="L384" s="747">
        <v>122.1</v>
      </c>
      <c r="M384" s="747">
        <v>1</v>
      </c>
      <c r="N384" s="748">
        <v>122.1</v>
      </c>
    </row>
    <row r="385" spans="1:14" ht="14.4" customHeight="1" x14ac:dyDescent="0.3">
      <c r="A385" s="742" t="s">
        <v>524</v>
      </c>
      <c r="B385" s="743" t="s">
        <v>525</v>
      </c>
      <c r="C385" s="744" t="s">
        <v>542</v>
      </c>
      <c r="D385" s="745" t="s">
        <v>543</v>
      </c>
      <c r="E385" s="746">
        <v>50113001</v>
      </c>
      <c r="F385" s="745" t="s">
        <v>548</v>
      </c>
      <c r="G385" s="744" t="s">
        <v>526</v>
      </c>
      <c r="H385" s="744">
        <v>126578</v>
      </c>
      <c r="I385" s="744">
        <v>26578</v>
      </c>
      <c r="J385" s="744" t="s">
        <v>1176</v>
      </c>
      <c r="K385" s="744" t="s">
        <v>1177</v>
      </c>
      <c r="L385" s="747">
        <v>231.70000000000002</v>
      </c>
      <c r="M385" s="747">
        <v>1</v>
      </c>
      <c r="N385" s="748">
        <v>231.70000000000002</v>
      </c>
    </row>
    <row r="386" spans="1:14" ht="14.4" customHeight="1" x14ac:dyDescent="0.3">
      <c r="A386" s="742" t="s">
        <v>524</v>
      </c>
      <c r="B386" s="743" t="s">
        <v>525</v>
      </c>
      <c r="C386" s="744" t="s">
        <v>542</v>
      </c>
      <c r="D386" s="745" t="s">
        <v>543</v>
      </c>
      <c r="E386" s="746">
        <v>50113001</v>
      </c>
      <c r="F386" s="745" t="s">
        <v>548</v>
      </c>
      <c r="G386" s="744" t="s">
        <v>549</v>
      </c>
      <c r="H386" s="744">
        <v>192254</v>
      </c>
      <c r="I386" s="744">
        <v>92254</v>
      </c>
      <c r="J386" s="744" t="s">
        <v>1178</v>
      </c>
      <c r="K386" s="744" t="s">
        <v>1179</v>
      </c>
      <c r="L386" s="747">
        <v>84.24</v>
      </c>
      <c r="M386" s="747">
        <v>1</v>
      </c>
      <c r="N386" s="748">
        <v>84.24</v>
      </c>
    </row>
    <row r="387" spans="1:14" ht="14.4" customHeight="1" x14ac:dyDescent="0.3">
      <c r="A387" s="742" t="s">
        <v>524</v>
      </c>
      <c r="B387" s="743" t="s">
        <v>525</v>
      </c>
      <c r="C387" s="744" t="s">
        <v>542</v>
      </c>
      <c r="D387" s="745" t="s">
        <v>543</v>
      </c>
      <c r="E387" s="746">
        <v>50113001</v>
      </c>
      <c r="F387" s="745" t="s">
        <v>548</v>
      </c>
      <c r="G387" s="744" t="s">
        <v>549</v>
      </c>
      <c r="H387" s="744">
        <v>161522</v>
      </c>
      <c r="I387" s="744">
        <v>161522</v>
      </c>
      <c r="J387" s="744" t="s">
        <v>1180</v>
      </c>
      <c r="K387" s="744" t="s">
        <v>1181</v>
      </c>
      <c r="L387" s="747">
        <v>190.26999999999998</v>
      </c>
      <c r="M387" s="747">
        <v>4</v>
      </c>
      <c r="N387" s="748">
        <v>761.07999999999993</v>
      </c>
    </row>
    <row r="388" spans="1:14" ht="14.4" customHeight="1" x14ac:dyDescent="0.3">
      <c r="A388" s="742" t="s">
        <v>524</v>
      </c>
      <c r="B388" s="743" t="s">
        <v>525</v>
      </c>
      <c r="C388" s="744" t="s">
        <v>542</v>
      </c>
      <c r="D388" s="745" t="s">
        <v>543</v>
      </c>
      <c r="E388" s="746">
        <v>50113001</v>
      </c>
      <c r="F388" s="745" t="s">
        <v>548</v>
      </c>
      <c r="G388" s="744" t="s">
        <v>549</v>
      </c>
      <c r="H388" s="744">
        <v>116306</v>
      </c>
      <c r="I388" s="744">
        <v>16306</v>
      </c>
      <c r="J388" s="744" t="s">
        <v>1182</v>
      </c>
      <c r="K388" s="744" t="s">
        <v>1183</v>
      </c>
      <c r="L388" s="747">
        <v>226.66</v>
      </c>
      <c r="M388" s="747">
        <v>1</v>
      </c>
      <c r="N388" s="748">
        <v>226.66</v>
      </c>
    </row>
    <row r="389" spans="1:14" ht="14.4" customHeight="1" x14ac:dyDescent="0.3">
      <c r="A389" s="742" t="s">
        <v>524</v>
      </c>
      <c r="B389" s="743" t="s">
        <v>525</v>
      </c>
      <c r="C389" s="744" t="s">
        <v>542</v>
      </c>
      <c r="D389" s="745" t="s">
        <v>543</v>
      </c>
      <c r="E389" s="746">
        <v>50113001</v>
      </c>
      <c r="F389" s="745" t="s">
        <v>548</v>
      </c>
      <c r="G389" s="744" t="s">
        <v>526</v>
      </c>
      <c r="H389" s="744">
        <v>102592</v>
      </c>
      <c r="I389" s="744">
        <v>2592</v>
      </c>
      <c r="J389" s="744" t="s">
        <v>1184</v>
      </c>
      <c r="K389" s="744" t="s">
        <v>1185</v>
      </c>
      <c r="L389" s="747">
        <v>62.81889110359436</v>
      </c>
      <c r="M389" s="747">
        <v>27</v>
      </c>
      <c r="N389" s="748">
        <v>1696.1100597970478</v>
      </c>
    </row>
    <row r="390" spans="1:14" ht="14.4" customHeight="1" x14ac:dyDescent="0.3">
      <c r="A390" s="742" t="s">
        <v>524</v>
      </c>
      <c r="B390" s="743" t="s">
        <v>525</v>
      </c>
      <c r="C390" s="744" t="s">
        <v>542</v>
      </c>
      <c r="D390" s="745" t="s">
        <v>543</v>
      </c>
      <c r="E390" s="746">
        <v>50113001</v>
      </c>
      <c r="F390" s="745" t="s">
        <v>548</v>
      </c>
      <c r="G390" s="744" t="s">
        <v>526</v>
      </c>
      <c r="H390" s="744">
        <v>132670</v>
      </c>
      <c r="I390" s="744">
        <v>132670</v>
      </c>
      <c r="J390" s="744" t="s">
        <v>1184</v>
      </c>
      <c r="K390" s="744" t="s">
        <v>1185</v>
      </c>
      <c r="L390" s="747">
        <v>62.009999999999991</v>
      </c>
      <c r="M390" s="747">
        <v>1</v>
      </c>
      <c r="N390" s="748">
        <v>62.009999999999991</v>
      </c>
    </row>
    <row r="391" spans="1:14" ht="14.4" customHeight="1" x14ac:dyDescent="0.3">
      <c r="A391" s="742" t="s">
        <v>524</v>
      </c>
      <c r="B391" s="743" t="s">
        <v>525</v>
      </c>
      <c r="C391" s="744" t="s">
        <v>542</v>
      </c>
      <c r="D391" s="745" t="s">
        <v>543</v>
      </c>
      <c r="E391" s="746">
        <v>50113001</v>
      </c>
      <c r="F391" s="745" t="s">
        <v>548</v>
      </c>
      <c r="G391" s="744" t="s">
        <v>526</v>
      </c>
      <c r="H391" s="744">
        <v>101710</v>
      </c>
      <c r="I391" s="744">
        <v>1710</v>
      </c>
      <c r="J391" s="744" t="s">
        <v>1186</v>
      </c>
      <c r="K391" s="744" t="s">
        <v>1187</v>
      </c>
      <c r="L391" s="747">
        <v>65.91</v>
      </c>
      <c r="M391" s="747">
        <v>5</v>
      </c>
      <c r="N391" s="748">
        <v>329.54999999999995</v>
      </c>
    </row>
    <row r="392" spans="1:14" ht="14.4" customHeight="1" x14ac:dyDescent="0.3">
      <c r="A392" s="742" t="s">
        <v>524</v>
      </c>
      <c r="B392" s="743" t="s">
        <v>525</v>
      </c>
      <c r="C392" s="744" t="s">
        <v>542</v>
      </c>
      <c r="D392" s="745" t="s">
        <v>543</v>
      </c>
      <c r="E392" s="746">
        <v>50113001</v>
      </c>
      <c r="F392" s="745" t="s">
        <v>548</v>
      </c>
      <c r="G392" s="744" t="s">
        <v>554</v>
      </c>
      <c r="H392" s="744">
        <v>146071</v>
      </c>
      <c r="I392" s="744">
        <v>146071</v>
      </c>
      <c r="J392" s="744" t="s">
        <v>1188</v>
      </c>
      <c r="K392" s="744" t="s">
        <v>1189</v>
      </c>
      <c r="L392" s="747">
        <v>139.47</v>
      </c>
      <c r="M392" s="747">
        <v>4</v>
      </c>
      <c r="N392" s="748">
        <v>557.88</v>
      </c>
    </row>
    <row r="393" spans="1:14" ht="14.4" customHeight="1" x14ac:dyDescent="0.3">
      <c r="A393" s="742" t="s">
        <v>524</v>
      </c>
      <c r="B393" s="743" t="s">
        <v>525</v>
      </c>
      <c r="C393" s="744" t="s">
        <v>542</v>
      </c>
      <c r="D393" s="745" t="s">
        <v>543</v>
      </c>
      <c r="E393" s="746">
        <v>50113001</v>
      </c>
      <c r="F393" s="745" t="s">
        <v>548</v>
      </c>
      <c r="G393" s="744" t="s">
        <v>526</v>
      </c>
      <c r="H393" s="744">
        <v>845493</v>
      </c>
      <c r="I393" s="744">
        <v>105844</v>
      </c>
      <c r="J393" s="744" t="s">
        <v>1190</v>
      </c>
      <c r="K393" s="744" t="s">
        <v>1191</v>
      </c>
      <c r="L393" s="747">
        <v>99.980000000000061</v>
      </c>
      <c r="M393" s="747">
        <v>3</v>
      </c>
      <c r="N393" s="748">
        <v>299.94000000000017</v>
      </c>
    </row>
    <row r="394" spans="1:14" ht="14.4" customHeight="1" x14ac:dyDescent="0.3">
      <c r="A394" s="742" t="s">
        <v>524</v>
      </c>
      <c r="B394" s="743" t="s">
        <v>525</v>
      </c>
      <c r="C394" s="744" t="s">
        <v>542</v>
      </c>
      <c r="D394" s="745" t="s">
        <v>543</v>
      </c>
      <c r="E394" s="746">
        <v>50113001</v>
      </c>
      <c r="F394" s="745" t="s">
        <v>548</v>
      </c>
      <c r="G394" s="744" t="s">
        <v>549</v>
      </c>
      <c r="H394" s="744">
        <v>194804</v>
      </c>
      <c r="I394" s="744">
        <v>94804</v>
      </c>
      <c r="J394" s="744" t="s">
        <v>1192</v>
      </c>
      <c r="K394" s="744" t="s">
        <v>593</v>
      </c>
      <c r="L394" s="747">
        <v>39.289999999999992</v>
      </c>
      <c r="M394" s="747">
        <v>3</v>
      </c>
      <c r="N394" s="748">
        <v>117.86999999999998</v>
      </c>
    </row>
    <row r="395" spans="1:14" ht="14.4" customHeight="1" x14ac:dyDescent="0.3">
      <c r="A395" s="742" t="s">
        <v>524</v>
      </c>
      <c r="B395" s="743" t="s">
        <v>525</v>
      </c>
      <c r="C395" s="744" t="s">
        <v>542</v>
      </c>
      <c r="D395" s="745" t="s">
        <v>543</v>
      </c>
      <c r="E395" s="746">
        <v>50113001</v>
      </c>
      <c r="F395" s="745" t="s">
        <v>548</v>
      </c>
      <c r="G395" s="744" t="s">
        <v>549</v>
      </c>
      <c r="H395" s="744">
        <v>850104</v>
      </c>
      <c r="I395" s="744">
        <v>164344</v>
      </c>
      <c r="J395" s="744" t="s">
        <v>1193</v>
      </c>
      <c r="K395" s="744" t="s">
        <v>1194</v>
      </c>
      <c r="L395" s="747">
        <v>229.09000000000006</v>
      </c>
      <c r="M395" s="747">
        <v>5</v>
      </c>
      <c r="N395" s="748">
        <v>1145.4500000000003</v>
      </c>
    </row>
    <row r="396" spans="1:14" ht="14.4" customHeight="1" x14ac:dyDescent="0.3">
      <c r="A396" s="742" t="s">
        <v>524</v>
      </c>
      <c r="B396" s="743" t="s">
        <v>525</v>
      </c>
      <c r="C396" s="744" t="s">
        <v>542</v>
      </c>
      <c r="D396" s="745" t="s">
        <v>543</v>
      </c>
      <c r="E396" s="746">
        <v>50113001</v>
      </c>
      <c r="F396" s="745" t="s">
        <v>548</v>
      </c>
      <c r="G396" s="744" t="s">
        <v>549</v>
      </c>
      <c r="H396" s="744">
        <v>196187</v>
      </c>
      <c r="I396" s="744">
        <v>96187</v>
      </c>
      <c r="J396" s="744" t="s">
        <v>1195</v>
      </c>
      <c r="K396" s="744" t="s">
        <v>1196</v>
      </c>
      <c r="L396" s="747">
        <v>61.120105679101052</v>
      </c>
      <c r="M396" s="747">
        <v>1</v>
      </c>
      <c r="N396" s="748">
        <v>61.120105679101052</v>
      </c>
    </row>
    <row r="397" spans="1:14" ht="14.4" customHeight="1" x14ac:dyDescent="0.3">
      <c r="A397" s="742" t="s">
        <v>524</v>
      </c>
      <c r="B397" s="743" t="s">
        <v>525</v>
      </c>
      <c r="C397" s="744" t="s">
        <v>542</v>
      </c>
      <c r="D397" s="745" t="s">
        <v>543</v>
      </c>
      <c r="E397" s="746">
        <v>50113001</v>
      </c>
      <c r="F397" s="745" t="s">
        <v>548</v>
      </c>
      <c r="G397" s="744" t="s">
        <v>549</v>
      </c>
      <c r="H397" s="744">
        <v>196190</v>
      </c>
      <c r="I397" s="744">
        <v>96190</v>
      </c>
      <c r="J397" s="744" t="s">
        <v>1195</v>
      </c>
      <c r="K397" s="744" t="s">
        <v>1197</v>
      </c>
      <c r="L397" s="747">
        <v>52.859999999999992</v>
      </c>
      <c r="M397" s="747">
        <v>2</v>
      </c>
      <c r="N397" s="748">
        <v>105.71999999999998</v>
      </c>
    </row>
    <row r="398" spans="1:14" ht="14.4" customHeight="1" x14ac:dyDescent="0.3">
      <c r="A398" s="742" t="s">
        <v>524</v>
      </c>
      <c r="B398" s="743" t="s">
        <v>525</v>
      </c>
      <c r="C398" s="744" t="s">
        <v>542</v>
      </c>
      <c r="D398" s="745" t="s">
        <v>543</v>
      </c>
      <c r="E398" s="746">
        <v>50113001</v>
      </c>
      <c r="F398" s="745" t="s">
        <v>548</v>
      </c>
      <c r="G398" s="744" t="s">
        <v>549</v>
      </c>
      <c r="H398" s="744">
        <v>196188</v>
      </c>
      <c r="I398" s="744">
        <v>96188</v>
      </c>
      <c r="J398" s="744" t="s">
        <v>1198</v>
      </c>
      <c r="K398" s="744" t="s">
        <v>921</v>
      </c>
      <c r="L398" s="747">
        <v>110.20999999999998</v>
      </c>
      <c r="M398" s="747">
        <v>1</v>
      </c>
      <c r="N398" s="748">
        <v>110.20999999999998</v>
      </c>
    </row>
    <row r="399" spans="1:14" ht="14.4" customHeight="1" x14ac:dyDescent="0.3">
      <c r="A399" s="742" t="s">
        <v>524</v>
      </c>
      <c r="B399" s="743" t="s">
        <v>525</v>
      </c>
      <c r="C399" s="744" t="s">
        <v>542</v>
      </c>
      <c r="D399" s="745" t="s">
        <v>543</v>
      </c>
      <c r="E399" s="746">
        <v>50113001</v>
      </c>
      <c r="F399" s="745" t="s">
        <v>548</v>
      </c>
      <c r="G399" s="744" t="s">
        <v>549</v>
      </c>
      <c r="H399" s="744">
        <v>196191</v>
      </c>
      <c r="I399" s="744">
        <v>96191</v>
      </c>
      <c r="J399" s="744" t="s">
        <v>1198</v>
      </c>
      <c r="K399" s="744" t="s">
        <v>1199</v>
      </c>
      <c r="L399" s="747">
        <v>81.20007701063102</v>
      </c>
      <c r="M399" s="747">
        <v>1</v>
      </c>
      <c r="N399" s="748">
        <v>81.20007701063102</v>
      </c>
    </row>
    <row r="400" spans="1:14" ht="14.4" customHeight="1" x14ac:dyDescent="0.3">
      <c r="A400" s="742" t="s">
        <v>524</v>
      </c>
      <c r="B400" s="743" t="s">
        <v>525</v>
      </c>
      <c r="C400" s="744" t="s">
        <v>542</v>
      </c>
      <c r="D400" s="745" t="s">
        <v>543</v>
      </c>
      <c r="E400" s="746">
        <v>50113001</v>
      </c>
      <c r="F400" s="745" t="s">
        <v>548</v>
      </c>
      <c r="G400" s="744" t="s">
        <v>549</v>
      </c>
      <c r="H400" s="744">
        <v>121793</v>
      </c>
      <c r="I400" s="744">
        <v>21793</v>
      </c>
      <c r="J400" s="744" t="s">
        <v>1200</v>
      </c>
      <c r="K400" s="744" t="s">
        <v>1201</v>
      </c>
      <c r="L400" s="747">
        <v>106.95000000000002</v>
      </c>
      <c r="M400" s="747">
        <v>4</v>
      </c>
      <c r="N400" s="748">
        <v>427.80000000000007</v>
      </c>
    </row>
    <row r="401" spans="1:14" ht="14.4" customHeight="1" x14ac:dyDescent="0.3">
      <c r="A401" s="742" t="s">
        <v>524</v>
      </c>
      <c r="B401" s="743" t="s">
        <v>525</v>
      </c>
      <c r="C401" s="744" t="s">
        <v>542</v>
      </c>
      <c r="D401" s="745" t="s">
        <v>543</v>
      </c>
      <c r="E401" s="746">
        <v>50113001</v>
      </c>
      <c r="F401" s="745" t="s">
        <v>548</v>
      </c>
      <c r="G401" s="744" t="s">
        <v>549</v>
      </c>
      <c r="H401" s="744">
        <v>121794</v>
      </c>
      <c r="I401" s="744">
        <v>21794</v>
      </c>
      <c r="J401" s="744" t="s">
        <v>1200</v>
      </c>
      <c r="K401" s="744" t="s">
        <v>1202</v>
      </c>
      <c r="L401" s="747">
        <v>261.79000000000002</v>
      </c>
      <c r="M401" s="747">
        <v>4</v>
      </c>
      <c r="N401" s="748">
        <v>1047.1600000000001</v>
      </c>
    </row>
    <row r="402" spans="1:14" ht="14.4" customHeight="1" x14ac:dyDescent="0.3">
      <c r="A402" s="742" t="s">
        <v>524</v>
      </c>
      <c r="B402" s="743" t="s">
        <v>525</v>
      </c>
      <c r="C402" s="744" t="s">
        <v>542</v>
      </c>
      <c r="D402" s="745" t="s">
        <v>543</v>
      </c>
      <c r="E402" s="746">
        <v>50113001</v>
      </c>
      <c r="F402" s="745" t="s">
        <v>548</v>
      </c>
      <c r="G402" s="744" t="s">
        <v>549</v>
      </c>
      <c r="H402" s="744">
        <v>101125</v>
      </c>
      <c r="I402" s="744">
        <v>1125</v>
      </c>
      <c r="J402" s="744" t="s">
        <v>1203</v>
      </c>
      <c r="K402" s="744" t="s">
        <v>1204</v>
      </c>
      <c r="L402" s="747">
        <v>79.190000000000012</v>
      </c>
      <c r="M402" s="747">
        <v>10</v>
      </c>
      <c r="N402" s="748">
        <v>791.90000000000009</v>
      </c>
    </row>
    <row r="403" spans="1:14" ht="14.4" customHeight="1" x14ac:dyDescent="0.3">
      <c r="A403" s="742" t="s">
        <v>524</v>
      </c>
      <c r="B403" s="743" t="s">
        <v>525</v>
      </c>
      <c r="C403" s="744" t="s">
        <v>542</v>
      </c>
      <c r="D403" s="745" t="s">
        <v>543</v>
      </c>
      <c r="E403" s="746">
        <v>50113001</v>
      </c>
      <c r="F403" s="745" t="s">
        <v>548</v>
      </c>
      <c r="G403" s="744" t="s">
        <v>549</v>
      </c>
      <c r="H403" s="744">
        <v>147271</v>
      </c>
      <c r="I403" s="744">
        <v>47271</v>
      </c>
      <c r="J403" s="744" t="s">
        <v>1205</v>
      </c>
      <c r="K403" s="744" t="s">
        <v>1206</v>
      </c>
      <c r="L403" s="747">
        <v>92.62938854154234</v>
      </c>
      <c r="M403" s="747">
        <v>5</v>
      </c>
      <c r="N403" s="748">
        <v>463.14694270771167</v>
      </c>
    </row>
    <row r="404" spans="1:14" ht="14.4" customHeight="1" x14ac:dyDescent="0.3">
      <c r="A404" s="742" t="s">
        <v>524</v>
      </c>
      <c r="B404" s="743" t="s">
        <v>525</v>
      </c>
      <c r="C404" s="744" t="s">
        <v>542</v>
      </c>
      <c r="D404" s="745" t="s">
        <v>543</v>
      </c>
      <c r="E404" s="746">
        <v>50113001</v>
      </c>
      <c r="F404" s="745" t="s">
        <v>548</v>
      </c>
      <c r="G404" s="744" t="s">
        <v>554</v>
      </c>
      <c r="H404" s="744">
        <v>116923</v>
      </c>
      <c r="I404" s="744">
        <v>16923</v>
      </c>
      <c r="J404" s="744" t="s">
        <v>1207</v>
      </c>
      <c r="K404" s="744" t="s">
        <v>1208</v>
      </c>
      <c r="L404" s="747">
        <v>79.060000000000031</v>
      </c>
      <c r="M404" s="747">
        <v>8</v>
      </c>
      <c r="N404" s="748">
        <v>632.48000000000025</v>
      </c>
    </row>
    <row r="405" spans="1:14" ht="14.4" customHeight="1" x14ac:dyDescent="0.3">
      <c r="A405" s="742" t="s">
        <v>524</v>
      </c>
      <c r="B405" s="743" t="s">
        <v>525</v>
      </c>
      <c r="C405" s="744" t="s">
        <v>542</v>
      </c>
      <c r="D405" s="745" t="s">
        <v>543</v>
      </c>
      <c r="E405" s="746">
        <v>50113001</v>
      </c>
      <c r="F405" s="745" t="s">
        <v>548</v>
      </c>
      <c r="G405" s="744" t="s">
        <v>549</v>
      </c>
      <c r="H405" s="744">
        <v>843905</v>
      </c>
      <c r="I405" s="744">
        <v>103391</v>
      </c>
      <c r="J405" s="744" t="s">
        <v>1209</v>
      </c>
      <c r="K405" s="744" t="s">
        <v>1210</v>
      </c>
      <c r="L405" s="747">
        <v>73.370600000000024</v>
      </c>
      <c r="M405" s="747">
        <v>50</v>
      </c>
      <c r="N405" s="748">
        <v>3668.5300000000016</v>
      </c>
    </row>
    <row r="406" spans="1:14" ht="14.4" customHeight="1" x14ac:dyDescent="0.3">
      <c r="A406" s="742" t="s">
        <v>524</v>
      </c>
      <c r="B406" s="743" t="s">
        <v>525</v>
      </c>
      <c r="C406" s="744" t="s">
        <v>542</v>
      </c>
      <c r="D406" s="745" t="s">
        <v>543</v>
      </c>
      <c r="E406" s="746">
        <v>50113001</v>
      </c>
      <c r="F406" s="745" t="s">
        <v>548</v>
      </c>
      <c r="G406" s="744" t="s">
        <v>549</v>
      </c>
      <c r="H406" s="744">
        <v>157525</v>
      </c>
      <c r="I406" s="744">
        <v>57525</v>
      </c>
      <c r="J406" s="744" t="s">
        <v>1211</v>
      </c>
      <c r="K406" s="744" t="s">
        <v>1212</v>
      </c>
      <c r="L406" s="747">
        <v>98.209051698397218</v>
      </c>
      <c r="M406" s="747">
        <v>6</v>
      </c>
      <c r="N406" s="748">
        <v>589.25431019038331</v>
      </c>
    </row>
    <row r="407" spans="1:14" ht="14.4" customHeight="1" x14ac:dyDescent="0.3">
      <c r="A407" s="742" t="s">
        <v>524</v>
      </c>
      <c r="B407" s="743" t="s">
        <v>525</v>
      </c>
      <c r="C407" s="744" t="s">
        <v>542</v>
      </c>
      <c r="D407" s="745" t="s">
        <v>543</v>
      </c>
      <c r="E407" s="746">
        <v>50113001</v>
      </c>
      <c r="F407" s="745" t="s">
        <v>548</v>
      </c>
      <c r="G407" s="744" t="s">
        <v>554</v>
      </c>
      <c r="H407" s="744">
        <v>103591</v>
      </c>
      <c r="I407" s="744">
        <v>3591</v>
      </c>
      <c r="J407" s="744" t="s">
        <v>1213</v>
      </c>
      <c r="K407" s="744" t="s">
        <v>1043</v>
      </c>
      <c r="L407" s="747">
        <v>431.6400000000001</v>
      </c>
      <c r="M407" s="747">
        <v>1</v>
      </c>
      <c r="N407" s="748">
        <v>431.6400000000001</v>
      </c>
    </row>
    <row r="408" spans="1:14" ht="14.4" customHeight="1" x14ac:dyDescent="0.3">
      <c r="A408" s="742" t="s">
        <v>524</v>
      </c>
      <c r="B408" s="743" t="s">
        <v>525</v>
      </c>
      <c r="C408" s="744" t="s">
        <v>542</v>
      </c>
      <c r="D408" s="745" t="s">
        <v>543</v>
      </c>
      <c r="E408" s="746">
        <v>50113001</v>
      </c>
      <c r="F408" s="745" t="s">
        <v>548</v>
      </c>
      <c r="G408" s="744" t="s">
        <v>554</v>
      </c>
      <c r="H408" s="744">
        <v>188498</v>
      </c>
      <c r="I408" s="744">
        <v>88498</v>
      </c>
      <c r="J408" s="744" t="s">
        <v>1214</v>
      </c>
      <c r="K408" s="744" t="s">
        <v>1215</v>
      </c>
      <c r="L408" s="747">
        <v>196.08333333333329</v>
      </c>
      <c r="M408" s="747">
        <v>3</v>
      </c>
      <c r="N408" s="748">
        <v>588.24999999999989</v>
      </c>
    </row>
    <row r="409" spans="1:14" ht="14.4" customHeight="1" x14ac:dyDescent="0.3">
      <c r="A409" s="742" t="s">
        <v>524</v>
      </c>
      <c r="B409" s="743" t="s">
        <v>525</v>
      </c>
      <c r="C409" s="744" t="s">
        <v>542</v>
      </c>
      <c r="D409" s="745" t="s">
        <v>543</v>
      </c>
      <c r="E409" s="746">
        <v>50113001</v>
      </c>
      <c r="F409" s="745" t="s">
        <v>548</v>
      </c>
      <c r="G409" s="744" t="s">
        <v>549</v>
      </c>
      <c r="H409" s="744">
        <v>194763</v>
      </c>
      <c r="I409" s="744">
        <v>94763</v>
      </c>
      <c r="J409" s="744" t="s">
        <v>1216</v>
      </c>
      <c r="K409" s="744" t="s">
        <v>1217</v>
      </c>
      <c r="L409" s="747">
        <v>84.380000000000024</v>
      </c>
      <c r="M409" s="747">
        <v>1</v>
      </c>
      <c r="N409" s="748">
        <v>84.380000000000024</v>
      </c>
    </row>
    <row r="410" spans="1:14" ht="14.4" customHeight="1" x14ac:dyDescent="0.3">
      <c r="A410" s="742" t="s">
        <v>524</v>
      </c>
      <c r="B410" s="743" t="s">
        <v>525</v>
      </c>
      <c r="C410" s="744" t="s">
        <v>542</v>
      </c>
      <c r="D410" s="745" t="s">
        <v>543</v>
      </c>
      <c r="E410" s="746">
        <v>50113001</v>
      </c>
      <c r="F410" s="745" t="s">
        <v>548</v>
      </c>
      <c r="G410" s="744" t="s">
        <v>549</v>
      </c>
      <c r="H410" s="744">
        <v>109414</v>
      </c>
      <c r="I410" s="744">
        <v>119687</v>
      </c>
      <c r="J410" s="744" t="s">
        <v>1218</v>
      </c>
      <c r="K410" s="744" t="s">
        <v>1219</v>
      </c>
      <c r="L410" s="747">
        <v>55.349999999999987</v>
      </c>
      <c r="M410" s="747">
        <v>3</v>
      </c>
      <c r="N410" s="748">
        <v>166.04999999999995</v>
      </c>
    </row>
    <row r="411" spans="1:14" ht="14.4" customHeight="1" x14ac:dyDescent="0.3">
      <c r="A411" s="742" t="s">
        <v>524</v>
      </c>
      <c r="B411" s="743" t="s">
        <v>525</v>
      </c>
      <c r="C411" s="744" t="s">
        <v>542</v>
      </c>
      <c r="D411" s="745" t="s">
        <v>543</v>
      </c>
      <c r="E411" s="746">
        <v>50113001</v>
      </c>
      <c r="F411" s="745" t="s">
        <v>548</v>
      </c>
      <c r="G411" s="744" t="s">
        <v>549</v>
      </c>
      <c r="H411" s="744">
        <v>109415</v>
      </c>
      <c r="I411" s="744">
        <v>119683</v>
      </c>
      <c r="J411" s="744" t="s">
        <v>1218</v>
      </c>
      <c r="K411" s="744" t="s">
        <v>1220</v>
      </c>
      <c r="L411" s="747">
        <v>62.139999999999993</v>
      </c>
      <c r="M411" s="747">
        <v>2</v>
      </c>
      <c r="N411" s="748">
        <v>124.27999999999999</v>
      </c>
    </row>
    <row r="412" spans="1:14" ht="14.4" customHeight="1" x14ac:dyDescent="0.3">
      <c r="A412" s="742" t="s">
        <v>524</v>
      </c>
      <c r="B412" s="743" t="s">
        <v>525</v>
      </c>
      <c r="C412" s="744" t="s">
        <v>542</v>
      </c>
      <c r="D412" s="745" t="s">
        <v>543</v>
      </c>
      <c r="E412" s="746">
        <v>50113001</v>
      </c>
      <c r="F412" s="745" t="s">
        <v>548</v>
      </c>
      <c r="G412" s="744" t="s">
        <v>549</v>
      </c>
      <c r="H412" s="744">
        <v>100512</v>
      </c>
      <c r="I412" s="744">
        <v>512</v>
      </c>
      <c r="J412" s="744" t="s">
        <v>1221</v>
      </c>
      <c r="K412" s="744" t="s">
        <v>1222</v>
      </c>
      <c r="L412" s="747">
        <v>56.750000000000014</v>
      </c>
      <c r="M412" s="747">
        <v>4</v>
      </c>
      <c r="N412" s="748">
        <v>227.00000000000006</v>
      </c>
    </row>
    <row r="413" spans="1:14" ht="14.4" customHeight="1" x14ac:dyDescent="0.3">
      <c r="A413" s="742" t="s">
        <v>524</v>
      </c>
      <c r="B413" s="743" t="s">
        <v>525</v>
      </c>
      <c r="C413" s="744" t="s">
        <v>542</v>
      </c>
      <c r="D413" s="745" t="s">
        <v>543</v>
      </c>
      <c r="E413" s="746">
        <v>50113001</v>
      </c>
      <c r="F413" s="745" t="s">
        <v>548</v>
      </c>
      <c r="G413" s="744" t="s">
        <v>549</v>
      </c>
      <c r="H413" s="744">
        <v>100513</v>
      </c>
      <c r="I413" s="744">
        <v>513</v>
      </c>
      <c r="J413" s="744" t="s">
        <v>1221</v>
      </c>
      <c r="K413" s="744" t="s">
        <v>1158</v>
      </c>
      <c r="L413" s="747">
        <v>56.789999999999985</v>
      </c>
      <c r="M413" s="747">
        <v>4</v>
      </c>
      <c r="N413" s="748">
        <v>227.15999999999994</v>
      </c>
    </row>
    <row r="414" spans="1:14" ht="14.4" customHeight="1" x14ac:dyDescent="0.3">
      <c r="A414" s="742" t="s">
        <v>524</v>
      </c>
      <c r="B414" s="743" t="s">
        <v>525</v>
      </c>
      <c r="C414" s="744" t="s">
        <v>542</v>
      </c>
      <c r="D414" s="745" t="s">
        <v>543</v>
      </c>
      <c r="E414" s="746">
        <v>50113001</v>
      </c>
      <c r="F414" s="745" t="s">
        <v>548</v>
      </c>
      <c r="G414" s="744" t="s">
        <v>526</v>
      </c>
      <c r="H414" s="744">
        <v>53761</v>
      </c>
      <c r="I414" s="744">
        <v>53761</v>
      </c>
      <c r="J414" s="744" t="s">
        <v>1223</v>
      </c>
      <c r="K414" s="744" t="s">
        <v>1224</v>
      </c>
      <c r="L414" s="747">
        <v>93.700000000000031</v>
      </c>
      <c r="M414" s="747">
        <v>6</v>
      </c>
      <c r="N414" s="748">
        <v>562.20000000000016</v>
      </c>
    </row>
    <row r="415" spans="1:14" ht="14.4" customHeight="1" x14ac:dyDescent="0.3">
      <c r="A415" s="742" t="s">
        <v>524</v>
      </c>
      <c r="B415" s="743" t="s">
        <v>525</v>
      </c>
      <c r="C415" s="744" t="s">
        <v>542</v>
      </c>
      <c r="D415" s="745" t="s">
        <v>543</v>
      </c>
      <c r="E415" s="746">
        <v>50113001</v>
      </c>
      <c r="F415" s="745" t="s">
        <v>548</v>
      </c>
      <c r="G415" s="744" t="s">
        <v>549</v>
      </c>
      <c r="H415" s="744">
        <v>110086</v>
      </c>
      <c r="I415" s="744">
        <v>10086</v>
      </c>
      <c r="J415" s="744" t="s">
        <v>1225</v>
      </c>
      <c r="K415" s="744" t="s">
        <v>1226</v>
      </c>
      <c r="L415" s="747">
        <v>1592.8</v>
      </c>
      <c r="M415" s="747">
        <v>5</v>
      </c>
      <c r="N415" s="748">
        <v>7964</v>
      </c>
    </row>
    <row r="416" spans="1:14" ht="14.4" customHeight="1" x14ac:dyDescent="0.3">
      <c r="A416" s="742" t="s">
        <v>524</v>
      </c>
      <c r="B416" s="743" t="s">
        <v>525</v>
      </c>
      <c r="C416" s="744" t="s">
        <v>542</v>
      </c>
      <c r="D416" s="745" t="s">
        <v>543</v>
      </c>
      <c r="E416" s="746">
        <v>50113001</v>
      </c>
      <c r="F416" s="745" t="s">
        <v>548</v>
      </c>
      <c r="G416" s="744" t="s">
        <v>554</v>
      </c>
      <c r="H416" s="744">
        <v>191788</v>
      </c>
      <c r="I416" s="744">
        <v>91788</v>
      </c>
      <c r="J416" s="744" t="s">
        <v>1227</v>
      </c>
      <c r="K416" s="744" t="s">
        <v>790</v>
      </c>
      <c r="L416" s="747">
        <v>18.611176470588234</v>
      </c>
      <c r="M416" s="747">
        <v>34</v>
      </c>
      <c r="N416" s="748">
        <v>632.78</v>
      </c>
    </row>
    <row r="417" spans="1:14" ht="14.4" customHeight="1" x14ac:dyDescent="0.3">
      <c r="A417" s="742" t="s">
        <v>524</v>
      </c>
      <c r="B417" s="743" t="s">
        <v>525</v>
      </c>
      <c r="C417" s="744" t="s">
        <v>542</v>
      </c>
      <c r="D417" s="745" t="s">
        <v>543</v>
      </c>
      <c r="E417" s="746">
        <v>50113001</v>
      </c>
      <c r="F417" s="745" t="s">
        <v>548</v>
      </c>
      <c r="G417" s="744" t="s">
        <v>554</v>
      </c>
      <c r="H417" s="744">
        <v>106618</v>
      </c>
      <c r="I417" s="744">
        <v>6618</v>
      </c>
      <c r="J417" s="744" t="s">
        <v>1228</v>
      </c>
      <c r="K417" s="744" t="s">
        <v>1229</v>
      </c>
      <c r="L417" s="747">
        <v>63.270000000000017</v>
      </c>
      <c r="M417" s="747">
        <v>1</v>
      </c>
      <c r="N417" s="748">
        <v>63.270000000000017</v>
      </c>
    </row>
    <row r="418" spans="1:14" ht="14.4" customHeight="1" x14ac:dyDescent="0.3">
      <c r="A418" s="742" t="s">
        <v>524</v>
      </c>
      <c r="B418" s="743" t="s">
        <v>525</v>
      </c>
      <c r="C418" s="744" t="s">
        <v>542</v>
      </c>
      <c r="D418" s="745" t="s">
        <v>543</v>
      </c>
      <c r="E418" s="746">
        <v>50113001</v>
      </c>
      <c r="F418" s="745" t="s">
        <v>548</v>
      </c>
      <c r="G418" s="744" t="s">
        <v>549</v>
      </c>
      <c r="H418" s="744">
        <v>184398</v>
      </c>
      <c r="I418" s="744">
        <v>84398</v>
      </c>
      <c r="J418" s="744" t="s">
        <v>1230</v>
      </c>
      <c r="K418" s="744" t="s">
        <v>1231</v>
      </c>
      <c r="L418" s="747">
        <v>414.0825000000001</v>
      </c>
      <c r="M418" s="747">
        <v>4</v>
      </c>
      <c r="N418" s="748">
        <v>1656.3300000000004</v>
      </c>
    </row>
    <row r="419" spans="1:14" ht="14.4" customHeight="1" x14ac:dyDescent="0.3">
      <c r="A419" s="742" t="s">
        <v>524</v>
      </c>
      <c r="B419" s="743" t="s">
        <v>525</v>
      </c>
      <c r="C419" s="744" t="s">
        <v>542</v>
      </c>
      <c r="D419" s="745" t="s">
        <v>543</v>
      </c>
      <c r="E419" s="746">
        <v>50113001</v>
      </c>
      <c r="F419" s="745" t="s">
        <v>548</v>
      </c>
      <c r="G419" s="744" t="s">
        <v>549</v>
      </c>
      <c r="H419" s="744">
        <v>184399</v>
      </c>
      <c r="I419" s="744">
        <v>84399</v>
      </c>
      <c r="J419" s="744" t="s">
        <v>1232</v>
      </c>
      <c r="K419" s="744" t="s">
        <v>1233</v>
      </c>
      <c r="L419" s="747">
        <v>322.24555555555554</v>
      </c>
      <c r="M419" s="747">
        <v>9</v>
      </c>
      <c r="N419" s="748">
        <v>2900.21</v>
      </c>
    </row>
    <row r="420" spans="1:14" ht="14.4" customHeight="1" x14ac:dyDescent="0.3">
      <c r="A420" s="742" t="s">
        <v>524</v>
      </c>
      <c r="B420" s="743" t="s">
        <v>525</v>
      </c>
      <c r="C420" s="744" t="s">
        <v>542</v>
      </c>
      <c r="D420" s="745" t="s">
        <v>543</v>
      </c>
      <c r="E420" s="746">
        <v>50113001</v>
      </c>
      <c r="F420" s="745" t="s">
        <v>548</v>
      </c>
      <c r="G420" s="744" t="s">
        <v>549</v>
      </c>
      <c r="H420" s="744">
        <v>188860</v>
      </c>
      <c r="I420" s="744">
        <v>154078</v>
      </c>
      <c r="J420" s="744" t="s">
        <v>1234</v>
      </c>
      <c r="K420" s="744" t="s">
        <v>1235</v>
      </c>
      <c r="L420" s="747">
        <v>833.69999999999982</v>
      </c>
      <c r="M420" s="747">
        <v>1</v>
      </c>
      <c r="N420" s="748">
        <v>833.69999999999982</v>
      </c>
    </row>
    <row r="421" spans="1:14" ht="14.4" customHeight="1" x14ac:dyDescent="0.3">
      <c r="A421" s="742" t="s">
        <v>524</v>
      </c>
      <c r="B421" s="743" t="s">
        <v>525</v>
      </c>
      <c r="C421" s="744" t="s">
        <v>542</v>
      </c>
      <c r="D421" s="745" t="s">
        <v>543</v>
      </c>
      <c r="E421" s="746">
        <v>50113001</v>
      </c>
      <c r="F421" s="745" t="s">
        <v>548</v>
      </c>
      <c r="G421" s="744" t="s">
        <v>554</v>
      </c>
      <c r="H421" s="744">
        <v>849187</v>
      </c>
      <c r="I421" s="744">
        <v>111902</v>
      </c>
      <c r="J421" s="744" t="s">
        <v>1236</v>
      </c>
      <c r="K421" s="744" t="s">
        <v>912</v>
      </c>
      <c r="L421" s="747">
        <v>32.56</v>
      </c>
      <c r="M421" s="747">
        <v>3</v>
      </c>
      <c r="N421" s="748">
        <v>97.68</v>
      </c>
    </row>
    <row r="422" spans="1:14" ht="14.4" customHeight="1" x14ac:dyDescent="0.3">
      <c r="A422" s="742" t="s">
        <v>524</v>
      </c>
      <c r="B422" s="743" t="s">
        <v>525</v>
      </c>
      <c r="C422" s="744" t="s">
        <v>542</v>
      </c>
      <c r="D422" s="745" t="s">
        <v>543</v>
      </c>
      <c r="E422" s="746">
        <v>50113001</v>
      </c>
      <c r="F422" s="745" t="s">
        <v>548</v>
      </c>
      <c r="G422" s="744" t="s">
        <v>549</v>
      </c>
      <c r="H422" s="744">
        <v>100231</v>
      </c>
      <c r="I422" s="744">
        <v>231</v>
      </c>
      <c r="J422" s="744" t="s">
        <v>1237</v>
      </c>
      <c r="K422" s="744" t="s">
        <v>1238</v>
      </c>
      <c r="L422" s="747">
        <v>33.119999999999983</v>
      </c>
      <c r="M422" s="747">
        <v>1</v>
      </c>
      <c r="N422" s="748">
        <v>33.119999999999983</v>
      </c>
    </row>
    <row r="423" spans="1:14" ht="14.4" customHeight="1" x14ac:dyDescent="0.3">
      <c r="A423" s="742" t="s">
        <v>524</v>
      </c>
      <c r="B423" s="743" t="s">
        <v>525</v>
      </c>
      <c r="C423" s="744" t="s">
        <v>542</v>
      </c>
      <c r="D423" s="745" t="s">
        <v>543</v>
      </c>
      <c r="E423" s="746">
        <v>50113001</v>
      </c>
      <c r="F423" s="745" t="s">
        <v>548</v>
      </c>
      <c r="G423" s="744" t="s">
        <v>549</v>
      </c>
      <c r="H423" s="744">
        <v>185071</v>
      </c>
      <c r="I423" s="744">
        <v>85071</v>
      </c>
      <c r="J423" s="744" t="s">
        <v>1239</v>
      </c>
      <c r="K423" s="744" t="s">
        <v>1240</v>
      </c>
      <c r="L423" s="747">
        <v>76.25</v>
      </c>
      <c r="M423" s="747">
        <v>4</v>
      </c>
      <c r="N423" s="748">
        <v>305</v>
      </c>
    </row>
    <row r="424" spans="1:14" ht="14.4" customHeight="1" x14ac:dyDescent="0.3">
      <c r="A424" s="742" t="s">
        <v>524</v>
      </c>
      <c r="B424" s="743" t="s">
        <v>525</v>
      </c>
      <c r="C424" s="744" t="s">
        <v>542</v>
      </c>
      <c r="D424" s="745" t="s">
        <v>543</v>
      </c>
      <c r="E424" s="746">
        <v>50113001</v>
      </c>
      <c r="F424" s="745" t="s">
        <v>548</v>
      </c>
      <c r="G424" s="744" t="s">
        <v>549</v>
      </c>
      <c r="H424" s="744">
        <v>100536</v>
      </c>
      <c r="I424" s="744">
        <v>536</v>
      </c>
      <c r="J424" s="744" t="s">
        <v>1241</v>
      </c>
      <c r="K424" s="744" t="s">
        <v>564</v>
      </c>
      <c r="L424" s="747">
        <v>125.69999999999997</v>
      </c>
      <c r="M424" s="747">
        <v>3</v>
      </c>
      <c r="N424" s="748">
        <v>377.09999999999991</v>
      </c>
    </row>
    <row r="425" spans="1:14" ht="14.4" customHeight="1" x14ac:dyDescent="0.3">
      <c r="A425" s="742" t="s">
        <v>524</v>
      </c>
      <c r="B425" s="743" t="s">
        <v>525</v>
      </c>
      <c r="C425" s="744" t="s">
        <v>542</v>
      </c>
      <c r="D425" s="745" t="s">
        <v>543</v>
      </c>
      <c r="E425" s="746">
        <v>50113001</v>
      </c>
      <c r="F425" s="745" t="s">
        <v>548</v>
      </c>
      <c r="G425" s="744" t="s">
        <v>554</v>
      </c>
      <c r="H425" s="744">
        <v>107981</v>
      </c>
      <c r="I425" s="744">
        <v>7981</v>
      </c>
      <c r="J425" s="744" t="s">
        <v>1242</v>
      </c>
      <c r="K425" s="744" t="s">
        <v>1243</v>
      </c>
      <c r="L425" s="747">
        <v>53.54232558139536</v>
      </c>
      <c r="M425" s="747">
        <v>43</v>
      </c>
      <c r="N425" s="748">
        <v>2302.3200000000006</v>
      </c>
    </row>
    <row r="426" spans="1:14" ht="14.4" customHeight="1" x14ac:dyDescent="0.3">
      <c r="A426" s="742" t="s">
        <v>524</v>
      </c>
      <c r="B426" s="743" t="s">
        <v>525</v>
      </c>
      <c r="C426" s="744" t="s">
        <v>542</v>
      </c>
      <c r="D426" s="745" t="s">
        <v>543</v>
      </c>
      <c r="E426" s="746">
        <v>50113001</v>
      </c>
      <c r="F426" s="745" t="s">
        <v>548</v>
      </c>
      <c r="G426" s="744" t="s">
        <v>554</v>
      </c>
      <c r="H426" s="744">
        <v>155823</v>
      </c>
      <c r="I426" s="744">
        <v>55823</v>
      </c>
      <c r="J426" s="744" t="s">
        <v>1242</v>
      </c>
      <c r="K426" s="744" t="s">
        <v>1244</v>
      </c>
      <c r="L426" s="747">
        <v>40.589532647847314</v>
      </c>
      <c r="M426" s="747">
        <v>328</v>
      </c>
      <c r="N426" s="748">
        <v>13313.366708493919</v>
      </c>
    </row>
    <row r="427" spans="1:14" ht="14.4" customHeight="1" x14ac:dyDescent="0.3">
      <c r="A427" s="742" t="s">
        <v>524</v>
      </c>
      <c r="B427" s="743" t="s">
        <v>525</v>
      </c>
      <c r="C427" s="744" t="s">
        <v>542</v>
      </c>
      <c r="D427" s="745" t="s">
        <v>543</v>
      </c>
      <c r="E427" s="746">
        <v>50113001</v>
      </c>
      <c r="F427" s="745" t="s">
        <v>548</v>
      </c>
      <c r="G427" s="744" t="s">
        <v>554</v>
      </c>
      <c r="H427" s="744">
        <v>155824</v>
      </c>
      <c r="I427" s="744">
        <v>55824</v>
      </c>
      <c r="J427" s="744" t="s">
        <v>1242</v>
      </c>
      <c r="K427" s="744" t="s">
        <v>1245</v>
      </c>
      <c r="L427" s="747">
        <v>53.759999999999991</v>
      </c>
      <c r="M427" s="747">
        <v>20</v>
      </c>
      <c r="N427" s="748">
        <v>1075.1999999999998</v>
      </c>
    </row>
    <row r="428" spans="1:14" ht="14.4" customHeight="1" x14ac:dyDescent="0.3">
      <c r="A428" s="742" t="s">
        <v>524</v>
      </c>
      <c r="B428" s="743" t="s">
        <v>525</v>
      </c>
      <c r="C428" s="744" t="s">
        <v>542</v>
      </c>
      <c r="D428" s="745" t="s">
        <v>543</v>
      </c>
      <c r="E428" s="746">
        <v>50113001</v>
      </c>
      <c r="F428" s="745" t="s">
        <v>548</v>
      </c>
      <c r="G428" s="744" t="s">
        <v>549</v>
      </c>
      <c r="H428" s="744">
        <v>126782</v>
      </c>
      <c r="I428" s="744">
        <v>26782</v>
      </c>
      <c r="J428" s="744" t="s">
        <v>1246</v>
      </c>
      <c r="K428" s="744" t="s">
        <v>1247</v>
      </c>
      <c r="L428" s="747">
        <v>251.48000000000002</v>
      </c>
      <c r="M428" s="747">
        <v>2</v>
      </c>
      <c r="N428" s="748">
        <v>502.96000000000004</v>
      </c>
    </row>
    <row r="429" spans="1:14" ht="14.4" customHeight="1" x14ac:dyDescent="0.3">
      <c r="A429" s="742" t="s">
        <v>524</v>
      </c>
      <c r="B429" s="743" t="s">
        <v>525</v>
      </c>
      <c r="C429" s="744" t="s">
        <v>542</v>
      </c>
      <c r="D429" s="745" t="s">
        <v>543</v>
      </c>
      <c r="E429" s="746">
        <v>50113001</v>
      </c>
      <c r="F429" s="745" t="s">
        <v>548</v>
      </c>
      <c r="G429" s="744" t="s">
        <v>554</v>
      </c>
      <c r="H429" s="744">
        <v>26794</v>
      </c>
      <c r="I429" s="744">
        <v>26794</v>
      </c>
      <c r="J429" s="744" t="s">
        <v>1248</v>
      </c>
      <c r="K429" s="744" t="s">
        <v>560</v>
      </c>
      <c r="L429" s="747">
        <v>712.11000000000013</v>
      </c>
      <c r="M429" s="747">
        <v>1</v>
      </c>
      <c r="N429" s="748">
        <v>712.11000000000013</v>
      </c>
    </row>
    <row r="430" spans="1:14" ht="14.4" customHeight="1" x14ac:dyDescent="0.3">
      <c r="A430" s="742" t="s">
        <v>524</v>
      </c>
      <c r="B430" s="743" t="s">
        <v>525</v>
      </c>
      <c r="C430" s="744" t="s">
        <v>542</v>
      </c>
      <c r="D430" s="745" t="s">
        <v>543</v>
      </c>
      <c r="E430" s="746">
        <v>50113001</v>
      </c>
      <c r="F430" s="745" t="s">
        <v>548</v>
      </c>
      <c r="G430" s="744" t="s">
        <v>554</v>
      </c>
      <c r="H430" s="744">
        <v>126789</v>
      </c>
      <c r="I430" s="744">
        <v>26789</v>
      </c>
      <c r="J430" s="744" t="s">
        <v>1249</v>
      </c>
      <c r="K430" s="744" t="s">
        <v>560</v>
      </c>
      <c r="L430" s="747">
        <v>677.18</v>
      </c>
      <c r="M430" s="747">
        <v>1</v>
      </c>
      <c r="N430" s="748">
        <v>677.18</v>
      </c>
    </row>
    <row r="431" spans="1:14" ht="14.4" customHeight="1" x14ac:dyDescent="0.3">
      <c r="A431" s="742" t="s">
        <v>524</v>
      </c>
      <c r="B431" s="743" t="s">
        <v>525</v>
      </c>
      <c r="C431" s="744" t="s">
        <v>542</v>
      </c>
      <c r="D431" s="745" t="s">
        <v>543</v>
      </c>
      <c r="E431" s="746">
        <v>50113001</v>
      </c>
      <c r="F431" s="745" t="s">
        <v>548</v>
      </c>
      <c r="G431" s="744" t="s">
        <v>549</v>
      </c>
      <c r="H431" s="744">
        <v>191681</v>
      </c>
      <c r="I431" s="744">
        <v>91681</v>
      </c>
      <c r="J431" s="744" t="s">
        <v>1250</v>
      </c>
      <c r="K431" s="744" t="s">
        <v>1251</v>
      </c>
      <c r="L431" s="747">
        <v>161.19</v>
      </c>
      <c r="M431" s="747">
        <v>1</v>
      </c>
      <c r="N431" s="748">
        <v>161.19</v>
      </c>
    </row>
    <row r="432" spans="1:14" ht="14.4" customHeight="1" x14ac:dyDescent="0.3">
      <c r="A432" s="742" t="s">
        <v>524</v>
      </c>
      <c r="B432" s="743" t="s">
        <v>525</v>
      </c>
      <c r="C432" s="744" t="s">
        <v>542</v>
      </c>
      <c r="D432" s="745" t="s">
        <v>543</v>
      </c>
      <c r="E432" s="746">
        <v>50113001</v>
      </c>
      <c r="F432" s="745" t="s">
        <v>548</v>
      </c>
      <c r="G432" s="744" t="s">
        <v>554</v>
      </c>
      <c r="H432" s="744">
        <v>111635</v>
      </c>
      <c r="I432" s="744">
        <v>11635</v>
      </c>
      <c r="J432" s="744" t="s">
        <v>1252</v>
      </c>
      <c r="K432" s="744" t="s">
        <v>1253</v>
      </c>
      <c r="L432" s="747">
        <v>520.06999999999994</v>
      </c>
      <c r="M432" s="747">
        <v>1</v>
      </c>
      <c r="N432" s="748">
        <v>520.06999999999994</v>
      </c>
    </row>
    <row r="433" spans="1:14" ht="14.4" customHeight="1" x14ac:dyDescent="0.3">
      <c r="A433" s="742" t="s">
        <v>524</v>
      </c>
      <c r="B433" s="743" t="s">
        <v>525</v>
      </c>
      <c r="C433" s="744" t="s">
        <v>542</v>
      </c>
      <c r="D433" s="745" t="s">
        <v>543</v>
      </c>
      <c r="E433" s="746">
        <v>50113001</v>
      </c>
      <c r="F433" s="745" t="s">
        <v>548</v>
      </c>
      <c r="G433" s="744" t="s">
        <v>549</v>
      </c>
      <c r="H433" s="744">
        <v>100876</v>
      </c>
      <c r="I433" s="744">
        <v>876</v>
      </c>
      <c r="J433" s="744" t="s">
        <v>1254</v>
      </c>
      <c r="K433" s="744" t="s">
        <v>1255</v>
      </c>
      <c r="L433" s="747">
        <v>66.719999999999956</v>
      </c>
      <c r="M433" s="747">
        <v>3</v>
      </c>
      <c r="N433" s="748">
        <v>200.15999999999985</v>
      </c>
    </row>
    <row r="434" spans="1:14" ht="14.4" customHeight="1" x14ac:dyDescent="0.3">
      <c r="A434" s="742" t="s">
        <v>524</v>
      </c>
      <c r="B434" s="743" t="s">
        <v>525</v>
      </c>
      <c r="C434" s="744" t="s">
        <v>542</v>
      </c>
      <c r="D434" s="745" t="s">
        <v>543</v>
      </c>
      <c r="E434" s="746">
        <v>50113001</v>
      </c>
      <c r="F434" s="745" t="s">
        <v>548</v>
      </c>
      <c r="G434" s="744" t="s">
        <v>549</v>
      </c>
      <c r="H434" s="744">
        <v>184700</v>
      </c>
      <c r="I434" s="744">
        <v>84700</v>
      </c>
      <c r="J434" s="744" t="s">
        <v>1256</v>
      </c>
      <c r="K434" s="744" t="s">
        <v>1257</v>
      </c>
      <c r="L434" s="747">
        <v>112.28000000000007</v>
      </c>
      <c r="M434" s="747">
        <v>1</v>
      </c>
      <c r="N434" s="748">
        <v>112.28000000000007</v>
      </c>
    </row>
    <row r="435" spans="1:14" ht="14.4" customHeight="1" x14ac:dyDescent="0.3">
      <c r="A435" s="742" t="s">
        <v>524</v>
      </c>
      <c r="B435" s="743" t="s">
        <v>525</v>
      </c>
      <c r="C435" s="744" t="s">
        <v>542</v>
      </c>
      <c r="D435" s="745" t="s">
        <v>543</v>
      </c>
      <c r="E435" s="746">
        <v>50113001</v>
      </c>
      <c r="F435" s="745" t="s">
        <v>548</v>
      </c>
      <c r="G435" s="744" t="s">
        <v>549</v>
      </c>
      <c r="H435" s="744">
        <v>157351</v>
      </c>
      <c r="I435" s="744">
        <v>57351</v>
      </c>
      <c r="J435" s="744" t="s">
        <v>1258</v>
      </c>
      <c r="K435" s="744" t="s">
        <v>1259</v>
      </c>
      <c r="L435" s="747">
        <v>47.659982953896673</v>
      </c>
      <c r="M435" s="747">
        <v>9</v>
      </c>
      <c r="N435" s="748">
        <v>428.93984658507003</v>
      </c>
    </row>
    <row r="436" spans="1:14" ht="14.4" customHeight="1" x14ac:dyDescent="0.3">
      <c r="A436" s="742" t="s">
        <v>524</v>
      </c>
      <c r="B436" s="743" t="s">
        <v>525</v>
      </c>
      <c r="C436" s="744" t="s">
        <v>542</v>
      </c>
      <c r="D436" s="745" t="s">
        <v>543</v>
      </c>
      <c r="E436" s="746">
        <v>50113001</v>
      </c>
      <c r="F436" s="745" t="s">
        <v>548</v>
      </c>
      <c r="G436" s="744" t="s">
        <v>549</v>
      </c>
      <c r="H436" s="744">
        <v>101940</v>
      </c>
      <c r="I436" s="744">
        <v>1940</v>
      </c>
      <c r="J436" s="744" t="s">
        <v>1260</v>
      </c>
      <c r="K436" s="744" t="s">
        <v>1261</v>
      </c>
      <c r="L436" s="747">
        <v>26.910000000000004</v>
      </c>
      <c r="M436" s="747">
        <v>8</v>
      </c>
      <c r="N436" s="748">
        <v>215.28000000000003</v>
      </c>
    </row>
    <row r="437" spans="1:14" ht="14.4" customHeight="1" x14ac:dyDescent="0.3">
      <c r="A437" s="742" t="s">
        <v>524</v>
      </c>
      <c r="B437" s="743" t="s">
        <v>525</v>
      </c>
      <c r="C437" s="744" t="s">
        <v>542</v>
      </c>
      <c r="D437" s="745" t="s">
        <v>543</v>
      </c>
      <c r="E437" s="746">
        <v>50113001</v>
      </c>
      <c r="F437" s="745" t="s">
        <v>548</v>
      </c>
      <c r="G437" s="744" t="s">
        <v>554</v>
      </c>
      <c r="H437" s="744">
        <v>157871</v>
      </c>
      <c r="I437" s="744">
        <v>157871</v>
      </c>
      <c r="J437" s="744" t="s">
        <v>1262</v>
      </c>
      <c r="K437" s="744" t="s">
        <v>1263</v>
      </c>
      <c r="L437" s="747">
        <v>247.5</v>
      </c>
      <c r="M437" s="747">
        <v>4</v>
      </c>
      <c r="N437" s="748">
        <v>990</v>
      </c>
    </row>
    <row r="438" spans="1:14" ht="14.4" customHeight="1" x14ac:dyDescent="0.3">
      <c r="A438" s="742" t="s">
        <v>524</v>
      </c>
      <c r="B438" s="743" t="s">
        <v>525</v>
      </c>
      <c r="C438" s="744" t="s">
        <v>542</v>
      </c>
      <c r="D438" s="745" t="s">
        <v>543</v>
      </c>
      <c r="E438" s="746">
        <v>50113001</v>
      </c>
      <c r="F438" s="745" t="s">
        <v>548</v>
      </c>
      <c r="G438" s="744" t="s">
        <v>554</v>
      </c>
      <c r="H438" s="744">
        <v>850729</v>
      </c>
      <c r="I438" s="744">
        <v>157875</v>
      </c>
      <c r="J438" s="744" t="s">
        <v>1264</v>
      </c>
      <c r="K438" s="744" t="s">
        <v>1265</v>
      </c>
      <c r="L438" s="747">
        <v>275.33000000000004</v>
      </c>
      <c r="M438" s="747">
        <v>4</v>
      </c>
      <c r="N438" s="748">
        <v>1101.3200000000002</v>
      </c>
    </row>
    <row r="439" spans="1:14" ht="14.4" customHeight="1" x14ac:dyDescent="0.3">
      <c r="A439" s="742" t="s">
        <v>524</v>
      </c>
      <c r="B439" s="743" t="s">
        <v>525</v>
      </c>
      <c r="C439" s="744" t="s">
        <v>542</v>
      </c>
      <c r="D439" s="745" t="s">
        <v>543</v>
      </c>
      <c r="E439" s="746">
        <v>50113001</v>
      </c>
      <c r="F439" s="745" t="s">
        <v>548</v>
      </c>
      <c r="G439" s="744" t="s">
        <v>549</v>
      </c>
      <c r="H439" s="744">
        <v>848950</v>
      </c>
      <c r="I439" s="744">
        <v>155148</v>
      </c>
      <c r="J439" s="744" t="s">
        <v>1266</v>
      </c>
      <c r="K439" s="744" t="s">
        <v>1267</v>
      </c>
      <c r="L439" s="747">
        <v>18.596666666666668</v>
      </c>
      <c r="M439" s="747">
        <v>3</v>
      </c>
      <c r="N439" s="748">
        <v>55.790000000000006</v>
      </c>
    </row>
    <row r="440" spans="1:14" ht="14.4" customHeight="1" x14ac:dyDescent="0.3">
      <c r="A440" s="742" t="s">
        <v>524</v>
      </c>
      <c r="B440" s="743" t="s">
        <v>525</v>
      </c>
      <c r="C440" s="744" t="s">
        <v>542</v>
      </c>
      <c r="D440" s="745" t="s">
        <v>543</v>
      </c>
      <c r="E440" s="746">
        <v>50113001</v>
      </c>
      <c r="F440" s="745" t="s">
        <v>548</v>
      </c>
      <c r="G440" s="744" t="s">
        <v>549</v>
      </c>
      <c r="H440" s="744">
        <v>849941</v>
      </c>
      <c r="I440" s="744">
        <v>162142</v>
      </c>
      <c r="J440" s="744" t="s">
        <v>1266</v>
      </c>
      <c r="K440" s="744" t="s">
        <v>1268</v>
      </c>
      <c r="L440" s="747">
        <v>28.358108108108109</v>
      </c>
      <c r="M440" s="747">
        <v>37</v>
      </c>
      <c r="N440" s="748">
        <v>1049.25</v>
      </c>
    </row>
    <row r="441" spans="1:14" ht="14.4" customHeight="1" x14ac:dyDescent="0.3">
      <c r="A441" s="742" t="s">
        <v>524</v>
      </c>
      <c r="B441" s="743" t="s">
        <v>525</v>
      </c>
      <c r="C441" s="744" t="s">
        <v>542</v>
      </c>
      <c r="D441" s="745" t="s">
        <v>543</v>
      </c>
      <c r="E441" s="746">
        <v>50113001</v>
      </c>
      <c r="F441" s="745" t="s">
        <v>548</v>
      </c>
      <c r="G441" s="744" t="s">
        <v>549</v>
      </c>
      <c r="H441" s="744">
        <v>160111</v>
      </c>
      <c r="I441" s="744">
        <v>60111</v>
      </c>
      <c r="J441" s="744" t="s">
        <v>1269</v>
      </c>
      <c r="K441" s="744" t="s">
        <v>1270</v>
      </c>
      <c r="L441" s="747">
        <v>111.72000000000003</v>
      </c>
      <c r="M441" s="747">
        <v>1</v>
      </c>
      <c r="N441" s="748">
        <v>111.72000000000003</v>
      </c>
    </row>
    <row r="442" spans="1:14" ht="14.4" customHeight="1" x14ac:dyDescent="0.3">
      <c r="A442" s="742" t="s">
        <v>524</v>
      </c>
      <c r="B442" s="743" t="s">
        <v>525</v>
      </c>
      <c r="C442" s="744" t="s">
        <v>542</v>
      </c>
      <c r="D442" s="745" t="s">
        <v>543</v>
      </c>
      <c r="E442" s="746">
        <v>50113001</v>
      </c>
      <c r="F442" s="745" t="s">
        <v>548</v>
      </c>
      <c r="G442" s="744" t="s">
        <v>549</v>
      </c>
      <c r="H442" s="744">
        <v>154424</v>
      </c>
      <c r="I442" s="744">
        <v>54424</v>
      </c>
      <c r="J442" s="744" t="s">
        <v>1271</v>
      </c>
      <c r="K442" s="744" t="s">
        <v>1272</v>
      </c>
      <c r="L442" s="747">
        <v>177.11</v>
      </c>
      <c r="M442" s="747">
        <v>1</v>
      </c>
      <c r="N442" s="748">
        <v>177.11</v>
      </c>
    </row>
    <row r="443" spans="1:14" ht="14.4" customHeight="1" x14ac:dyDescent="0.3">
      <c r="A443" s="742" t="s">
        <v>524</v>
      </c>
      <c r="B443" s="743" t="s">
        <v>525</v>
      </c>
      <c r="C443" s="744" t="s">
        <v>542</v>
      </c>
      <c r="D443" s="745" t="s">
        <v>543</v>
      </c>
      <c r="E443" s="746">
        <v>50113001</v>
      </c>
      <c r="F443" s="745" t="s">
        <v>548</v>
      </c>
      <c r="G443" s="744" t="s">
        <v>549</v>
      </c>
      <c r="H443" s="744">
        <v>111696</v>
      </c>
      <c r="I443" s="744">
        <v>11696</v>
      </c>
      <c r="J443" s="744" t="s">
        <v>1273</v>
      </c>
      <c r="K443" s="744" t="s">
        <v>1274</v>
      </c>
      <c r="L443" s="747">
        <v>324.83</v>
      </c>
      <c r="M443" s="747">
        <v>23</v>
      </c>
      <c r="N443" s="748">
        <v>7471.0899999999992</v>
      </c>
    </row>
    <row r="444" spans="1:14" ht="14.4" customHeight="1" x14ac:dyDescent="0.3">
      <c r="A444" s="742" t="s">
        <v>524</v>
      </c>
      <c r="B444" s="743" t="s">
        <v>525</v>
      </c>
      <c r="C444" s="744" t="s">
        <v>542</v>
      </c>
      <c r="D444" s="745" t="s">
        <v>543</v>
      </c>
      <c r="E444" s="746">
        <v>50113001</v>
      </c>
      <c r="F444" s="745" t="s">
        <v>548</v>
      </c>
      <c r="G444" s="744" t="s">
        <v>549</v>
      </c>
      <c r="H444" s="744">
        <v>29328</v>
      </c>
      <c r="I444" s="744">
        <v>29328</v>
      </c>
      <c r="J444" s="744" t="s">
        <v>1275</v>
      </c>
      <c r="K444" s="744" t="s">
        <v>1276</v>
      </c>
      <c r="L444" s="747">
        <v>1147.92</v>
      </c>
      <c r="M444" s="747">
        <v>3</v>
      </c>
      <c r="N444" s="748">
        <v>3443.76</v>
      </c>
    </row>
    <row r="445" spans="1:14" ht="14.4" customHeight="1" x14ac:dyDescent="0.3">
      <c r="A445" s="742" t="s">
        <v>524</v>
      </c>
      <c r="B445" s="743" t="s">
        <v>525</v>
      </c>
      <c r="C445" s="744" t="s">
        <v>542</v>
      </c>
      <c r="D445" s="745" t="s">
        <v>543</v>
      </c>
      <c r="E445" s="746">
        <v>50113001</v>
      </c>
      <c r="F445" s="745" t="s">
        <v>548</v>
      </c>
      <c r="G445" s="744" t="s">
        <v>549</v>
      </c>
      <c r="H445" s="744">
        <v>846347</v>
      </c>
      <c r="I445" s="744">
        <v>29327</v>
      </c>
      <c r="J445" s="744" t="s">
        <v>1277</v>
      </c>
      <c r="K445" s="744" t="s">
        <v>526</v>
      </c>
      <c r="L445" s="747">
        <v>562.96</v>
      </c>
      <c r="M445" s="747">
        <v>3</v>
      </c>
      <c r="N445" s="748">
        <v>1688.88</v>
      </c>
    </row>
    <row r="446" spans="1:14" ht="14.4" customHeight="1" x14ac:dyDescent="0.3">
      <c r="A446" s="742" t="s">
        <v>524</v>
      </c>
      <c r="B446" s="743" t="s">
        <v>525</v>
      </c>
      <c r="C446" s="744" t="s">
        <v>542</v>
      </c>
      <c r="D446" s="745" t="s">
        <v>543</v>
      </c>
      <c r="E446" s="746">
        <v>50113001</v>
      </c>
      <c r="F446" s="745" t="s">
        <v>548</v>
      </c>
      <c r="G446" s="744" t="s">
        <v>549</v>
      </c>
      <c r="H446" s="744">
        <v>102963</v>
      </c>
      <c r="I446" s="744">
        <v>2963</v>
      </c>
      <c r="J446" s="744" t="s">
        <v>1278</v>
      </c>
      <c r="K446" s="744" t="s">
        <v>1279</v>
      </c>
      <c r="L446" s="747">
        <v>97.589956041302884</v>
      </c>
      <c r="M446" s="747">
        <v>10</v>
      </c>
      <c r="N446" s="748">
        <v>975.89956041302889</v>
      </c>
    </row>
    <row r="447" spans="1:14" ht="14.4" customHeight="1" x14ac:dyDescent="0.3">
      <c r="A447" s="742" t="s">
        <v>524</v>
      </c>
      <c r="B447" s="743" t="s">
        <v>525</v>
      </c>
      <c r="C447" s="744" t="s">
        <v>542</v>
      </c>
      <c r="D447" s="745" t="s">
        <v>543</v>
      </c>
      <c r="E447" s="746">
        <v>50113001</v>
      </c>
      <c r="F447" s="745" t="s">
        <v>548</v>
      </c>
      <c r="G447" s="744" t="s">
        <v>549</v>
      </c>
      <c r="H447" s="744">
        <v>100269</v>
      </c>
      <c r="I447" s="744">
        <v>269</v>
      </c>
      <c r="J447" s="744" t="s">
        <v>1280</v>
      </c>
      <c r="K447" s="744" t="s">
        <v>780</v>
      </c>
      <c r="L447" s="747">
        <v>40.78</v>
      </c>
      <c r="M447" s="747">
        <v>10</v>
      </c>
      <c r="N447" s="748">
        <v>407.8</v>
      </c>
    </row>
    <row r="448" spans="1:14" ht="14.4" customHeight="1" x14ac:dyDescent="0.3">
      <c r="A448" s="742" t="s">
        <v>524</v>
      </c>
      <c r="B448" s="743" t="s">
        <v>525</v>
      </c>
      <c r="C448" s="744" t="s">
        <v>542</v>
      </c>
      <c r="D448" s="745" t="s">
        <v>543</v>
      </c>
      <c r="E448" s="746">
        <v>50113001</v>
      </c>
      <c r="F448" s="745" t="s">
        <v>548</v>
      </c>
      <c r="G448" s="744" t="s">
        <v>549</v>
      </c>
      <c r="H448" s="744">
        <v>398010</v>
      </c>
      <c r="I448" s="744">
        <v>210546</v>
      </c>
      <c r="J448" s="744" t="s">
        <v>1281</v>
      </c>
      <c r="K448" s="744" t="s">
        <v>1282</v>
      </c>
      <c r="L448" s="747">
        <v>1044.0799999999997</v>
      </c>
      <c r="M448" s="747">
        <v>2</v>
      </c>
      <c r="N448" s="748">
        <v>2088.1599999999994</v>
      </c>
    </row>
    <row r="449" spans="1:14" ht="14.4" customHeight="1" x14ac:dyDescent="0.3">
      <c r="A449" s="742" t="s">
        <v>524</v>
      </c>
      <c r="B449" s="743" t="s">
        <v>525</v>
      </c>
      <c r="C449" s="744" t="s">
        <v>542</v>
      </c>
      <c r="D449" s="745" t="s">
        <v>543</v>
      </c>
      <c r="E449" s="746">
        <v>50113001</v>
      </c>
      <c r="F449" s="745" t="s">
        <v>548</v>
      </c>
      <c r="G449" s="744" t="s">
        <v>554</v>
      </c>
      <c r="H449" s="744">
        <v>210568</v>
      </c>
      <c r="I449" s="744">
        <v>210568</v>
      </c>
      <c r="J449" s="744" t="s">
        <v>1283</v>
      </c>
      <c r="K449" s="744" t="s">
        <v>1284</v>
      </c>
      <c r="L449" s="747">
        <v>973.46999999999991</v>
      </c>
      <c r="M449" s="747">
        <v>2</v>
      </c>
      <c r="N449" s="748">
        <v>1946.9399999999998</v>
      </c>
    </row>
    <row r="450" spans="1:14" ht="14.4" customHeight="1" x14ac:dyDescent="0.3">
      <c r="A450" s="742" t="s">
        <v>524</v>
      </c>
      <c r="B450" s="743" t="s">
        <v>525</v>
      </c>
      <c r="C450" s="744" t="s">
        <v>542</v>
      </c>
      <c r="D450" s="745" t="s">
        <v>543</v>
      </c>
      <c r="E450" s="746">
        <v>50113001</v>
      </c>
      <c r="F450" s="745" t="s">
        <v>548</v>
      </c>
      <c r="G450" s="744" t="s">
        <v>554</v>
      </c>
      <c r="H450" s="744">
        <v>850214</v>
      </c>
      <c r="I450" s="744">
        <v>126013</v>
      </c>
      <c r="J450" s="744" t="s">
        <v>1285</v>
      </c>
      <c r="K450" s="744" t="s">
        <v>593</v>
      </c>
      <c r="L450" s="747">
        <v>55.204999999999991</v>
      </c>
      <c r="M450" s="747">
        <v>2</v>
      </c>
      <c r="N450" s="748">
        <v>110.40999999999998</v>
      </c>
    </row>
    <row r="451" spans="1:14" ht="14.4" customHeight="1" x14ac:dyDescent="0.3">
      <c r="A451" s="742" t="s">
        <v>524</v>
      </c>
      <c r="B451" s="743" t="s">
        <v>525</v>
      </c>
      <c r="C451" s="744" t="s">
        <v>542</v>
      </c>
      <c r="D451" s="745" t="s">
        <v>543</v>
      </c>
      <c r="E451" s="746">
        <v>50113001</v>
      </c>
      <c r="F451" s="745" t="s">
        <v>548</v>
      </c>
      <c r="G451" s="744" t="s">
        <v>549</v>
      </c>
      <c r="H451" s="744">
        <v>102961</v>
      </c>
      <c r="I451" s="744">
        <v>2961</v>
      </c>
      <c r="J451" s="744" t="s">
        <v>1286</v>
      </c>
      <c r="K451" s="744" t="s">
        <v>1287</v>
      </c>
      <c r="L451" s="747">
        <v>38.850000000000009</v>
      </c>
      <c r="M451" s="747">
        <v>2</v>
      </c>
      <c r="N451" s="748">
        <v>77.700000000000017</v>
      </c>
    </row>
    <row r="452" spans="1:14" ht="14.4" customHeight="1" x14ac:dyDescent="0.3">
      <c r="A452" s="742" t="s">
        <v>524</v>
      </c>
      <c r="B452" s="743" t="s">
        <v>525</v>
      </c>
      <c r="C452" s="744" t="s">
        <v>542</v>
      </c>
      <c r="D452" s="745" t="s">
        <v>543</v>
      </c>
      <c r="E452" s="746">
        <v>50113001</v>
      </c>
      <c r="F452" s="745" t="s">
        <v>548</v>
      </c>
      <c r="G452" s="744" t="s">
        <v>549</v>
      </c>
      <c r="H452" s="744">
        <v>102957</v>
      </c>
      <c r="I452" s="744">
        <v>2957</v>
      </c>
      <c r="J452" s="744" t="s">
        <v>1288</v>
      </c>
      <c r="K452" s="744" t="s">
        <v>1289</v>
      </c>
      <c r="L452" s="747">
        <v>52.229999999999983</v>
      </c>
      <c r="M452" s="747">
        <v>2</v>
      </c>
      <c r="N452" s="748">
        <v>104.45999999999997</v>
      </c>
    </row>
    <row r="453" spans="1:14" ht="14.4" customHeight="1" x14ac:dyDescent="0.3">
      <c r="A453" s="742" t="s">
        <v>524</v>
      </c>
      <c r="B453" s="743" t="s">
        <v>525</v>
      </c>
      <c r="C453" s="744" t="s">
        <v>542</v>
      </c>
      <c r="D453" s="745" t="s">
        <v>543</v>
      </c>
      <c r="E453" s="746">
        <v>50113001</v>
      </c>
      <c r="F453" s="745" t="s">
        <v>548</v>
      </c>
      <c r="G453" s="744" t="s">
        <v>554</v>
      </c>
      <c r="H453" s="744">
        <v>846823</v>
      </c>
      <c r="I453" s="744">
        <v>124101</v>
      </c>
      <c r="J453" s="744" t="s">
        <v>1290</v>
      </c>
      <c r="K453" s="744" t="s">
        <v>593</v>
      </c>
      <c r="L453" s="747">
        <v>185.26</v>
      </c>
      <c r="M453" s="747">
        <v>1</v>
      </c>
      <c r="N453" s="748">
        <v>185.26</v>
      </c>
    </row>
    <row r="454" spans="1:14" ht="14.4" customHeight="1" x14ac:dyDescent="0.3">
      <c r="A454" s="742" t="s">
        <v>524</v>
      </c>
      <c r="B454" s="743" t="s">
        <v>525</v>
      </c>
      <c r="C454" s="744" t="s">
        <v>542</v>
      </c>
      <c r="D454" s="745" t="s">
        <v>543</v>
      </c>
      <c r="E454" s="746">
        <v>50113001</v>
      </c>
      <c r="F454" s="745" t="s">
        <v>548</v>
      </c>
      <c r="G454" s="744" t="s">
        <v>554</v>
      </c>
      <c r="H454" s="744">
        <v>846824</v>
      </c>
      <c r="I454" s="744">
        <v>124087</v>
      </c>
      <c r="J454" s="744" t="s">
        <v>1291</v>
      </c>
      <c r="K454" s="744" t="s">
        <v>593</v>
      </c>
      <c r="L454" s="747">
        <v>158.97999999999999</v>
      </c>
      <c r="M454" s="747">
        <v>1</v>
      </c>
      <c r="N454" s="748">
        <v>158.97999999999999</v>
      </c>
    </row>
    <row r="455" spans="1:14" ht="14.4" customHeight="1" x14ac:dyDescent="0.3">
      <c r="A455" s="742" t="s">
        <v>524</v>
      </c>
      <c r="B455" s="743" t="s">
        <v>525</v>
      </c>
      <c r="C455" s="744" t="s">
        <v>542</v>
      </c>
      <c r="D455" s="745" t="s">
        <v>543</v>
      </c>
      <c r="E455" s="746">
        <v>50113001</v>
      </c>
      <c r="F455" s="745" t="s">
        <v>548</v>
      </c>
      <c r="G455" s="744" t="s">
        <v>554</v>
      </c>
      <c r="H455" s="744">
        <v>849430</v>
      </c>
      <c r="I455" s="744">
        <v>124091</v>
      </c>
      <c r="J455" s="744" t="s">
        <v>1291</v>
      </c>
      <c r="K455" s="744" t="s">
        <v>595</v>
      </c>
      <c r="L455" s="747">
        <v>387.13</v>
      </c>
      <c r="M455" s="747">
        <v>1</v>
      </c>
      <c r="N455" s="748">
        <v>387.13</v>
      </c>
    </row>
    <row r="456" spans="1:14" ht="14.4" customHeight="1" x14ac:dyDescent="0.3">
      <c r="A456" s="742" t="s">
        <v>524</v>
      </c>
      <c r="B456" s="743" t="s">
        <v>525</v>
      </c>
      <c r="C456" s="744" t="s">
        <v>542</v>
      </c>
      <c r="D456" s="745" t="s">
        <v>543</v>
      </c>
      <c r="E456" s="746">
        <v>50113001</v>
      </c>
      <c r="F456" s="745" t="s">
        <v>548</v>
      </c>
      <c r="G456" s="744" t="s">
        <v>554</v>
      </c>
      <c r="H456" s="744">
        <v>844651</v>
      </c>
      <c r="I456" s="744">
        <v>101205</v>
      </c>
      <c r="J456" s="744" t="s">
        <v>1292</v>
      </c>
      <c r="K456" s="744" t="s">
        <v>721</v>
      </c>
      <c r="L456" s="747">
        <v>86.483333333333348</v>
      </c>
      <c r="M456" s="747">
        <v>9</v>
      </c>
      <c r="N456" s="748">
        <v>778.35000000000014</v>
      </c>
    </row>
    <row r="457" spans="1:14" ht="14.4" customHeight="1" x14ac:dyDescent="0.3">
      <c r="A457" s="742" t="s">
        <v>524</v>
      </c>
      <c r="B457" s="743" t="s">
        <v>525</v>
      </c>
      <c r="C457" s="744" t="s">
        <v>542</v>
      </c>
      <c r="D457" s="745" t="s">
        <v>543</v>
      </c>
      <c r="E457" s="746">
        <v>50113001</v>
      </c>
      <c r="F457" s="745" t="s">
        <v>548</v>
      </c>
      <c r="G457" s="744" t="s">
        <v>554</v>
      </c>
      <c r="H457" s="744">
        <v>845220</v>
      </c>
      <c r="I457" s="744">
        <v>101211</v>
      </c>
      <c r="J457" s="744" t="s">
        <v>1292</v>
      </c>
      <c r="K457" s="744" t="s">
        <v>1293</v>
      </c>
      <c r="L457" s="747">
        <v>222.42999999999998</v>
      </c>
      <c r="M457" s="747">
        <v>6</v>
      </c>
      <c r="N457" s="748">
        <v>1334.58</v>
      </c>
    </row>
    <row r="458" spans="1:14" ht="14.4" customHeight="1" x14ac:dyDescent="0.3">
      <c r="A458" s="742" t="s">
        <v>524</v>
      </c>
      <c r="B458" s="743" t="s">
        <v>525</v>
      </c>
      <c r="C458" s="744" t="s">
        <v>542</v>
      </c>
      <c r="D458" s="745" t="s">
        <v>543</v>
      </c>
      <c r="E458" s="746">
        <v>50113001</v>
      </c>
      <c r="F458" s="745" t="s">
        <v>548</v>
      </c>
      <c r="G458" s="744" t="s">
        <v>554</v>
      </c>
      <c r="H458" s="744">
        <v>849831</v>
      </c>
      <c r="I458" s="744">
        <v>162008</v>
      </c>
      <c r="J458" s="744" t="s">
        <v>1294</v>
      </c>
      <c r="K458" s="744" t="s">
        <v>705</v>
      </c>
      <c r="L458" s="747">
        <v>175.26666666666668</v>
      </c>
      <c r="M458" s="747">
        <v>6</v>
      </c>
      <c r="N458" s="748">
        <v>1051.6000000000001</v>
      </c>
    </row>
    <row r="459" spans="1:14" ht="14.4" customHeight="1" x14ac:dyDescent="0.3">
      <c r="A459" s="742" t="s">
        <v>524</v>
      </c>
      <c r="B459" s="743" t="s">
        <v>525</v>
      </c>
      <c r="C459" s="744" t="s">
        <v>542</v>
      </c>
      <c r="D459" s="745" t="s">
        <v>543</v>
      </c>
      <c r="E459" s="746">
        <v>50113001</v>
      </c>
      <c r="F459" s="745" t="s">
        <v>548</v>
      </c>
      <c r="G459" s="744" t="s">
        <v>554</v>
      </c>
      <c r="H459" s="744">
        <v>846338</v>
      </c>
      <c r="I459" s="744">
        <v>122685</v>
      </c>
      <c r="J459" s="744" t="s">
        <v>1295</v>
      </c>
      <c r="K459" s="744" t="s">
        <v>705</v>
      </c>
      <c r="L459" s="747">
        <v>116.69187500000002</v>
      </c>
      <c r="M459" s="747">
        <v>16</v>
      </c>
      <c r="N459" s="748">
        <v>1867.0700000000004</v>
      </c>
    </row>
    <row r="460" spans="1:14" ht="14.4" customHeight="1" x14ac:dyDescent="0.3">
      <c r="A460" s="742" t="s">
        <v>524</v>
      </c>
      <c r="B460" s="743" t="s">
        <v>525</v>
      </c>
      <c r="C460" s="744" t="s">
        <v>542</v>
      </c>
      <c r="D460" s="745" t="s">
        <v>543</v>
      </c>
      <c r="E460" s="746">
        <v>50113001</v>
      </c>
      <c r="F460" s="745" t="s">
        <v>548</v>
      </c>
      <c r="G460" s="744" t="s">
        <v>554</v>
      </c>
      <c r="H460" s="744">
        <v>846340</v>
      </c>
      <c r="I460" s="744">
        <v>122690</v>
      </c>
      <c r="J460" s="744" t="s">
        <v>1295</v>
      </c>
      <c r="K460" s="744" t="s">
        <v>703</v>
      </c>
      <c r="L460" s="747">
        <v>278.96000000000004</v>
      </c>
      <c r="M460" s="747">
        <v>3</v>
      </c>
      <c r="N460" s="748">
        <v>836.88000000000011</v>
      </c>
    </row>
    <row r="461" spans="1:14" ht="14.4" customHeight="1" x14ac:dyDescent="0.3">
      <c r="A461" s="742" t="s">
        <v>524</v>
      </c>
      <c r="B461" s="743" t="s">
        <v>525</v>
      </c>
      <c r="C461" s="744" t="s">
        <v>542</v>
      </c>
      <c r="D461" s="745" t="s">
        <v>543</v>
      </c>
      <c r="E461" s="746">
        <v>50113001</v>
      </c>
      <c r="F461" s="745" t="s">
        <v>548</v>
      </c>
      <c r="G461" s="744" t="s">
        <v>554</v>
      </c>
      <c r="H461" s="744">
        <v>844738</v>
      </c>
      <c r="I461" s="744">
        <v>101227</v>
      </c>
      <c r="J461" s="744" t="s">
        <v>1296</v>
      </c>
      <c r="K461" s="744" t="s">
        <v>753</v>
      </c>
      <c r="L461" s="747">
        <v>162.79</v>
      </c>
      <c r="M461" s="747">
        <v>2</v>
      </c>
      <c r="N461" s="748">
        <v>325.58</v>
      </c>
    </row>
    <row r="462" spans="1:14" ht="14.4" customHeight="1" x14ac:dyDescent="0.3">
      <c r="A462" s="742" t="s">
        <v>524</v>
      </c>
      <c r="B462" s="743" t="s">
        <v>525</v>
      </c>
      <c r="C462" s="744" t="s">
        <v>542</v>
      </c>
      <c r="D462" s="745" t="s">
        <v>543</v>
      </c>
      <c r="E462" s="746">
        <v>50113001</v>
      </c>
      <c r="F462" s="745" t="s">
        <v>548</v>
      </c>
      <c r="G462" s="744" t="s">
        <v>554</v>
      </c>
      <c r="H462" s="744">
        <v>845219</v>
      </c>
      <c r="I462" s="744">
        <v>101233</v>
      </c>
      <c r="J462" s="744" t="s">
        <v>1296</v>
      </c>
      <c r="K462" s="744" t="s">
        <v>1297</v>
      </c>
      <c r="L462" s="747">
        <v>368.25</v>
      </c>
      <c r="M462" s="747">
        <v>1</v>
      </c>
      <c r="N462" s="748">
        <v>368.25</v>
      </c>
    </row>
    <row r="463" spans="1:14" ht="14.4" customHeight="1" x14ac:dyDescent="0.3">
      <c r="A463" s="742" t="s">
        <v>524</v>
      </c>
      <c r="B463" s="743" t="s">
        <v>525</v>
      </c>
      <c r="C463" s="744" t="s">
        <v>542</v>
      </c>
      <c r="D463" s="745" t="s">
        <v>543</v>
      </c>
      <c r="E463" s="746">
        <v>50113001</v>
      </c>
      <c r="F463" s="745" t="s">
        <v>548</v>
      </c>
      <c r="G463" s="744" t="s">
        <v>526</v>
      </c>
      <c r="H463" s="744">
        <v>153535</v>
      </c>
      <c r="I463" s="744">
        <v>53535</v>
      </c>
      <c r="J463" s="744" t="s">
        <v>1298</v>
      </c>
      <c r="K463" s="744" t="s">
        <v>1299</v>
      </c>
      <c r="L463" s="747">
        <v>120.02000000000001</v>
      </c>
      <c r="M463" s="747">
        <v>1</v>
      </c>
      <c r="N463" s="748">
        <v>120.02000000000001</v>
      </c>
    </row>
    <row r="464" spans="1:14" ht="14.4" customHeight="1" x14ac:dyDescent="0.3">
      <c r="A464" s="742" t="s">
        <v>524</v>
      </c>
      <c r="B464" s="743" t="s">
        <v>525</v>
      </c>
      <c r="C464" s="744" t="s">
        <v>542</v>
      </c>
      <c r="D464" s="745" t="s">
        <v>543</v>
      </c>
      <c r="E464" s="746">
        <v>50113001</v>
      </c>
      <c r="F464" s="745" t="s">
        <v>548</v>
      </c>
      <c r="G464" s="744" t="s">
        <v>554</v>
      </c>
      <c r="H464" s="744">
        <v>178689</v>
      </c>
      <c r="I464" s="744">
        <v>178689</v>
      </c>
      <c r="J464" s="744" t="s">
        <v>1300</v>
      </c>
      <c r="K464" s="744" t="s">
        <v>1301</v>
      </c>
      <c r="L464" s="747">
        <v>98.24857142857141</v>
      </c>
      <c r="M464" s="747">
        <v>14</v>
      </c>
      <c r="N464" s="748">
        <v>1375.4799999999998</v>
      </c>
    </row>
    <row r="465" spans="1:14" ht="14.4" customHeight="1" x14ac:dyDescent="0.3">
      <c r="A465" s="742" t="s">
        <v>524</v>
      </c>
      <c r="B465" s="743" t="s">
        <v>525</v>
      </c>
      <c r="C465" s="744" t="s">
        <v>542</v>
      </c>
      <c r="D465" s="745" t="s">
        <v>543</v>
      </c>
      <c r="E465" s="746">
        <v>50113001</v>
      </c>
      <c r="F465" s="745" t="s">
        <v>548</v>
      </c>
      <c r="G465" s="744" t="s">
        <v>549</v>
      </c>
      <c r="H465" s="744">
        <v>104207</v>
      </c>
      <c r="I465" s="744">
        <v>4207</v>
      </c>
      <c r="J465" s="744" t="s">
        <v>1302</v>
      </c>
      <c r="K465" s="744" t="s">
        <v>1303</v>
      </c>
      <c r="L465" s="747">
        <v>39.79999999999999</v>
      </c>
      <c r="M465" s="747">
        <v>2</v>
      </c>
      <c r="N465" s="748">
        <v>79.59999999999998</v>
      </c>
    </row>
    <row r="466" spans="1:14" ht="14.4" customHeight="1" x14ac:dyDescent="0.3">
      <c r="A466" s="742" t="s">
        <v>524</v>
      </c>
      <c r="B466" s="743" t="s">
        <v>525</v>
      </c>
      <c r="C466" s="744" t="s">
        <v>542</v>
      </c>
      <c r="D466" s="745" t="s">
        <v>543</v>
      </c>
      <c r="E466" s="746">
        <v>50113001</v>
      </c>
      <c r="F466" s="745" t="s">
        <v>548</v>
      </c>
      <c r="G466" s="744" t="s">
        <v>549</v>
      </c>
      <c r="H466" s="744">
        <v>177047</v>
      </c>
      <c r="I466" s="744">
        <v>77047</v>
      </c>
      <c r="J466" s="744" t="s">
        <v>1304</v>
      </c>
      <c r="K466" s="744" t="s">
        <v>1305</v>
      </c>
      <c r="L466" s="747">
        <v>118.79000000000006</v>
      </c>
      <c r="M466" s="747">
        <v>2</v>
      </c>
      <c r="N466" s="748">
        <v>237.58000000000013</v>
      </c>
    </row>
    <row r="467" spans="1:14" ht="14.4" customHeight="1" x14ac:dyDescent="0.3">
      <c r="A467" s="742" t="s">
        <v>524</v>
      </c>
      <c r="B467" s="743" t="s">
        <v>525</v>
      </c>
      <c r="C467" s="744" t="s">
        <v>542</v>
      </c>
      <c r="D467" s="745" t="s">
        <v>543</v>
      </c>
      <c r="E467" s="746">
        <v>50113001</v>
      </c>
      <c r="F467" s="745" t="s">
        <v>548</v>
      </c>
      <c r="G467" s="744" t="s">
        <v>549</v>
      </c>
      <c r="H467" s="744">
        <v>100584</v>
      </c>
      <c r="I467" s="744">
        <v>584</v>
      </c>
      <c r="J467" s="744" t="s">
        <v>1306</v>
      </c>
      <c r="K467" s="744" t="s">
        <v>1307</v>
      </c>
      <c r="L467" s="747">
        <v>74.148333333333326</v>
      </c>
      <c r="M467" s="747">
        <v>6</v>
      </c>
      <c r="N467" s="748">
        <v>444.88999999999993</v>
      </c>
    </row>
    <row r="468" spans="1:14" ht="14.4" customHeight="1" x14ac:dyDescent="0.3">
      <c r="A468" s="742" t="s">
        <v>524</v>
      </c>
      <c r="B468" s="743" t="s">
        <v>525</v>
      </c>
      <c r="C468" s="744" t="s">
        <v>542</v>
      </c>
      <c r="D468" s="745" t="s">
        <v>543</v>
      </c>
      <c r="E468" s="746">
        <v>50113001</v>
      </c>
      <c r="F468" s="745" t="s">
        <v>548</v>
      </c>
      <c r="G468" s="744" t="s">
        <v>549</v>
      </c>
      <c r="H468" s="744">
        <v>845758</v>
      </c>
      <c r="I468" s="744">
        <v>280</v>
      </c>
      <c r="J468" s="744" t="s">
        <v>1308</v>
      </c>
      <c r="K468" s="744" t="s">
        <v>1309</v>
      </c>
      <c r="L468" s="747">
        <v>34.33</v>
      </c>
      <c r="M468" s="747">
        <v>2</v>
      </c>
      <c r="N468" s="748">
        <v>68.66</v>
      </c>
    </row>
    <row r="469" spans="1:14" ht="14.4" customHeight="1" x14ac:dyDescent="0.3">
      <c r="A469" s="742" t="s">
        <v>524</v>
      </c>
      <c r="B469" s="743" t="s">
        <v>525</v>
      </c>
      <c r="C469" s="744" t="s">
        <v>542</v>
      </c>
      <c r="D469" s="745" t="s">
        <v>543</v>
      </c>
      <c r="E469" s="746">
        <v>50113001</v>
      </c>
      <c r="F469" s="745" t="s">
        <v>548</v>
      </c>
      <c r="G469" s="744" t="s">
        <v>554</v>
      </c>
      <c r="H469" s="744">
        <v>988793</v>
      </c>
      <c r="I469" s="744">
        <v>142866</v>
      </c>
      <c r="J469" s="744" t="s">
        <v>1310</v>
      </c>
      <c r="K469" s="744" t="s">
        <v>1311</v>
      </c>
      <c r="L469" s="747">
        <v>356.95000000000005</v>
      </c>
      <c r="M469" s="747">
        <v>2</v>
      </c>
      <c r="N469" s="748">
        <v>713.90000000000009</v>
      </c>
    </row>
    <row r="470" spans="1:14" ht="14.4" customHeight="1" x14ac:dyDescent="0.3">
      <c r="A470" s="742" t="s">
        <v>524</v>
      </c>
      <c r="B470" s="743" t="s">
        <v>525</v>
      </c>
      <c r="C470" s="744" t="s">
        <v>542</v>
      </c>
      <c r="D470" s="745" t="s">
        <v>543</v>
      </c>
      <c r="E470" s="746">
        <v>50113001</v>
      </c>
      <c r="F470" s="745" t="s">
        <v>548</v>
      </c>
      <c r="G470" s="744" t="s">
        <v>554</v>
      </c>
      <c r="H470" s="744">
        <v>142865</v>
      </c>
      <c r="I470" s="744">
        <v>142865</v>
      </c>
      <c r="J470" s="744" t="s">
        <v>1312</v>
      </c>
      <c r="K470" s="744" t="s">
        <v>1313</v>
      </c>
      <c r="L470" s="747">
        <v>47.52000000000001</v>
      </c>
      <c r="M470" s="747">
        <v>6</v>
      </c>
      <c r="N470" s="748">
        <v>285.12000000000006</v>
      </c>
    </row>
    <row r="471" spans="1:14" ht="14.4" customHeight="1" x14ac:dyDescent="0.3">
      <c r="A471" s="742" t="s">
        <v>524</v>
      </c>
      <c r="B471" s="743" t="s">
        <v>525</v>
      </c>
      <c r="C471" s="744" t="s">
        <v>542</v>
      </c>
      <c r="D471" s="745" t="s">
        <v>543</v>
      </c>
      <c r="E471" s="746">
        <v>50113001</v>
      </c>
      <c r="F471" s="745" t="s">
        <v>548</v>
      </c>
      <c r="G471" s="744" t="s">
        <v>549</v>
      </c>
      <c r="H471" s="744">
        <v>845827</v>
      </c>
      <c r="I471" s="744">
        <v>0</v>
      </c>
      <c r="J471" s="744" t="s">
        <v>1314</v>
      </c>
      <c r="K471" s="744" t="s">
        <v>526</v>
      </c>
      <c r="L471" s="747">
        <v>97.39</v>
      </c>
      <c r="M471" s="747">
        <v>1</v>
      </c>
      <c r="N471" s="748">
        <v>97.39</v>
      </c>
    </row>
    <row r="472" spans="1:14" ht="14.4" customHeight="1" x14ac:dyDescent="0.3">
      <c r="A472" s="742" t="s">
        <v>524</v>
      </c>
      <c r="B472" s="743" t="s">
        <v>525</v>
      </c>
      <c r="C472" s="744" t="s">
        <v>542</v>
      </c>
      <c r="D472" s="745" t="s">
        <v>543</v>
      </c>
      <c r="E472" s="746">
        <v>50113001</v>
      </c>
      <c r="F472" s="745" t="s">
        <v>548</v>
      </c>
      <c r="G472" s="744" t="s">
        <v>549</v>
      </c>
      <c r="H472" s="744">
        <v>144357</v>
      </c>
      <c r="I472" s="744">
        <v>44357</v>
      </c>
      <c r="J472" s="744" t="s">
        <v>1315</v>
      </c>
      <c r="K472" s="744" t="s">
        <v>1316</v>
      </c>
      <c r="L472" s="747">
        <v>3569.2799999999993</v>
      </c>
      <c r="M472" s="747">
        <v>1</v>
      </c>
      <c r="N472" s="748">
        <v>3569.2799999999993</v>
      </c>
    </row>
    <row r="473" spans="1:14" ht="14.4" customHeight="1" x14ac:dyDescent="0.3">
      <c r="A473" s="742" t="s">
        <v>524</v>
      </c>
      <c r="B473" s="743" t="s">
        <v>525</v>
      </c>
      <c r="C473" s="744" t="s">
        <v>542</v>
      </c>
      <c r="D473" s="745" t="s">
        <v>543</v>
      </c>
      <c r="E473" s="746">
        <v>50113001</v>
      </c>
      <c r="F473" s="745" t="s">
        <v>548</v>
      </c>
      <c r="G473" s="744" t="s">
        <v>549</v>
      </c>
      <c r="H473" s="744">
        <v>118304</v>
      </c>
      <c r="I473" s="744">
        <v>18304</v>
      </c>
      <c r="J473" s="744" t="s">
        <v>1317</v>
      </c>
      <c r="K473" s="744" t="s">
        <v>1318</v>
      </c>
      <c r="L473" s="747">
        <v>185.61097049403057</v>
      </c>
      <c r="M473" s="747">
        <v>55</v>
      </c>
      <c r="N473" s="748">
        <v>10208.603377171681</v>
      </c>
    </row>
    <row r="474" spans="1:14" ht="14.4" customHeight="1" x14ac:dyDescent="0.3">
      <c r="A474" s="742" t="s">
        <v>524</v>
      </c>
      <c r="B474" s="743" t="s">
        <v>525</v>
      </c>
      <c r="C474" s="744" t="s">
        <v>542</v>
      </c>
      <c r="D474" s="745" t="s">
        <v>543</v>
      </c>
      <c r="E474" s="746">
        <v>50113001</v>
      </c>
      <c r="F474" s="745" t="s">
        <v>548</v>
      </c>
      <c r="G474" s="744" t="s">
        <v>549</v>
      </c>
      <c r="H474" s="744">
        <v>118305</v>
      </c>
      <c r="I474" s="744">
        <v>18305</v>
      </c>
      <c r="J474" s="744" t="s">
        <v>1317</v>
      </c>
      <c r="K474" s="744" t="s">
        <v>1319</v>
      </c>
      <c r="L474" s="747">
        <v>241.99999846069466</v>
      </c>
      <c r="M474" s="747">
        <v>35</v>
      </c>
      <c r="N474" s="748">
        <v>8469.9999461243133</v>
      </c>
    </row>
    <row r="475" spans="1:14" ht="14.4" customHeight="1" x14ac:dyDescent="0.3">
      <c r="A475" s="742" t="s">
        <v>524</v>
      </c>
      <c r="B475" s="743" t="s">
        <v>525</v>
      </c>
      <c r="C475" s="744" t="s">
        <v>542</v>
      </c>
      <c r="D475" s="745" t="s">
        <v>543</v>
      </c>
      <c r="E475" s="746">
        <v>50113001</v>
      </c>
      <c r="F475" s="745" t="s">
        <v>548</v>
      </c>
      <c r="G475" s="744" t="s">
        <v>549</v>
      </c>
      <c r="H475" s="744">
        <v>159357</v>
      </c>
      <c r="I475" s="744">
        <v>59357</v>
      </c>
      <c r="J475" s="744" t="s">
        <v>1320</v>
      </c>
      <c r="K475" s="744" t="s">
        <v>1321</v>
      </c>
      <c r="L475" s="747">
        <v>188.88072377638102</v>
      </c>
      <c r="M475" s="747">
        <v>2</v>
      </c>
      <c r="N475" s="748">
        <v>377.76144755276204</v>
      </c>
    </row>
    <row r="476" spans="1:14" ht="14.4" customHeight="1" x14ac:dyDescent="0.3">
      <c r="A476" s="742" t="s">
        <v>524</v>
      </c>
      <c r="B476" s="743" t="s">
        <v>525</v>
      </c>
      <c r="C476" s="744" t="s">
        <v>542</v>
      </c>
      <c r="D476" s="745" t="s">
        <v>543</v>
      </c>
      <c r="E476" s="746">
        <v>50113001</v>
      </c>
      <c r="F476" s="745" t="s">
        <v>548</v>
      </c>
      <c r="G476" s="744" t="s">
        <v>549</v>
      </c>
      <c r="H476" s="744">
        <v>159358</v>
      </c>
      <c r="I476" s="744">
        <v>59358</v>
      </c>
      <c r="J476" s="744" t="s">
        <v>1320</v>
      </c>
      <c r="K476" s="744" t="s">
        <v>1322</v>
      </c>
      <c r="L476" s="747">
        <v>326.48</v>
      </c>
      <c r="M476" s="747">
        <v>1</v>
      </c>
      <c r="N476" s="748">
        <v>326.48</v>
      </c>
    </row>
    <row r="477" spans="1:14" ht="14.4" customHeight="1" x14ac:dyDescent="0.3">
      <c r="A477" s="742" t="s">
        <v>524</v>
      </c>
      <c r="B477" s="743" t="s">
        <v>525</v>
      </c>
      <c r="C477" s="744" t="s">
        <v>542</v>
      </c>
      <c r="D477" s="745" t="s">
        <v>543</v>
      </c>
      <c r="E477" s="746">
        <v>50113001</v>
      </c>
      <c r="F477" s="745" t="s">
        <v>548</v>
      </c>
      <c r="G477" s="744" t="s">
        <v>526</v>
      </c>
      <c r="H477" s="744">
        <v>147741</v>
      </c>
      <c r="I477" s="744">
        <v>47741</v>
      </c>
      <c r="J477" s="744" t="s">
        <v>1323</v>
      </c>
      <c r="K477" s="744" t="s">
        <v>753</v>
      </c>
      <c r="L477" s="747">
        <v>39.480000000000004</v>
      </c>
      <c r="M477" s="747">
        <v>8</v>
      </c>
      <c r="N477" s="748">
        <v>315.84000000000003</v>
      </c>
    </row>
    <row r="478" spans="1:14" ht="14.4" customHeight="1" x14ac:dyDescent="0.3">
      <c r="A478" s="742" t="s">
        <v>524</v>
      </c>
      <c r="B478" s="743" t="s">
        <v>525</v>
      </c>
      <c r="C478" s="744" t="s">
        <v>542</v>
      </c>
      <c r="D478" s="745" t="s">
        <v>543</v>
      </c>
      <c r="E478" s="746">
        <v>50113001</v>
      </c>
      <c r="F478" s="745" t="s">
        <v>548</v>
      </c>
      <c r="G478" s="744" t="s">
        <v>526</v>
      </c>
      <c r="H478" s="744">
        <v>147740</v>
      </c>
      <c r="I478" s="744">
        <v>47740</v>
      </c>
      <c r="J478" s="744" t="s">
        <v>1324</v>
      </c>
      <c r="K478" s="744" t="s">
        <v>721</v>
      </c>
      <c r="L478" s="747">
        <v>36.526249999999997</v>
      </c>
      <c r="M478" s="747">
        <v>32</v>
      </c>
      <c r="N478" s="748">
        <v>1168.8399999999999</v>
      </c>
    </row>
    <row r="479" spans="1:14" ht="14.4" customHeight="1" x14ac:dyDescent="0.3">
      <c r="A479" s="742" t="s">
        <v>524</v>
      </c>
      <c r="B479" s="743" t="s">
        <v>525</v>
      </c>
      <c r="C479" s="744" t="s">
        <v>542</v>
      </c>
      <c r="D479" s="745" t="s">
        <v>543</v>
      </c>
      <c r="E479" s="746">
        <v>50113001</v>
      </c>
      <c r="F479" s="745" t="s">
        <v>548</v>
      </c>
      <c r="G479" s="744" t="s">
        <v>549</v>
      </c>
      <c r="H479" s="744">
        <v>114957</v>
      </c>
      <c r="I479" s="744">
        <v>14957</v>
      </c>
      <c r="J479" s="744" t="s">
        <v>1325</v>
      </c>
      <c r="K479" s="744" t="s">
        <v>1326</v>
      </c>
      <c r="L479" s="747">
        <v>40.229999934618696</v>
      </c>
      <c r="M479" s="747">
        <v>7</v>
      </c>
      <c r="N479" s="748">
        <v>281.60999954233085</v>
      </c>
    </row>
    <row r="480" spans="1:14" ht="14.4" customHeight="1" x14ac:dyDescent="0.3">
      <c r="A480" s="742" t="s">
        <v>524</v>
      </c>
      <c r="B480" s="743" t="s">
        <v>525</v>
      </c>
      <c r="C480" s="744" t="s">
        <v>542</v>
      </c>
      <c r="D480" s="745" t="s">
        <v>543</v>
      </c>
      <c r="E480" s="746">
        <v>50113001</v>
      </c>
      <c r="F480" s="745" t="s">
        <v>548</v>
      </c>
      <c r="G480" s="744" t="s">
        <v>549</v>
      </c>
      <c r="H480" s="744">
        <v>114958</v>
      </c>
      <c r="I480" s="744">
        <v>14958</v>
      </c>
      <c r="J480" s="744" t="s">
        <v>1327</v>
      </c>
      <c r="K480" s="744" t="s">
        <v>1328</v>
      </c>
      <c r="L480" s="747">
        <v>33.11</v>
      </c>
      <c r="M480" s="747">
        <v>1</v>
      </c>
      <c r="N480" s="748">
        <v>33.11</v>
      </c>
    </row>
    <row r="481" spans="1:14" ht="14.4" customHeight="1" x14ac:dyDescent="0.3">
      <c r="A481" s="742" t="s">
        <v>524</v>
      </c>
      <c r="B481" s="743" t="s">
        <v>525</v>
      </c>
      <c r="C481" s="744" t="s">
        <v>542</v>
      </c>
      <c r="D481" s="745" t="s">
        <v>543</v>
      </c>
      <c r="E481" s="746">
        <v>50113001</v>
      </c>
      <c r="F481" s="745" t="s">
        <v>548</v>
      </c>
      <c r="G481" s="744" t="s">
        <v>526</v>
      </c>
      <c r="H481" s="744">
        <v>848925</v>
      </c>
      <c r="I481" s="744">
        <v>148068</v>
      </c>
      <c r="J481" s="744" t="s">
        <v>1329</v>
      </c>
      <c r="K481" s="744" t="s">
        <v>753</v>
      </c>
      <c r="L481" s="747">
        <v>69.693333333333314</v>
      </c>
      <c r="M481" s="747">
        <v>3</v>
      </c>
      <c r="N481" s="748">
        <v>209.07999999999993</v>
      </c>
    </row>
    <row r="482" spans="1:14" ht="14.4" customHeight="1" x14ac:dyDescent="0.3">
      <c r="A482" s="742" t="s">
        <v>524</v>
      </c>
      <c r="B482" s="743" t="s">
        <v>525</v>
      </c>
      <c r="C482" s="744" t="s">
        <v>542</v>
      </c>
      <c r="D482" s="745" t="s">
        <v>543</v>
      </c>
      <c r="E482" s="746">
        <v>50113001</v>
      </c>
      <c r="F482" s="745" t="s">
        <v>548</v>
      </c>
      <c r="G482" s="744" t="s">
        <v>526</v>
      </c>
      <c r="H482" s="744">
        <v>848907</v>
      </c>
      <c r="I482" s="744">
        <v>148072</v>
      </c>
      <c r="J482" s="744" t="s">
        <v>1330</v>
      </c>
      <c r="K482" s="744" t="s">
        <v>570</v>
      </c>
      <c r="L482" s="747">
        <v>107.46000000000001</v>
      </c>
      <c r="M482" s="747">
        <v>4</v>
      </c>
      <c r="N482" s="748">
        <v>429.84000000000003</v>
      </c>
    </row>
    <row r="483" spans="1:14" ht="14.4" customHeight="1" x14ac:dyDescent="0.3">
      <c r="A483" s="742" t="s">
        <v>524</v>
      </c>
      <c r="B483" s="743" t="s">
        <v>525</v>
      </c>
      <c r="C483" s="744" t="s">
        <v>542</v>
      </c>
      <c r="D483" s="745" t="s">
        <v>543</v>
      </c>
      <c r="E483" s="746">
        <v>50113001</v>
      </c>
      <c r="F483" s="745" t="s">
        <v>548</v>
      </c>
      <c r="G483" s="744" t="s">
        <v>554</v>
      </c>
      <c r="H483" s="744">
        <v>215906</v>
      </c>
      <c r="I483" s="744">
        <v>215906</v>
      </c>
      <c r="J483" s="744" t="s">
        <v>1331</v>
      </c>
      <c r="K483" s="744" t="s">
        <v>1332</v>
      </c>
      <c r="L483" s="747">
        <v>254.45</v>
      </c>
      <c r="M483" s="747">
        <v>1</v>
      </c>
      <c r="N483" s="748">
        <v>254.45</v>
      </c>
    </row>
    <row r="484" spans="1:14" ht="14.4" customHeight="1" x14ac:dyDescent="0.3">
      <c r="A484" s="742" t="s">
        <v>524</v>
      </c>
      <c r="B484" s="743" t="s">
        <v>525</v>
      </c>
      <c r="C484" s="744" t="s">
        <v>542</v>
      </c>
      <c r="D484" s="745" t="s">
        <v>543</v>
      </c>
      <c r="E484" s="746">
        <v>50113001</v>
      </c>
      <c r="F484" s="745" t="s">
        <v>548</v>
      </c>
      <c r="G484" s="744" t="s">
        <v>554</v>
      </c>
      <c r="H484" s="744">
        <v>215904</v>
      </c>
      <c r="I484" s="744">
        <v>215904</v>
      </c>
      <c r="J484" s="744" t="s">
        <v>1333</v>
      </c>
      <c r="K484" s="744" t="s">
        <v>1334</v>
      </c>
      <c r="L484" s="747">
        <v>119.86333333333334</v>
      </c>
      <c r="M484" s="747">
        <v>3</v>
      </c>
      <c r="N484" s="748">
        <v>359.59000000000003</v>
      </c>
    </row>
    <row r="485" spans="1:14" ht="14.4" customHeight="1" x14ac:dyDescent="0.3">
      <c r="A485" s="742" t="s">
        <v>524</v>
      </c>
      <c r="B485" s="743" t="s">
        <v>525</v>
      </c>
      <c r="C485" s="744" t="s">
        <v>542</v>
      </c>
      <c r="D485" s="745" t="s">
        <v>543</v>
      </c>
      <c r="E485" s="746">
        <v>50113001</v>
      </c>
      <c r="F485" s="745" t="s">
        <v>548</v>
      </c>
      <c r="G485" s="744" t="s">
        <v>549</v>
      </c>
      <c r="H485" s="744">
        <v>100812</v>
      </c>
      <c r="I485" s="744">
        <v>812</v>
      </c>
      <c r="J485" s="744" t="s">
        <v>1335</v>
      </c>
      <c r="K485" s="744" t="s">
        <v>1336</v>
      </c>
      <c r="L485" s="747">
        <v>59.445000000000007</v>
      </c>
      <c r="M485" s="747">
        <v>2</v>
      </c>
      <c r="N485" s="748">
        <v>118.89000000000001</v>
      </c>
    </row>
    <row r="486" spans="1:14" ht="14.4" customHeight="1" x14ac:dyDescent="0.3">
      <c r="A486" s="742" t="s">
        <v>524</v>
      </c>
      <c r="B486" s="743" t="s">
        <v>525</v>
      </c>
      <c r="C486" s="744" t="s">
        <v>542</v>
      </c>
      <c r="D486" s="745" t="s">
        <v>543</v>
      </c>
      <c r="E486" s="746">
        <v>50113001</v>
      </c>
      <c r="F486" s="745" t="s">
        <v>548</v>
      </c>
      <c r="G486" s="744" t="s">
        <v>549</v>
      </c>
      <c r="H486" s="744">
        <v>58159</v>
      </c>
      <c r="I486" s="744">
        <v>58159</v>
      </c>
      <c r="J486" s="744" t="s">
        <v>1337</v>
      </c>
      <c r="K486" s="744" t="s">
        <v>1338</v>
      </c>
      <c r="L486" s="747">
        <v>64.760000000000005</v>
      </c>
      <c r="M486" s="747">
        <v>2</v>
      </c>
      <c r="N486" s="748">
        <v>129.52000000000001</v>
      </c>
    </row>
    <row r="487" spans="1:14" ht="14.4" customHeight="1" x14ac:dyDescent="0.3">
      <c r="A487" s="742" t="s">
        <v>524</v>
      </c>
      <c r="B487" s="743" t="s">
        <v>525</v>
      </c>
      <c r="C487" s="744" t="s">
        <v>542</v>
      </c>
      <c r="D487" s="745" t="s">
        <v>543</v>
      </c>
      <c r="E487" s="746">
        <v>50113001</v>
      </c>
      <c r="F487" s="745" t="s">
        <v>548</v>
      </c>
      <c r="G487" s="744" t="s">
        <v>549</v>
      </c>
      <c r="H487" s="744">
        <v>100810</v>
      </c>
      <c r="I487" s="744">
        <v>810</v>
      </c>
      <c r="J487" s="744" t="s">
        <v>1339</v>
      </c>
      <c r="K487" s="744" t="s">
        <v>1340</v>
      </c>
      <c r="L487" s="747">
        <v>53.666666666666686</v>
      </c>
      <c r="M487" s="747">
        <v>3</v>
      </c>
      <c r="N487" s="748">
        <v>161.00000000000006</v>
      </c>
    </row>
    <row r="488" spans="1:14" ht="14.4" customHeight="1" x14ac:dyDescent="0.3">
      <c r="A488" s="742" t="s">
        <v>524</v>
      </c>
      <c r="B488" s="743" t="s">
        <v>525</v>
      </c>
      <c r="C488" s="744" t="s">
        <v>542</v>
      </c>
      <c r="D488" s="745" t="s">
        <v>543</v>
      </c>
      <c r="E488" s="746">
        <v>50113001</v>
      </c>
      <c r="F488" s="745" t="s">
        <v>548</v>
      </c>
      <c r="G488" s="744" t="s">
        <v>526</v>
      </c>
      <c r="H488" s="744">
        <v>198058</v>
      </c>
      <c r="I488" s="744">
        <v>198058</v>
      </c>
      <c r="J488" s="744" t="s">
        <v>1341</v>
      </c>
      <c r="K488" s="744" t="s">
        <v>1342</v>
      </c>
      <c r="L488" s="747">
        <v>109.99999999999994</v>
      </c>
      <c r="M488" s="747">
        <v>2</v>
      </c>
      <c r="N488" s="748">
        <v>219.99999999999989</v>
      </c>
    </row>
    <row r="489" spans="1:14" ht="14.4" customHeight="1" x14ac:dyDescent="0.3">
      <c r="A489" s="742" t="s">
        <v>524</v>
      </c>
      <c r="B489" s="743" t="s">
        <v>525</v>
      </c>
      <c r="C489" s="744" t="s">
        <v>542</v>
      </c>
      <c r="D489" s="745" t="s">
        <v>543</v>
      </c>
      <c r="E489" s="746">
        <v>50113001</v>
      </c>
      <c r="F489" s="745" t="s">
        <v>548</v>
      </c>
      <c r="G489" s="744" t="s">
        <v>549</v>
      </c>
      <c r="H489" s="744">
        <v>180058</v>
      </c>
      <c r="I489" s="744">
        <v>80058</v>
      </c>
      <c r="J489" s="744" t="s">
        <v>1343</v>
      </c>
      <c r="K489" s="744" t="s">
        <v>1344</v>
      </c>
      <c r="L489" s="747">
        <v>124.27000000000001</v>
      </c>
      <c r="M489" s="747">
        <v>5</v>
      </c>
      <c r="N489" s="748">
        <v>621.35</v>
      </c>
    </row>
    <row r="490" spans="1:14" ht="14.4" customHeight="1" x14ac:dyDescent="0.3">
      <c r="A490" s="742" t="s">
        <v>524</v>
      </c>
      <c r="B490" s="743" t="s">
        <v>525</v>
      </c>
      <c r="C490" s="744" t="s">
        <v>542</v>
      </c>
      <c r="D490" s="745" t="s">
        <v>543</v>
      </c>
      <c r="E490" s="746">
        <v>50113001</v>
      </c>
      <c r="F490" s="745" t="s">
        <v>548</v>
      </c>
      <c r="G490" s="744" t="s">
        <v>549</v>
      </c>
      <c r="H490" s="744">
        <v>192414</v>
      </c>
      <c r="I490" s="744">
        <v>92414</v>
      </c>
      <c r="J490" s="744" t="s">
        <v>1345</v>
      </c>
      <c r="K490" s="744" t="s">
        <v>1346</v>
      </c>
      <c r="L490" s="747">
        <v>62.59</v>
      </c>
      <c r="M490" s="747">
        <v>1</v>
      </c>
      <c r="N490" s="748">
        <v>62.59</v>
      </c>
    </row>
    <row r="491" spans="1:14" ht="14.4" customHeight="1" x14ac:dyDescent="0.3">
      <c r="A491" s="742" t="s">
        <v>524</v>
      </c>
      <c r="B491" s="743" t="s">
        <v>525</v>
      </c>
      <c r="C491" s="744" t="s">
        <v>542</v>
      </c>
      <c r="D491" s="745" t="s">
        <v>543</v>
      </c>
      <c r="E491" s="746">
        <v>50113001</v>
      </c>
      <c r="F491" s="745" t="s">
        <v>548</v>
      </c>
      <c r="G491" s="744" t="s">
        <v>549</v>
      </c>
      <c r="H491" s="744">
        <v>845908</v>
      </c>
      <c r="I491" s="744">
        <v>122520</v>
      </c>
      <c r="J491" s="744" t="s">
        <v>1345</v>
      </c>
      <c r="K491" s="744" t="s">
        <v>1347</v>
      </c>
      <c r="L491" s="747">
        <v>82.389999999999944</v>
      </c>
      <c r="M491" s="747">
        <v>1</v>
      </c>
      <c r="N491" s="748">
        <v>82.389999999999944</v>
      </c>
    </row>
    <row r="492" spans="1:14" ht="14.4" customHeight="1" x14ac:dyDescent="0.3">
      <c r="A492" s="742" t="s">
        <v>524</v>
      </c>
      <c r="B492" s="743" t="s">
        <v>525</v>
      </c>
      <c r="C492" s="744" t="s">
        <v>542</v>
      </c>
      <c r="D492" s="745" t="s">
        <v>543</v>
      </c>
      <c r="E492" s="746">
        <v>50113001</v>
      </c>
      <c r="F492" s="745" t="s">
        <v>548</v>
      </c>
      <c r="G492" s="744" t="s">
        <v>549</v>
      </c>
      <c r="H492" s="744">
        <v>145961</v>
      </c>
      <c r="I492" s="744">
        <v>45961</v>
      </c>
      <c r="J492" s="744" t="s">
        <v>1348</v>
      </c>
      <c r="K492" s="744" t="s">
        <v>1349</v>
      </c>
      <c r="L492" s="747">
        <v>508.03333333333347</v>
      </c>
      <c r="M492" s="747">
        <v>3</v>
      </c>
      <c r="N492" s="748">
        <v>1524.1000000000004</v>
      </c>
    </row>
    <row r="493" spans="1:14" ht="14.4" customHeight="1" x14ac:dyDescent="0.3">
      <c r="A493" s="742" t="s">
        <v>524</v>
      </c>
      <c r="B493" s="743" t="s">
        <v>525</v>
      </c>
      <c r="C493" s="744" t="s">
        <v>542</v>
      </c>
      <c r="D493" s="745" t="s">
        <v>543</v>
      </c>
      <c r="E493" s="746">
        <v>50113001</v>
      </c>
      <c r="F493" s="745" t="s">
        <v>548</v>
      </c>
      <c r="G493" s="744" t="s">
        <v>549</v>
      </c>
      <c r="H493" s="744">
        <v>210078</v>
      </c>
      <c r="I493" s="744">
        <v>210078</v>
      </c>
      <c r="J493" s="744" t="s">
        <v>1350</v>
      </c>
      <c r="K493" s="744" t="s">
        <v>653</v>
      </c>
      <c r="L493" s="747">
        <v>309.46000000000004</v>
      </c>
      <c r="M493" s="747">
        <v>1</v>
      </c>
      <c r="N493" s="748">
        <v>309.46000000000004</v>
      </c>
    </row>
    <row r="494" spans="1:14" ht="14.4" customHeight="1" x14ac:dyDescent="0.3">
      <c r="A494" s="742" t="s">
        <v>524</v>
      </c>
      <c r="B494" s="743" t="s">
        <v>525</v>
      </c>
      <c r="C494" s="744" t="s">
        <v>542</v>
      </c>
      <c r="D494" s="745" t="s">
        <v>543</v>
      </c>
      <c r="E494" s="746">
        <v>50113001</v>
      </c>
      <c r="F494" s="745" t="s">
        <v>548</v>
      </c>
      <c r="G494" s="744" t="s">
        <v>554</v>
      </c>
      <c r="H494" s="744">
        <v>191922</v>
      </c>
      <c r="I494" s="744">
        <v>191922</v>
      </c>
      <c r="J494" s="744" t="s">
        <v>1351</v>
      </c>
      <c r="K494" s="744" t="s">
        <v>1352</v>
      </c>
      <c r="L494" s="747">
        <v>92.860000000000014</v>
      </c>
      <c r="M494" s="747">
        <v>6</v>
      </c>
      <c r="N494" s="748">
        <v>557.16000000000008</v>
      </c>
    </row>
    <row r="495" spans="1:14" ht="14.4" customHeight="1" x14ac:dyDescent="0.3">
      <c r="A495" s="742" t="s">
        <v>524</v>
      </c>
      <c r="B495" s="743" t="s">
        <v>525</v>
      </c>
      <c r="C495" s="744" t="s">
        <v>542</v>
      </c>
      <c r="D495" s="745" t="s">
        <v>543</v>
      </c>
      <c r="E495" s="746">
        <v>50113001</v>
      </c>
      <c r="F495" s="745" t="s">
        <v>548</v>
      </c>
      <c r="G495" s="744" t="s">
        <v>549</v>
      </c>
      <c r="H495" s="744">
        <v>208203</v>
      </c>
      <c r="I495" s="744">
        <v>208203</v>
      </c>
      <c r="J495" s="744" t="s">
        <v>1353</v>
      </c>
      <c r="K495" s="744" t="s">
        <v>1354</v>
      </c>
      <c r="L495" s="747">
        <v>98.65000000000002</v>
      </c>
      <c r="M495" s="747">
        <v>5</v>
      </c>
      <c r="N495" s="748">
        <v>493.25000000000011</v>
      </c>
    </row>
    <row r="496" spans="1:14" ht="14.4" customHeight="1" x14ac:dyDescent="0.3">
      <c r="A496" s="742" t="s">
        <v>524</v>
      </c>
      <c r="B496" s="743" t="s">
        <v>525</v>
      </c>
      <c r="C496" s="744" t="s">
        <v>542</v>
      </c>
      <c r="D496" s="745" t="s">
        <v>543</v>
      </c>
      <c r="E496" s="746">
        <v>50113001</v>
      </c>
      <c r="F496" s="745" t="s">
        <v>548</v>
      </c>
      <c r="G496" s="744" t="s">
        <v>549</v>
      </c>
      <c r="H496" s="744">
        <v>208204</v>
      </c>
      <c r="I496" s="744">
        <v>208204</v>
      </c>
      <c r="J496" s="744" t="s">
        <v>1353</v>
      </c>
      <c r="K496" s="744" t="s">
        <v>1355</v>
      </c>
      <c r="L496" s="747">
        <v>49.319999999999986</v>
      </c>
      <c r="M496" s="747">
        <v>3</v>
      </c>
      <c r="N496" s="748">
        <v>147.95999999999995</v>
      </c>
    </row>
    <row r="497" spans="1:14" ht="14.4" customHeight="1" x14ac:dyDescent="0.3">
      <c r="A497" s="742" t="s">
        <v>524</v>
      </c>
      <c r="B497" s="743" t="s">
        <v>525</v>
      </c>
      <c r="C497" s="744" t="s">
        <v>542</v>
      </c>
      <c r="D497" s="745" t="s">
        <v>543</v>
      </c>
      <c r="E497" s="746">
        <v>50113001</v>
      </c>
      <c r="F497" s="745" t="s">
        <v>548</v>
      </c>
      <c r="G497" s="744" t="s">
        <v>554</v>
      </c>
      <c r="H497" s="744">
        <v>156503</v>
      </c>
      <c r="I497" s="744">
        <v>56503</v>
      </c>
      <c r="J497" s="744" t="s">
        <v>1353</v>
      </c>
      <c r="K497" s="744" t="s">
        <v>1355</v>
      </c>
      <c r="L497" s="747">
        <v>49.32</v>
      </c>
      <c r="M497" s="747">
        <v>2</v>
      </c>
      <c r="N497" s="748">
        <v>98.64</v>
      </c>
    </row>
    <row r="498" spans="1:14" ht="14.4" customHeight="1" x14ac:dyDescent="0.3">
      <c r="A498" s="742" t="s">
        <v>524</v>
      </c>
      <c r="B498" s="743" t="s">
        <v>525</v>
      </c>
      <c r="C498" s="744" t="s">
        <v>542</v>
      </c>
      <c r="D498" s="745" t="s">
        <v>543</v>
      </c>
      <c r="E498" s="746">
        <v>50113001</v>
      </c>
      <c r="F498" s="745" t="s">
        <v>548</v>
      </c>
      <c r="G498" s="744" t="s">
        <v>549</v>
      </c>
      <c r="H498" s="744">
        <v>208207</v>
      </c>
      <c r="I498" s="744">
        <v>208207</v>
      </c>
      <c r="J498" s="744" t="s">
        <v>1356</v>
      </c>
      <c r="K498" s="744" t="s">
        <v>1357</v>
      </c>
      <c r="L498" s="747">
        <v>81.649999999999991</v>
      </c>
      <c r="M498" s="747">
        <v>3</v>
      </c>
      <c r="N498" s="748">
        <v>244.95</v>
      </c>
    </row>
    <row r="499" spans="1:14" ht="14.4" customHeight="1" x14ac:dyDescent="0.3">
      <c r="A499" s="742" t="s">
        <v>524</v>
      </c>
      <c r="B499" s="743" t="s">
        <v>525</v>
      </c>
      <c r="C499" s="744" t="s">
        <v>542</v>
      </c>
      <c r="D499" s="745" t="s">
        <v>543</v>
      </c>
      <c r="E499" s="746">
        <v>50113001</v>
      </c>
      <c r="F499" s="745" t="s">
        <v>548</v>
      </c>
      <c r="G499" s="744" t="s">
        <v>549</v>
      </c>
      <c r="H499" s="744">
        <v>159941</v>
      </c>
      <c r="I499" s="744">
        <v>59941</v>
      </c>
      <c r="J499" s="744" t="s">
        <v>1358</v>
      </c>
      <c r="K499" s="744" t="s">
        <v>1359</v>
      </c>
      <c r="L499" s="747">
        <v>233.42</v>
      </c>
      <c r="M499" s="747">
        <v>1</v>
      </c>
      <c r="N499" s="748">
        <v>233.42</v>
      </c>
    </row>
    <row r="500" spans="1:14" ht="14.4" customHeight="1" x14ac:dyDescent="0.3">
      <c r="A500" s="742" t="s">
        <v>524</v>
      </c>
      <c r="B500" s="743" t="s">
        <v>525</v>
      </c>
      <c r="C500" s="744" t="s">
        <v>542</v>
      </c>
      <c r="D500" s="745" t="s">
        <v>543</v>
      </c>
      <c r="E500" s="746">
        <v>50113001</v>
      </c>
      <c r="F500" s="745" t="s">
        <v>548</v>
      </c>
      <c r="G500" s="744" t="s">
        <v>554</v>
      </c>
      <c r="H500" s="744">
        <v>109709</v>
      </c>
      <c r="I500" s="744">
        <v>9709</v>
      </c>
      <c r="J500" s="744" t="s">
        <v>1360</v>
      </c>
      <c r="K500" s="744" t="s">
        <v>1361</v>
      </c>
      <c r="L500" s="747">
        <v>34.749597350811172</v>
      </c>
      <c r="M500" s="747">
        <v>25</v>
      </c>
      <c r="N500" s="748">
        <v>868.73993377027921</v>
      </c>
    </row>
    <row r="501" spans="1:14" ht="14.4" customHeight="1" x14ac:dyDescent="0.3">
      <c r="A501" s="742" t="s">
        <v>524</v>
      </c>
      <c r="B501" s="743" t="s">
        <v>525</v>
      </c>
      <c r="C501" s="744" t="s">
        <v>542</v>
      </c>
      <c r="D501" s="745" t="s">
        <v>543</v>
      </c>
      <c r="E501" s="746">
        <v>50113001</v>
      </c>
      <c r="F501" s="745" t="s">
        <v>548</v>
      </c>
      <c r="G501" s="744" t="s">
        <v>549</v>
      </c>
      <c r="H501" s="744">
        <v>119653</v>
      </c>
      <c r="I501" s="744">
        <v>119653</v>
      </c>
      <c r="J501" s="744" t="s">
        <v>1362</v>
      </c>
      <c r="K501" s="744" t="s">
        <v>1363</v>
      </c>
      <c r="L501" s="747">
        <v>158.01714285714289</v>
      </c>
      <c r="M501" s="747">
        <v>7</v>
      </c>
      <c r="N501" s="748">
        <v>1106.1200000000001</v>
      </c>
    </row>
    <row r="502" spans="1:14" ht="14.4" customHeight="1" x14ac:dyDescent="0.3">
      <c r="A502" s="742" t="s">
        <v>524</v>
      </c>
      <c r="B502" s="743" t="s">
        <v>525</v>
      </c>
      <c r="C502" s="744" t="s">
        <v>542</v>
      </c>
      <c r="D502" s="745" t="s">
        <v>543</v>
      </c>
      <c r="E502" s="746">
        <v>50113001</v>
      </c>
      <c r="F502" s="745" t="s">
        <v>548</v>
      </c>
      <c r="G502" s="744" t="s">
        <v>549</v>
      </c>
      <c r="H502" s="744">
        <v>848866</v>
      </c>
      <c r="I502" s="744">
        <v>119654</v>
      </c>
      <c r="J502" s="744" t="s">
        <v>1362</v>
      </c>
      <c r="K502" s="744" t="s">
        <v>1364</v>
      </c>
      <c r="L502" s="747">
        <v>257.18</v>
      </c>
      <c r="M502" s="747">
        <v>4</v>
      </c>
      <c r="N502" s="748">
        <v>1028.72</v>
      </c>
    </row>
    <row r="503" spans="1:14" ht="14.4" customHeight="1" x14ac:dyDescent="0.3">
      <c r="A503" s="742" t="s">
        <v>524</v>
      </c>
      <c r="B503" s="743" t="s">
        <v>525</v>
      </c>
      <c r="C503" s="744" t="s">
        <v>542</v>
      </c>
      <c r="D503" s="745" t="s">
        <v>543</v>
      </c>
      <c r="E503" s="746">
        <v>50113001</v>
      </c>
      <c r="F503" s="745" t="s">
        <v>548</v>
      </c>
      <c r="G503" s="744" t="s">
        <v>526</v>
      </c>
      <c r="H503" s="744">
        <v>193015</v>
      </c>
      <c r="I503" s="744">
        <v>93015</v>
      </c>
      <c r="J503" s="744" t="s">
        <v>1365</v>
      </c>
      <c r="K503" s="744" t="s">
        <v>1366</v>
      </c>
      <c r="L503" s="747">
        <v>147.08996850770768</v>
      </c>
      <c r="M503" s="747">
        <v>5</v>
      </c>
      <c r="N503" s="748">
        <v>735.44984253853841</v>
      </c>
    </row>
    <row r="504" spans="1:14" ht="14.4" customHeight="1" x14ac:dyDescent="0.3">
      <c r="A504" s="742" t="s">
        <v>524</v>
      </c>
      <c r="B504" s="743" t="s">
        <v>525</v>
      </c>
      <c r="C504" s="744" t="s">
        <v>542</v>
      </c>
      <c r="D504" s="745" t="s">
        <v>543</v>
      </c>
      <c r="E504" s="746">
        <v>50113001</v>
      </c>
      <c r="F504" s="745" t="s">
        <v>548</v>
      </c>
      <c r="G504" s="744" t="s">
        <v>526</v>
      </c>
      <c r="H504" s="744">
        <v>193013</v>
      </c>
      <c r="I504" s="744">
        <v>93013</v>
      </c>
      <c r="J504" s="744" t="s">
        <v>1367</v>
      </c>
      <c r="K504" s="744" t="s">
        <v>1206</v>
      </c>
      <c r="L504" s="747">
        <v>44.120000000000005</v>
      </c>
      <c r="M504" s="747">
        <v>6</v>
      </c>
      <c r="N504" s="748">
        <v>264.72000000000003</v>
      </c>
    </row>
    <row r="505" spans="1:14" ht="14.4" customHeight="1" x14ac:dyDescent="0.3">
      <c r="A505" s="742" t="s">
        <v>524</v>
      </c>
      <c r="B505" s="743" t="s">
        <v>525</v>
      </c>
      <c r="C505" s="744" t="s">
        <v>542</v>
      </c>
      <c r="D505" s="745" t="s">
        <v>543</v>
      </c>
      <c r="E505" s="746">
        <v>50113001</v>
      </c>
      <c r="F505" s="745" t="s">
        <v>548</v>
      </c>
      <c r="G505" s="744" t="s">
        <v>526</v>
      </c>
      <c r="H505" s="744">
        <v>193018</v>
      </c>
      <c r="I505" s="744">
        <v>93018</v>
      </c>
      <c r="J505" s="744" t="s">
        <v>1368</v>
      </c>
      <c r="K505" s="744" t="s">
        <v>1369</v>
      </c>
      <c r="L505" s="747">
        <v>298.34142857142848</v>
      </c>
      <c r="M505" s="747">
        <v>7</v>
      </c>
      <c r="N505" s="748">
        <v>2088.3899999999994</v>
      </c>
    </row>
    <row r="506" spans="1:14" ht="14.4" customHeight="1" x14ac:dyDescent="0.3">
      <c r="A506" s="742" t="s">
        <v>524</v>
      </c>
      <c r="B506" s="743" t="s">
        <v>525</v>
      </c>
      <c r="C506" s="744" t="s">
        <v>542</v>
      </c>
      <c r="D506" s="745" t="s">
        <v>543</v>
      </c>
      <c r="E506" s="746">
        <v>50113001</v>
      </c>
      <c r="F506" s="745" t="s">
        <v>548</v>
      </c>
      <c r="G506" s="744" t="s">
        <v>526</v>
      </c>
      <c r="H506" s="744">
        <v>193016</v>
      </c>
      <c r="I506" s="744">
        <v>93016</v>
      </c>
      <c r="J506" s="744" t="s">
        <v>1370</v>
      </c>
      <c r="K506" s="744" t="s">
        <v>1371</v>
      </c>
      <c r="L506" s="747">
        <v>78.867500000000007</v>
      </c>
      <c r="M506" s="747">
        <v>8</v>
      </c>
      <c r="N506" s="748">
        <v>630.94000000000005</v>
      </c>
    </row>
    <row r="507" spans="1:14" ht="14.4" customHeight="1" x14ac:dyDescent="0.3">
      <c r="A507" s="742" t="s">
        <v>524</v>
      </c>
      <c r="B507" s="743" t="s">
        <v>525</v>
      </c>
      <c r="C507" s="744" t="s">
        <v>542</v>
      </c>
      <c r="D507" s="745" t="s">
        <v>543</v>
      </c>
      <c r="E507" s="746">
        <v>50113001</v>
      </c>
      <c r="F507" s="745" t="s">
        <v>548</v>
      </c>
      <c r="G507" s="744" t="s">
        <v>526</v>
      </c>
      <c r="H507" s="744">
        <v>193021</v>
      </c>
      <c r="I507" s="744">
        <v>93021</v>
      </c>
      <c r="J507" s="744" t="s">
        <v>1372</v>
      </c>
      <c r="K507" s="744" t="s">
        <v>1373</v>
      </c>
      <c r="L507" s="747">
        <v>469.95000000000022</v>
      </c>
      <c r="M507" s="747">
        <v>2</v>
      </c>
      <c r="N507" s="748">
        <v>939.90000000000043</v>
      </c>
    </row>
    <row r="508" spans="1:14" ht="14.4" customHeight="1" x14ac:dyDescent="0.3">
      <c r="A508" s="742" t="s">
        <v>524</v>
      </c>
      <c r="B508" s="743" t="s">
        <v>525</v>
      </c>
      <c r="C508" s="744" t="s">
        <v>542</v>
      </c>
      <c r="D508" s="745" t="s">
        <v>543</v>
      </c>
      <c r="E508" s="746">
        <v>50113001</v>
      </c>
      <c r="F508" s="745" t="s">
        <v>548</v>
      </c>
      <c r="G508" s="744" t="s">
        <v>554</v>
      </c>
      <c r="H508" s="744">
        <v>848251</v>
      </c>
      <c r="I508" s="744">
        <v>122632</v>
      </c>
      <c r="J508" s="744" t="s">
        <v>1374</v>
      </c>
      <c r="K508" s="744" t="s">
        <v>1375</v>
      </c>
      <c r="L508" s="747">
        <v>210.47</v>
      </c>
      <c r="M508" s="747">
        <v>1</v>
      </c>
      <c r="N508" s="748">
        <v>210.47</v>
      </c>
    </row>
    <row r="509" spans="1:14" ht="14.4" customHeight="1" x14ac:dyDescent="0.3">
      <c r="A509" s="742" t="s">
        <v>524</v>
      </c>
      <c r="B509" s="743" t="s">
        <v>525</v>
      </c>
      <c r="C509" s="744" t="s">
        <v>542</v>
      </c>
      <c r="D509" s="745" t="s">
        <v>543</v>
      </c>
      <c r="E509" s="746">
        <v>50113001</v>
      </c>
      <c r="F509" s="745" t="s">
        <v>548</v>
      </c>
      <c r="G509" s="744" t="s">
        <v>549</v>
      </c>
      <c r="H509" s="744">
        <v>117162</v>
      </c>
      <c r="I509" s="744">
        <v>17162</v>
      </c>
      <c r="J509" s="744" t="s">
        <v>1376</v>
      </c>
      <c r="K509" s="744" t="s">
        <v>1377</v>
      </c>
      <c r="L509" s="747">
        <v>126.54000000000003</v>
      </c>
      <c r="M509" s="747">
        <v>2</v>
      </c>
      <c r="N509" s="748">
        <v>253.08000000000007</v>
      </c>
    </row>
    <row r="510" spans="1:14" ht="14.4" customHeight="1" x14ac:dyDescent="0.3">
      <c r="A510" s="742" t="s">
        <v>524</v>
      </c>
      <c r="B510" s="743" t="s">
        <v>525</v>
      </c>
      <c r="C510" s="744" t="s">
        <v>542</v>
      </c>
      <c r="D510" s="745" t="s">
        <v>543</v>
      </c>
      <c r="E510" s="746">
        <v>50113001</v>
      </c>
      <c r="F510" s="745" t="s">
        <v>548</v>
      </c>
      <c r="G510" s="744" t="s">
        <v>549</v>
      </c>
      <c r="H510" s="744">
        <v>124903</v>
      </c>
      <c r="I510" s="744">
        <v>124903</v>
      </c>
      <c r="J510" s="744" t="s">
        <v>1378</v>
      </c>
      <c r="K510" s="744" t="s">
        <v>1379</v>
      </c>
      <c r="L510" s="747">
        <v>341.47999999999996</v>
      </c>
      <c r="M510" s="747">
        <v>1</v>
      </c>
      <c r="N510" s="748">
        <v>341.47999999999996</v>
      </c>
    </row>
    <row r="511" spans="1:14" ht="14.4" customHeight="1" x14ac:dyDescent="0.3">
      <c r="A511" s="742" t="s">
        <v>524</v>
      </c>
      <c r="B511" s="743" t="s">
        <v>525</v>
      </c>
      <c r="C511" s="744" t="s">
        <v>542</v>
      </c>
      <c r="D511" s="745" t="s">
        <v>543</v>
      </c>
      <c r="E511" s="746">
        <v>50113001</v>
      </c>
      <c r="F511" s="745" t="s">
        <v>548</v>
      </c>
      <c r="G511" s="744" t="s">
        <v>549</v>
      </c>
      <c r="H511" s="744">
        <v>191261</v>
      </c>
      <c r="I511" s="744">
        <v>91261</v>
      </c>
      <c r="J511" s="744" t="s">
        <v>1380</v>
      </c>
      <c r="K511" s="744" t="s">
        <v>1381</v>
      </c>
      <c r="L511" s="747">
        <v>92.129999999999981</v>
      </c>
      <c r="M511" s="747">
        <v>1</v>
      </c>
      <c r="N511" s="748">
        <v>92.129999999999981</v>
      </c>
    </row>
    <row r="512" spans="1:14" ht="14.4" customHeight="1" x14ac:dyDescent="0.3">
      <c r="A512" s="742" t="s">
        <v>524</v>
      </c>
      <c r="B512" s="743" t="s">
        <v>525</v>
      </c>
      <c r="C512" s="744" t="s">
        <v>542</v>
      </c>
      <c r="D512" s="745" t="s">
        <v>543</v>
      </c>
      <c r="E512" s="746">
        <v>50113001</v>
      </c>
      <c r="F512" s="745" t="s">
        <v>548</v>
      </c>
      <c r="G512" s="744" t="s">
        <v>549</v>
      </c>
      <c r="H512" s="744">
        <v>844145</v>
      </c>
      <c r="I512" s="744">
        <v>56350</v>
      </c>
      <c r="J512" s="744" t="s">
        <v>1382</v>
      </c>
      <c r="K512" s="744" t="s">
        <v>1383</v>
      </c>
      <c r="L512" s="747">
        <v>32.025555555555549</v>
      </c>
      <c r="M512" s="747">
        <v>18</v>
      </c>
      <c r="N512" s="748">
        <v>576.45999999999992</v>
      </c>
    </row>
    <row r="513" spans="1:14" ht="14.4" customHeight="1" x14ac:dyDescent="0.3">
      <c r="A513" s="742" t="s">
        <v>524</v>
      </c>
      <c r="B513" s="743" t="s">
        <v>525</v>
      </c>
      <c r="C513" s="744" t="s">
        <v>542</v>
      </c>
      <c r="D513" s="745" t="s">
        <v>543</v>
      </c>
      <c r="E513" s="746">
        <v>50113001</v>
      </c>
      <c r="F513" s="745" t="s">
        <v>548</v>
      </c>
      <c r="G513" s="744" t="s">
        <v>549</v>
      </c>
      <c r="H513" s="744">
        <v>850445</v>
      </c>
      <c r="I513" s="744">
        <v>109810</v>
      </c>
      <c r="J513" s="744" t="s">
        <v>1384</v>
      </c>
      <c r="K513" s="744" t="s">
        <v>1385</v>
      </c>
      <c r="L513" s="747">
        <v>724.8</v>
      </c>
      <c r="M513" s="747">
        <v>2</v>
      </c>
      <c r="N513" s="748">
        <v>1449.6</v>
      </c>
    </row>
    <row r="514" spans="1:14" ht="14.4" customHeight="1" x14ac:dyDescent="0.3">
      <c r="A514" s="742" t="s">
        <v>524</v>
      </c>
      <c r="B514" s="743" t="s">
        <v>525</v>
      </c>
      <c r="C514" s="744" t="s">
        <v>542</v>
      </c>
      <c r="D514" s="745" t="s">
        <v>543</v>
      </c>
      <c r="E514" s="746">
        <v>50113001</v>
      </c>
      <c r="F514" s="745" t="s">
        <v>548</v>
      </c>
      <c r="G514" s="744" t="s">
        <v>549</v>
      </c>
      <c r="H514" s="744">
        <v>188848</v>
      </c>
      <c r="I514" s="744">
        <v>188848</v>
      </c>
      <c r="J514" s="744" t="s">
        <v>1386</v>
      </c>
      <c r="K514" s="744" t="s">
        <v>1387</v>
      </c>
      <c r="L514" s="747">
        <v>23.730000000000004</v>
      </c>
      <c r="M514" s="747">
        <v>3</v>
      </c>
      <c r="N514" s="748">
        <v>71.190000000000012</v>
      </c>
    </row>
    <row r="515" spans="1:14" ht="14.4" customHeight="1" x14ac:dyDescent="0.3">
      <c r="A515" s="742" t="s">
        <v>524</v>
      </c>
      <c r="B515" s="743" t="s">
        <v>525</v>
      </c>
      <c r="C515" s="744" t="s">
        <v>542</v>
      </c>
      <c r="D515" s="745" t="s">
        <v>543</v>
      </c>
      <c r="E515" s="746">
        <v>50113001</v>
      </c>
      <c r="F515" s="745" t="s">
        <v>548</v>
      </c>
      <c r="G515" s="744" t="s">
        <v>549</v>
      </c>
      <c r="H515" s="744">
        <v>188967</v>
      </c>
      <c r="I515" s="744">
        <v>88967</v>
      </c>
      <c r="J515" s="744" t="s">
        <v>1388</v>
      </c>
      <c r="K515" s="744" t="s">
        <v>578</v>
      </c>
      <c r="L515" s="747">
        <v>104.91000000000003</v>
      </c>
      <c r="M515" s="747">
        <v>15</v>
      </c>
      <c r="N515" s="748">
        <v>1573.6500000000003</v>
      </c>
    </row>
    <row r="516" spans="1:14" ht="14.4" customHeight="1" x14ac:dyDescent="0.3">
      <c r="A516" s="742" t="s">
        <v>524</v>
      </c>
      <c r="B516" s="743" t="s">
        <v>525</v>
      </c>
      <c r="C516" s="744" t="s">
        <v>542</v>
      </c>
      <c r="D516" s="745" t="s">
        <v>543</v>
      </c>
      <c r="E516" s="746">
        <v>50113001</v>
      </c>
      <c r="F516" s="745" t="s">
        <v>548</v>
      </c>
      <c r="G516" s="744" t="s">
        <v>549</v>
      </c>
      <c r="H516" s="744">
        <v>196484</v>
      </c>
      <c r="I516" s="744">
        <v>96484</v>
      </c>
      <c r="J516" s="744" t="s">
        <v>1389</v>
      </c>
      <c r="K516" s="744" t="s">
        <v>1390</v>
      </c>
      <c r="L516" s="747">
        <v>80.576666666666668</v>
      </c>
      <c r="M516" s="747">
        <v>3</v>
      </c>
      <c r="N516" s="748">
        <v>241.73000000000002</v>
      </c>
    </row>
    <row r="517" spans="1:14" ht="14.4" customHeight="1" x14ac:dyDescent="0.3">
      <c r="A517" s="742" t="s">
        <v>524</v>
      </c>
      <c r="B517" s="743" t="s">
        <v>525</v>
      </c>
      <c r="C517" s="744" t="s">
        <v>542</v>
      </c>
      <c r="D517" s="745" t="s">
        <v>543</v>
      </c>
      <c r="E517" s="746">
        <v>50113001</v>
      </c>
      <c r="F517" s="745" t="s">
        <v>548</v>
      </c>
      <c r="G517" s="744" t="s">
        <v>554</v>
      </c>
      <c r="H517" s="744">
        <v>180087</v>
      </c>
      <c r="I517" s="744">
        <v>180087</v>
      </c>
      <c r="J517" s="744" t="s">
        <v>1391</v>
      </c>
      <c r="K517" s="744" t="s">
        <v>1392</v>
      </c>
      <c r="L517" s="747">
        <v>680.26</v>
      </c>
      <c r="M517" s="747">
        <v>1</v>
      </c>
      <c r="N517" s="748">
        <v>680.26</v>
      </c>
    </row>
    <row r="518" spans="1:14" ht="14.4" customHeight="1" x14ac:dyDescent="0.3">
      <c r="A518" s="742" t="s">
        <v>524</v>
      </c>
      <c r="B518" s="743" t="s">
        <v>525</v>
      </c>
      <c r="C518" s="744" t="s">
        <v>542</v>
      </c>
      <c r="D518" s="745" t="s">
        <v>543</v>
      </c>
      <c r="E518" s="746">
        <v>50113001</v>
      </c>
      <c r="F518" s="745" t="s">
        <v>548</v>
      </c>
      <c r="G518" s="744" t="s">
        <v>549</v>
      </c>
      <c r="H518" s="744">
        <v>100610</v>
      </c>
      <c r="I518" s="744">
        <v>610</v>
      </c>
      <c r="J518" s="744" t="s">
        <v>1393</v>
      </c>
      <c r="K518" s="744" t="s">
        <v>1394</v>
      </c>
      <c r="L518" s="747">
        <v>64.48571428571428</v>
      </c>
      <c r="M518" s="747">
        <v>56</v>
      </c>
      <c r="N518" s="748">
        <v>3611.1999999999994</v>
      </c>
    </row>
    <row r="519" spans="1:14" ht="14.4" customHeight="1" x14ac:dyDescent="0.3">
      <c r="A519" s="742" t="s">
        <v>524</v>
      </c>
      <c r="B519" s="743" t="s">
        <v>525</v>
      </c>
      <c r="C519" s="744" t="s">
        <v>542</v>
      </c>
      <c r="D519" s="745" t="s">
        <v>543</v>
      </c>
      <c r="E519" s="746">
        <v>50113001</v>
      </c>
      <c r="F519" s="745" t="s">
        <v>548</v>
      </c>
      <c r="G519" s="744" t="s">
        <v>549</v>
      </c>
      <c r="H519" s="744">
        <v>849975</v>
      </c>
      <c r="I519" s="744">
        <v>136004</v>
      </c>
      <c r="J519" s="744" t="s">
        <v>1395</v>
      </c>
      <c r="K519" s="744" t="s">
        <v>1396</v>
      </c>
      <c r="L519" s="747">
        <v>338.91000000000014</v>
      </c>
      <c r="M519" s="747">
        <v>1</v>
      </c>
      <c r="N519" s="748">
        <v>338.91000000000014</v>
      </c>
    </row>
    <row r="520" spans="1:14" ht="14.4" customHeight="1" x14ac:dyDescent="0.3">
      <c r="A520" s="742" t="s">
        <v>524</v>
      </c>
      <c r="B520" s="743" t="s">
        <v>525</v>
      </c>
      <c r="C520" s="744" t="s">
        <v>542</v>
      </c>
      <c r="D520" s="745" t="s">
        <v>543</v>
      </c>
      <c r="E520" s="746">
        <v>50113001</v>
      </c>
      <c r="F520" s="745" t="s">
        <v>548</v>
      </c>
      <c r="G520" s="744" t="s">
        <v>549</v>
      </c>
      <c r="H520" s="744">
        <v>395294</v>
      </c>
      <c r="I520" s="744">
        <v>180306</v>
      </c>
      <c r="J520" s="744" t="s">
        <v>1397</v>
      </c>
      <c r="K520" s="744" t="s">
        <v>1398</v>
      </c>
      <c r="L520" s="747">
        <v>175.84</v>
      </c>
      <c r="M520" s="747">
        <v>1</v>
      </c>
      <c r="N520" s="748">
        <v>175.84</v>
      </c>
    </row>
    <row r="521" spans="1:14" ht="14.4" customHeight="1" x14ac:dyDescent="0.3">
      <c r="A521" s="742" t="s">
        <v>524</v>
      </c>
      <c r="B521" s="743" t="s">
        <v>525</v>
      </c>
      <c r="C521" s="744" t="s">
        <v>542</v>
      </c>
      <c r="D521" s="745" t="s">
        <v>543</v>
      </c>
      <c r="E521" s="746">
        <v>50113001</v>
      </c>
      <c r="F521" s="745" t="s">
        <v>548</v>
      </c>
      <c r="G521" s="744" t="s">
        <v>549</v>
      </c>
      <c r="H521" s="744">
        <v>138530</v>
      </c>
      <c r="I521" s="744">
        <v>138530</v>
      </c>
      <c r="J521" s="744" t="s">
        <v>1399</v>
      </c>
      <c r="K521" s="744" t="s">
        <v>1400</v>
      </c>
      <c r="L521" s="747">
        <v>953.81</v>
      </c>
      <c r="M521" s="747">
        <v>2</v>
      </c>
      <c r="N521" s="748">
        <v>1907.62</v>
      </c>
    </row>
    <row r="522" spans="1:14" ht="14.4" customHeight="1" x14ac:dyDescent="0.3">
      <c r="A522" s="742" t="s">
        <v>524</v>
      </c>
      <c r="B522" s="743" t="s">
        <v>525</v>
      </c>
      <c r="C522" s="744" t="s">
        <v>542</v>
      </c>
      <c r="D522" s="745" t="s">
        <v>543</v>
      </c>
      <c r="E522" s="746">
        <v>50113001</v>
      </c>
      <c r="F522" s="745" t="s">
        <v>548</v>
      </c>
      <c r="G522" s="744" t="s">
        <v>549</v>
      </c>
      <c r="H522" s="744">
        <v>138541</v>
      </c>
      <c r="I522" s="744">
        <v>138541</v>
      </c>
      <c r="J522" s="744" t="s">
        <v>1401</v>
      </c>
      <c r="K522" s="744" t="s">
        <v>1402</v>
      </c>
      <c r="L522" s="747">
        <v>1791.38</v>
      </c>
      <c r="M522" s="747">
        <v>1</v>
      </c>
      <c r="N522" s="748">
        <v>1791.38</v>
      </c>
    </row>
    <row r="523" spans="1:14" ht="14.4" customHeight="1" x14ac:dyDescent="0.3">
      <c r="A523" s="742" t="s">
        <v>524</v>
      </c>
      <c r="B523" s="743" t="s">
        <v>525</v>
      </c>
      <c r="C523" s="744" t="s">
        <v>542</v>
      </c>
      <c r="D523" s="745" t="s">
        <v>543</v>
      </c>
      <c r="E523" s="746">
        <v>50113001</v>
      </c>
      <c r="F523" s="745" t="s">
        <v>548</v>
      </c>
      <c r="G523" s="744" t="s">
        <v>549</v>
      </c>
      <c r="H523" s="744">
        <v>185636</v>
      </c>
      <c r="I523" s="744">
        <v>185636</v>
      </c>
      <c r="J523" s="744" t="s">
        <v>1403</v>
      </c>
      <c r="K523" s="744" t="s">
        <v>1404</v>
      </c>
      <c r="L523" s="747">
        <v>123.88499999999998</v>
      </c>
      <c r="M523" s="747">
        <v>2</v>
      </c>
      <c r="N523" s="748">
        <v>247.76999999999995</v>
      </c>
    </row>
    <row r="524" spans="1:14" ht="14.4" customHeight="1" x14ac:dyDescent="0.3">
      <c r="A524" s="742" t="s">
        <v>524</v>
      </c>
      <c r="B524" s="743" t="s">
        <v>525</v>
      </c>
      <c r="C524" s="744" t="s">
        <v>542</v>
      </c>
      <c r="D524" s="745" t="s">
        <v>543</v>
      </c>
      <c r="E524" s="746">
        <v>50113001</v>
      </c>
      <c r="F524" s="745" t="s">
        <v>548</v>
      </c>
      <c r="G524" s="744" t="s">
        <v>549</v>
      </c>
      <c r="H524" s="744">
        <v>188630</v>
      </c>
      <c r="I524" s="744">
        <v>88630</v>
      </c>
      <c r="J524" s="744" t="s">
        <v>1405</v>
      </c>
      <c r="K524" s="744" t="s">
        <v>1406</v>
      </c>
      <c r="L524" s="747">
        <v>68.51179797589198</v>
      </c>
      <c r="M524" s="747">
        <v>22</v>
      </c>
      <c r="N524" s="748">
        <v>1507.2595554696236</v>
      </c>
    </row>
    <row r="525" spans="1:14" ht="14.4" customHeight="1" x14ac:dyDescent="0.3">
      <c r="A525" s="742" t="s">
        <v>524</v>
      </c>
      <c r="B525" s="743" t="s">
        <v>525</v>
      </c>
      <c r="C525" s="744" t="s">
        <v>542</v>
      </c>
      <c r="D525" s="745" t="s">
        <v>543</v>
      </c>
      <c r="E525" s="746">
        <v>50113001</v>
      </c>
      <c r="F525" s="745" t="s">
        <v>548</v>
      </c>
      <c r="G525" s="744" t="s">
        <v>554</v>
      </c>
      <c r="H525" s="744">
        <v>158191</v>
      </c>
      <c r="I525" s="744">
        <v>158191</v>
      </c>
      <c r="J525" s="744" t="s">
        <v>1407</v>
      </c>
      <c r="K525" s="744" t="s">
        <v>1408</v>
      </c>
      <c r="L525" s="747">
        <v>69.068181818181813</v>
      </c>
      <c r="M525" s="747">
        <v>11</v>
      </c>
      <c r="N525" s="748">
        <v>759.75</v>
      </c>
    </row>
    <row r="526" spans="1:14" ht="14.4" customHeight="1" x14ac:dyDescent="0.3">
      <c r="A526" s="742" t="s">
        <v>524</v>
      </c>
      <c r="B526" s="743" t="s">
        <v>525</v>
      </c>
      <c r="C526" s="744" t="s">
        <v>542</v>
      </c>
      <c r="D526" s="745" t="s">
        <v>543</v>
      </c>
      <c r="E526" s="746">
        <v>50113001</v>
      </c>
      <c r="F526" s="745" t="s">
        <v>548</v>
      </c>
      <c r="G526" s="744" t="s">
        <v>549</v>
      </c>
      <c r="H526" s="744">
        <v>184360</v>
      </c>
      <c r="I526" s="744">
        <v>84360</v>
      </c>
      <c r="J526" s="744" t="s">
        <v>1409</v>
      </c>
      <c r="K526" s="744" t="s">
        <v>1410</v>
      </c>
      <c r="L526" s="747">
        <v>131.16000000000003</v>
      </c>
      <c r="M526" s="747">
        <v>5</v>
      </c>
      <c r="N526" s="748">
        <v>655.80000000000018</v>
      </c>
    </row>
    <row r="527" spans="1:14" ht="14.4" customHeight="1" x14ac:dyDescent="0.3">
      <c r="A527" s="742" t="s">
        <v>524</v>
      </c>
      <c r="B527" s="743" t="s">
        <v>525</v>
      </c>
      <c r="C527" s="744" t="s">
        <v>542</v>
      </c>
      <c r="D527" s="745" t="s">
        <v>543</v>
      </c>
      <c r="E527" s="746">
        <v>50113001</v>
      </c>
      <c r="F527" s="745" t="s">
        <v>548</v>
      </c>
      <c r="G527" s="744" t="s">
        <v>549</v>
      </c>
      <c r="H527" s="744">
        <v>214615</v>
      </c>
      <c r="I527" s="744">
        <v>214615</v>
      </c>
      <c r="J527" s="744" t="s">
        <v>1411</v>
      </c>
      <c r="K527" s="744" t="s">
        <v>1412</v>
      </c>
      <c r="L527" s="747">
        <v>129.91999999999999</v>
      </c>
      <c r="M527" s="747">
        <v>8</v>
      </c>
      <c r="N527" s="748">
        <v>1039.3599999999999</v>
      </c>
    </row>
    <row r="528" spans="1:14" ht="14.4" customHeight="1" x14ac:dyDescent="0.3">
      <c r="A528" s="742" t="s">
        <v>524</v>
      </c>
      <c r="B528" s="743" t="s">
        <v>525</v>
      </c>
      <c r="C528" s="744" t="s">
        <v>542</v>
      </c>
      <c r="D528" s="745" t="s">
        <v>543</v>
      </c>
      <c r="E528" s="746">
        <v>50113001</v>
      </c>
      <c r="F528" s="745" t="s">
        <v>548</v>
      </c>
      <c r="G528" s="744" t="s">
        <v>526</v>
      </c>
      <c r="H528" s="744">
        <v>165388</v>
      </c>
      <c r="I528" s="744">
        <v>65388</v>
      </c>
      <c r="J528" s="744" t="s">
        <v>1413</v>
      </c>
      <c r="K528" s="744" t="s">
        <v>1414</v>
      </c>
      <c r="L528" s="747">
        <v>53.860000000000028</v>
      </c>
      <c r="M528" s="747">
        <v>1</v>
      </c>
      <c r="N528" s="748">
        <v>53.860000000000028</v>
      </c>
    </row>
    <row r="529" spans="1:14" ht="14.4" customHeight="1" x14ac:dyDescent="0.3">
      <c r="A529" s="742" t="s">
        <v>524</v>
      </c>
      <c r="B529" s="743" t="s">
        <v>525</v>
      </c>
      <c r="C529" s="744" t="s">
        <v>542</v>
      </c>
      <c r="D529" s="745" t="s">
        <v>543</v>
      </c>
      <c r="E529" s="746">
        <v>50113001</v>
      </c>
      <c r="F529" s="745" t="s">
        <v>548</v>
      </c>
      <c r="G529" s="744" t="s">
        <v>549</v>
      </c>
      <c r="H529" s="744">
        <v>131215</v>
      </c>
      <c r="I529" s="744">
        <v>31215</v>
      </c>
      <c r="J529" s="744" t="s">
        <v>1415</v>
      </c>
      <c r="K529" s="744" t="s">
        <v>1416</v>
      </c>
      <c r="L529" s="747">
        <v>55.249940854267805</v>
      </c>
      <c r="M529" s="747">
        <v>2</v>
      </c>
      <c r="N529" s="748">
        <v>110.49988170853561</v>
      </c>
    </row>
    <row r="530" spans="1:14" ht="14.4" customHeight="1" x14ac:dyDescent="0.3">
      <c r="A530" s="742" t="s">
        <v>524</v>
      </c>
      <c r="B530" s="743" t="s">
        <v>525</v>
      </c>
      <c r="C530" s="744" t="s">
        <v>542</v>
      </c>
      <c r="D530" s="745" t="s">
        <v>543</v>
      </c>
      <c r="E530" s="746">
        <v>50113001</v>
      </c>
      <c r="F530" s="745" t="s">
        <v>548</v>
      </c>
      <c r="G530" s="744" t="s">
        <v>549</v>
      </c>
      <c r="H530" s="744">
        <v>175025</v>
      </c>
      <c r="I530" s="744">
        <v>75025</v>
      </c>
      <c r="J530" s="744" t="s">
        <v>1417</v>
      </c>
      <c r="K530" s="744" t="s">
        <v>1418</v>
      </c>
      <c r="L530" s="747">
        <v>36.520000000000003</v>
      </c>
      <c r="M530" s="747">
        <v>3</v>
      </c>
      <c r="N530" s="748">
        <v>109.56</v>
      </c>
    </row>
    <row r="531" spans="1:14" ht="14.4" customHeight="1" x14ac:dyDescent="0.3">
      <c r="A531" s="742" t="s">
        <v>524</v>
      </c>
      <c r="B531" s="743" t="s">
        <v>525</v>
      </c>
      <c r="C531" s="744" t="s">
        <v>542</v>
      </c>
      <c r="D531" s="745" t="s">
        <v>543</v>
      </c>
      <c r="E531" s="746">
        <v>50113001</v>
      </c>
      <c r="F531" s="745" t="s">
        <v>548</v>
      </c>
      <c r="G531" s="744" t="s">
        <v>549</v>
      </c>
      <c r="H531" s="744">
        <v>187149</v>
      </c>
      <c r="I531" s="744">
        <v>87149</v>
      </c>
      <c r="J531" s="744" t="s">
        <v>1419</v>
      </c>
      <c r="K531" s="744" t="s">
        <v>1420</v>
      </c>
      <c r="L531" s="747">
        <v>144.13</v>
      </c>
      <c r="M531" s="747">
        <v>1</v>
      </c>
      <c r="N531" s="748">
        <v>144.13</v>
      </c>
    </row>
    <row r="532" spans="1:14" ht="14.4" customHeight="1" x14ac:dyDescent="0.3">
      <c r="A532" s="742" t="s">
        <v>524</v>
      </c>
      <c r="B532" s="743" t="s">
        <v>525</v>
      </c>
      <c r="C532" s="744" t="s">
        <v>542</v>
      </c>
      <c r="D532" s="745" t="s">
        <v>543</v>
      </c>
      <c r="E532" s="746">
        <v>50113001</v>
      </c>
      <c r="F532" s="745" t="s">
        <v>548</v>
      </c>
      <c r="G532" s="744" t="s">
        <v>549</v>
      </c>
      <c r="H532" s="744">
        <v>148578</v>
      </c>
      <c r="I532" s="744">
        <v>48578</v>
      </c>
      <c r="J532" s="744" t="s">
        <v>1421</v>
      </c>
      <c r="K532" s="744" t="s">
        <v>1422</v>
      </c>
      <c r="L532" s="747">
        <v>54.980000000000004</v>
      </c>
      <c r="M532" s="747">
        <v>40</v>
      </c>
      <c r="N532" s="748">
        <v>2199.2000000000003</v>
      </c>
    </row>
    <row r="533" spans="1:14" ht="14.4" customHeight="1" x14ac:dyDescent="0.3">
      <c r="A533" s="742" t="s">
        <v>524</v>
      </c>
      <c r="B533" s="743" t="s">
        <v>525</v>
      </c>
      <c r="C533" s="744" t="s">
        <v>542</v>
      </c>
      <c r="D533" s="745" t="s">
        <v>543</v>
      </c>
      <c r="E533" s="746">
        <v>50113001</v>
      </c>
      <c r="F533" s="745" t="s">
        <v>548</v>
      </c>
      <c r="G533" s="744" t="s">
        <v>549</v>
      </c>
      <c r="H533" s="744">
        <v>848632</v>
      </c>
      <c r="I533" s="744">
        <v>125315</v>
      </c>
      <c r="J533" s="744" t="s">
        <v>1421</v>
      </c>
      <c r="K533" s="744" t="s">
        <v>1423</v>
      </c>
      <c r="L533" s="747">
        <v>58.505999999999993</v>
      </c>
      <c r="M533" s="747">
        <v>10</v>
      </c>
      <c r="N533" s="748">
        <v>585.05999999999995</v>
      </c>
    </row>
    <row r="534" spans="1:14" ht="14.4" customHeight="1" x14ac:dyDescent="0.3">
      <c r="A534" s="742" t="s">
        <v>524</v>
      </c>
      <c r="B534" s="743" t="s">
        <v>525</v>
      </c>
      <c r="C534" s="744" t="s">
        <v>542</v>
      </c>
      <c r="D534" s="745" t="s">
        <v>543</v>
      </c>
      <c r="E534" s="746">
        <v>50113001</v>
      </c>
      <c r="F534" s="745" t="s">
        <v>548</v>
      </c>
      <c r="G534" s="744" t="s">
        <v>549</v>
      </c>
      <c r="H534" s="744">
        <v>849055</v>
      </c>
      <c r="I534" s="744">
        <v>125314</v>
      </c>
      <c r="J534" s="744" t="s">
        <v>1421</v>
      </c>
      <c r="K534" s="744" t="s">
        <v>955</v>
      </c>
      <c r="L534" s="747">
        <v>113.32014580406187</v>
      </c>
      <c r="M534" s="747">
        <v>2</v>
      </c>
      <c r="N534" s="748">
        <v>226.64029160812373</v>
      </c>
    </row>
    <row r="535" spans="1:14" ht="14.4" customHeight="1" x14ac:dyDescent="0.3">
      <c r="A535" s="742" t="s">
        <v>524</v>
      </c>
      <c r="B535" s="743" t="s">
        <v>525</v>
      </c>
      <c r="C535" s="744" t="s">
        <v>542</v>
      </c>
      <c r="D535" s="745" t="s">
        <v>543</v>
      </c>
      <c r="E535" s="746">
        <v>50113001</v>
      </c>
      <c r="F535" s="745" t="s">
        <v>548</v>
      </c>
      <c r="G535" s="744" t="s">
        <v>549</v>
      </c>
      <c r="H535" s="744">
        <v>14567</v>
      </c>
      <c r="I535" s="744">
        <v>14567</v>
      </c>
      <c r="J535" s="744" t="s">
        <v>1424</v>
      </c>
      <c r="K535" s="744" t="s">
        <v>1425</v>
      </c>
      <c r="L535" s="747">
        <v>124.72000000000006</v>
      </c>
      <c r="M535" s="747">
        <v>1</v>
      </c>
      <c r="N535" s="748">
        <v>124.72000000000006</v>
      </c>
    </row>
    <row r="536" spans="1:14" ht="14.4" customHeight="1" x14ac:dyDescent="0.3">
      <c r="A536" s="742" t="s">
        <v>524</v>
      </c>
      <c r="B536" s="743" t="s">
        <v>525</v>
      </c>
      <c r="C536" s="744" t="s">
        <v>542</v>
      </c>
      <c r="D536" s="745" t="s">
        <v>543</v>
      </c>
      <c r="E536" s="746">
        <v>50113001</v>
      </c>
      <c r="F536" s="745" t="s">
        <v>548</v>
      </c>
      <c r="G536" s="744" t="s">
        <v>549</v>
      </c>
      <c r="H536" s="744">
        <v>850403</v>
      </c>
      <c r="I536" s="744">
        <v>163305</v>
      </c>
      <c r="J536" s="744" t="s">
        <v>1426</v>
      </c>
      <c r="K536" s="744" t="s">
        <v>1425</v>
      </c>
      <c r="L536" s="747">
        <v>134.92999999999995</v>
      </c>
      <c r="M536" s="747">
        <v>1</v>
      </c>
      <c r="N536" s="748">
        <v>134.92999999999995</v>
      </c>
    </row>
    <row r="537" spans="1:14" ht="14.4" customHeight="1" x14ac:dyDescent="0.3">
      <c r="A537" s="742" t="s">
        <v>524</v>
      </c>
      <c r="B537" s="743" t="s">
        <v>525</v>
      </c>
      <c r="C537" s="744" t="s">
        <v>542</v>
      </c>
      <c r="D537" s="745" t="s">
        <v>543</v>
      </c>
      <c r="E537" s="746">
        <v>50113001</v>
      </c>
      <c r="F537" s="745" t="s">
        <v>548</v>
      </c>
      <c r="G537" s="744" t="s">
        <v>549</v>
      </c>
      <c r="H537" s="744">
        <v>102429</v>
      </c>
      <c r="I537" s="744">
        <v>2429</v>
      </c>
      <c r="J537" s="744" t="s">
        <v>1427</v>
      </c>
      <c r="K537" s="744" t="s">
        <v>1428</v>
      </c>
      <c r="L537" s="747">
        <v>50.930000000000028</v>
      </c>
      <c r="M537" s="747">
        <v>1</v>
      </c>
      <c r="N537" s="748">
        <v>50.930000000000028</v>
      </c>
    </row>
    <row r="538" spans="1:14" ht="14.4" customHeight="1" x14ac:dyDescent="0.3">
      <c r="A538" s="742" t="s">
        <v>524</v>
      </c>
      <c r="B538" s="743" t="s">
        <v>525</v>
      </c>
      <c r="C538" s="744" t="s">
        <v>542</v>
      </c>
      <c r="D538" s="745" t="s">
        <v>543</v>
      </c>
      <c r="E538" s="746">
        <v>50113001</v>
      </c>
      <c r="F538" s="745" t="s">
        <v>548</v>
      </c>
      <c r="G538" s="744" t="s">
        <v>549</v>
      </c>
      <c r="H538" s="744">
        <v>157866</v>
      </c>
      <c r="I538" s="744">
        <v>57866</v>
      </c>
      <c r="J538" s="744" t="s">
        <v>1429</v>
      </c>
      <c r="K538" s="744" t="s">
        <v>678</v>
      </c>
      <c r="L538" s="747">
        <v>60.360000000000028</v>
      </c>
      <c r="M538" s="747">
        <v>2</v>
      </c>
      <c r="N538" s="748">
        <v>120.72000000000006</v>
      </c>
    </row>
    <row r="539" spans="1:14" ht="14.4" customHeight="1" x14ac:dyDescent="0.3">
      <c r="A539" s="742" t="s">
        <v>524</v>
      </c>
      <c r="B539" s="743" t="s">
        <v>525</v>
      </c>
      <c r="C539" s="744" t="s">
        <v>542</v>
      </c>
      <c r="D539" s="745" t="s">
        <v>543</v>
      </c>
      <c r="E539" s="746">
        <v>50113001</v>
      </c>
      <c r="F539" s="745" t="s">
        <v>548</v>
      </c>
      <c r="G539" s="744" t="s">
        <v>549</v>
      </c>
      <c r="H539" s="744">
        <v>114479</v>
      </c>
      <c r="I539" s="744">
        <v>14479</v>
      </c>
      <c r="J539" s="744" t="s">
        <v>1430</v>
      </c>
      <c r="K539" s="744" t="s">
        <v>1431</v>
      </c>
      <c r="L539" s="747">
        <v>66.54000000000002</v>
      </c>
      <c r="M539" s="747">
        <v>1</v>
      </c>
      <c r="N539" s="748">
        <v>66.54000000000002</v>
      </c>
    </row>
    <row r="540" spans="1:14" ht="14.4" customHeight="1" x14ac:dyDescent="0.3">
      <c r="A540" s="742" t="s">
        <v>524</v>
      </c>
      <c r="B540" s="743" t="s">
        <v>525</v>
      </c>
      <c r="C540" s="744" t="s">
        <v>542</v>
      </c>
      <c r="D540" s="745" t="s">
        <v>543</v>
      </c>
      <c r="E540" s="746">
        <v>50113001</v>
      </c>
      <c r="F540" s="745" t="s">
        <v>548</v>
      </c>
      <c r="G540" s="744" t="s">
        <v>549</v>
      </c>
      <c r="H540" s="744">
        <v>109844</v>
      </c>
      <c r="I540" s="744">
        <v>9844</v>
      </c>
      <c r="J540" s="744" t="s">
        <v>1432</v>
      </c>
      <c r="K540" s="744" t="s">
        <v>1433</v>
      </c>
      <c r="L540" s="747">
        <v>73.110000000000014</v>
      </c>
      <c r="M540" s="747">
        <v>2</v>
      </c>
      <c r="N540" s="748">
        <v>146.22000000000003</v>
      </c>
    </row>
    <row r="541" spans="1:14" ht="14.4" customHeight="1" x14ac:dyDescent="0.3">
      <c r="A541" s="742" t="s">
        <v>524</v>
      </c>
      <c r="B541" s="743" t="s">
        <v>525</v>
      </c>
      <c r="C541" s="744" t="s">
        <v>542</v>
      </c>
      <c r="D541" s="745" t="s">
        <v>543</v>
      </c>
      <c r="E541" s="746">
        <v>50113001</v>
      </c>
      <c r="F541" s="745" t="s">
        <v>548</v>
      </c>
      <c r="G541" s="744" t="s">
        <v>549</v>
      </c>
      <c r="H541" s="744">
        <v>109847</v>
      </c>
      <c r="I541" s="744">
        <v>9847</v>
      </c>
      <c r="J541" s="744" t="s">
        <v>1432</v>
      </c>
      <c r="K541" s="744" t="s">
        <v>1434</v>
      </c>
      <c r="L541" s="747">
        <v>41.35</v>
      </c>
      <c r="M541" s="747">
        <v>3</v>
      </c>
      <c r="N541" s="748">
        <v>124.05000000000001</v>
      </c>
    </row>
    <row r="542" spans="1:14" ht="14.4" customHeight="1" x14ac:dyDescent="0.3">
      <c r="A542" s="742" t="s">
        <v>524</v>
      </c>
      <c r="B542" s="743" t="s">
        <v>525</v>
      </c>
      <c r="C542" s="744" t="s">
        <v>542</v>
      </c>
      <c r="D542" s="745" t="s">
        <v>543</v>
      </c>
      <c r="E542" s="746">
        <v>50113001</v>
      </c>
      <c r="F542" s="745" t="s">
        <v>548</v>
      </c>
      <c r="G542" s="744" t="s">
        <v>549</v>
      </c>
      <c r="H542" s="744">
        <v>191836</v>
      </c>
      <c r="I542" s="744">
        <v>91836</v>
      </c>
      <c r="J542" s="744" t="s">
        <v>1432</v>
      </c>
      <c r="K542" s="744" t="s">
        <v>1435</v>
      </c>
      <c r="L542" s="747">
        <v>44.969999999999978</v>
      </c>
      <c r="M542" s="747">
        <v>2</v>
      </c>
      <c r="N542" s="748">
        <v>89.939999999999955</v>
      </c>
    </row>
    <row r="543" spans="1:14" ht="14.4" customHeight="1" x14ac:dyDescent="0.3">
      <c r="A543" s="742" t="s">
        <v>524</v>
      </c>
      <c r="B543" s="743" t="s">
        <v>525</v>
      </c>
      <c r="C543" s="744" t="s">
        <v>542</v>
      </c>
      <c r="D543" s="745" t="s">
        <v>543</v>
      </c>
      <c r="E543" s="746">
        <v>50113001</v>
      </c>
      <c r="F543" s="745" t="s">
        <v>548</v>
      </c>
      <c r="G543" s="744" t="s">
        <v>549</v>
      </c>
      <c r="H543" s="744">
        <v>128791</v>
      </c>
      <c r="I543" s="744">
        <v>28791</v>
      </c>
      <c r="J543" s="744" t="s">
        <v>1436</v>
      </c>
      <c r="K543" s="744" t="s">
        <v>1437</v>
      </c>
      <c r="L543" s="747">
        <v>417.96000000000009</v>
      </c>
      <c r="M543" s="747">
        <v>1</v>
      </c>
      <c r="N543" s="748">
        <v>417.96000000000009</v>
      </c>
    </row>
    <row r="544" spans="1:14" ht="14.4" customHeight="1" x14ac:dyDescent="0.3">
      <c r="A544" s="742" t="s">
        <v>524</v>
      </c>
      <c r="B544" s="743" t="s">
        <v>525</v>
      </c>
      <c r="C544" s="744" t="s">
        <v>542</v>
      </c>
      <c r="D544" s="745" t="s">
        <v>543</v>
      </c>
      <c r="E544" s="746">
        <v>50113001</v>
      </c>
      <c r="F544" s="745" t="s">
        <v>548</v>
      </c>
      <c r="G544" s="744" t="s">
        <v>549</v>
      </c>
      <c r="H544" s="744">
        <v>168447</v>
      </c>
      <c r="I544" s="744">
        <v>168447</v>
      </c>
      <c r="J544" s="744" t="s">
        <v>1438</v>
      </c>
      <c r="K544" s="744" t="s">
        <v>721</v>
      </c>
      <c r="L544" s="747">
        <v>899.53500000000008</v>
      </c>
      <c r="M544" s="747">
        <v>4</v>
      </c>
      <c r="N544" s="748">
        <v>3598.1400000000003</v>
      </c>
    </row>
    <row r="545" spans="1:14" ht="14.4" customHeight="1" x14ac:dyDescent="0.3">
      <c r="A545" s="742" t="s">
        <v>524</v>
      </c>
      <c r="B545" s="743" t="s">
        <v>525</v>
      </c>
      <c r="C545" s="744" t="s">
        <v>542</v>
      </c>
      <c r="D545" s="745" t="s">
        <v>543</v>
      </c>
      <c r="E545" s="746">
        <v>50113001</v>
      </c>
      <c r="F545" s="745" t="s">
        <v>548</v>
      </c>
      <c r="G545" s="744" t="s">
        <v>549</v>
      </c>
      <c r="H545" s="744">
        <v>168451</v>
      </c>
      <c r="I545" s="744">
        <v>168451</v>
      </c>
      <c r="J545" s="744" t="s">
        <v>1438</v>
      </c>
      <c r="K545" s="744" t="s">
        <v>1293</v>
      </c>
      <c r="L545" s="747">
        <v>2901.2420000000002</v>
      </c>
      <c r="M545" s="747">
        <v>5</v>
      </c>
      <c r="N545" s="748">
        <v>14506.210000000001</v>
      </c>
    </row>
    <row r="546" spans="1:14" ht="14.4" customHeight="1" x14ac:dyDescent="0.3">
      <c r="A546" s="742" t="s">
        <v>524</v>
      </c>
      <c r="B546" s="743" t="s">
        <v>525</v>
      </c>
      <c r="C546" s="744" t="s">
        <v>542</v>
      </c>
      <c r="D546" s="745" t="s">
        <v>543</v>
      </c>
      <c r="E546" s="746">
        <v>50113001</v>
      </c>
      <c r="F546" s="745" t="s">
        <v>548</v>
      </c>
      <c r="G546" s="744" t="s">
        <v>549</v>
      </c>
      <c r="H546" s="744">
        <v>132086</v>
      </c>
      <c r="I546" s="744">
        <v>32086</v>
      </c>
      <c r="J546" s="744" t="s">
        <v>1439</v>
      </c>
      <c r="K546" s="744" t="s">
        <v>1440</v>
      </c>
      <c r="L546" s="747">
        <v>19.96</v>
      </c>
      <c r="M546" s="747">
        <v>8</v>
      </c>
      <c r="N546" s="748">
        <v>159.68</v>
      </c>
    </row>
    <row r="547" spans="1:14" ht="14.4" customHeight="1" x14ac:dyDescent="0.3">
      <c r="A547" s="742" t="s">
        <v>524</v>
      </c>
      <c r="B547" s="743" t="s">
        <v>525</v>
      </c>
      <c r="C547" s="744" t="s">
        <v>542</v>
      </c>
      <c r="D547" s="745" t="s">
        <v>543</v>
      </c>
      <c r="E547" s="746">
        <v>50113001</v>
      </c>
      <c r="F547" s="745" t="s">
        <v>548</v>
      </c>
      <c r="G547" s="744" t="s">
        <v>549</v>
      </c>
      <c r="H547" s="744">
        <v>132083</v>
      </c>
      <c r="I547" s="744">
        <v>32083</v>
      </c>
      <c r="J547" s="744" t="s">
        <v>1441</v>
      </c>
      <c r="K547" s="744" t="s">
        <v>1442</v>
      </c>
      <c r="L547" s="747">
        <v>28.249999999999989</v>
      </c>
      <c r="M547" s="747">
        <v>3</v>
      </c>
      <c r="N547" s="748">
        <v>84.749999999999972</v>
      </c>
    </row>
    <row r="548" spans="1:14" ht="14.4" customHeight="1" x14ac:dyDescent="0.3">
      <c r="A548" s="742" t="s">
        <v>524</v>
      </c>
      <c r="B548" s="743" t="s">
        <v>525</v>
      </c>
      <c r="C548" s="744" t="s">
        <v>542</v>
      </c>
      <c r="D548" s="745" t="s">
        <v>543</v>
      </c>
      <c r="E548" s="746">
        <v>50113001</v>
      </c>
      <c r="F548" s="745" t="s">
        <v>548</v>
      </c>
      <c r="G548" s="744" t="s">
        <v>549</v>
      </c>
      <c r="H548" s="744">
        <v>159672</v>
      </c>
      <c r="I548" s="744">
        <v>59672</v>
      </c>
      <c r="J548" s="744" t="s">
        <v>1443</v>
      </c>
      <c r="K548" s="744" t="s">
        <v>1444</v>
      </c>
      <c r="L548" s="747">
        <v>51.661249999999988</v>
      </c>
      <c r="M548" s="747">
        <v>8</v>
      </c>
      <c r="N548" s="748">
        <v>413.28999999999991</v>
      </c>
    </row>
    <row r="549" spans="1:14" ht="14.4" customHeight="1" x14ac:dyDescent="0.3">
      <c r="A549" s="742" t="s">
        <v>524</v>
      </c>
      <c r="B549" s="743" t="s">
        <v>525</v>
      </c>
      <c r="C549" s="744" t="s">
        <v>542</v>
      </c>
      <c r="D549" s="745" t="s">
        <v>543</v>
      </c>
      <c r="E549" s="746">
        <v>50113001</v>
      </c>
      <c r="F549" s="745" t="s">
        <v>548</v>
      </c>
      <c r="G549" s="744" t="s">
        <v>549</v>
      </c>
      <c r="H549" s="744">
        <v>159673</v>
      </c>
      <c r="I549" s="744">
        <v>59673</v>
      </c>
      <c r="J549" s="744" t="s">
        <v>1443</v>
      </c>
      <c r="K549" s="744" t="s">
        <v>1445</v>
      </c>
      <c r="L549" s="747">
        <v>68.400000000000006</v>
      </c>
      <c r="M549" s="747">
        <v>7</v>
      </c>
      <c r="N549" s="748">
        <v>478.80000000000007</v>
      </c>
    </row>
    <row r="550" spans="1:14" ht="14.4" customHeight="1" x14ac:dyDescent="0.3">
      <c r="A550" s="742" t="s">
        <v>524</v>
      </c>
      <c r="B550" s="743" t="s">
        <v>525</v>
      </c>
      <c r="C550" s="744" t="s">
        <v>542</v>
      </c>
      <c r="D550" s="745" t="s">
        <v>543</v>
      </c>
      <c r="E550" s="746">
        <v>50113001</v>
      </c>
      <c r="F550" s="745" t="s">
        <v>548</v>
      </c>
      <c r="G550" s="744" t="s">
        <v>549</v>
      </c>
      <c r="H550" s="744">
        <v>142776</v>
      </c>
      <c r="I550" s="744">
        <v>42776</v>
      </c>
      <c r="J550" s="744" t="s">
        <v>1446</v>
      </c>
      <c r="K550" s="744" t="s">
        <v>1447</v>
      </c>
      <c r="L550" s="747">
        <v>87.480025209445259</v>
      </c>
      <c r="M550" s="747">
        <v>6</v>
      </c>
      <c r="N550" s="748">
        <v>524.88015125667152</v>
      </c>
    </row>
    <row r="551" spans="1:14" ht="14.4" customHeight="1" x14ac:dyDescent="0.3">
      <c r="A551" s="742" t="s">
        <v>524</v>
      </c>
      <c r="B551" s="743" t="s">
        <v>525</v>
      </c>
      <c r="C551" s="744" t="s">
        <v>542</v>
      </c>
      <c r="D551" s="745" t="s">
        <v>543</v>
      </c>
      <c r="E551" s="746">
        <v>50113001</v>
      </c>
      <c r="F551" s="745" t="s">
        <v>548</v>
      </c>
      <c r="G551" s="744" t="s">
        <v>549</v>
      </c>
      <c r="H551" s="744">
        <v>142780</v>
      </c>
      <c r="I551" s="744">
        <v>42780</v>
      </c>
      <c r="J551" s="744" t="s">
        <v>1448</v>
      </c>
      <c r="K551" s="744" t="s">
        <v>1449</v>
      </c>
      <c r="L551" s="747">
        <v>117.49000000000008</v>
      </c>
      <c r="M551" s="747">
        <v>1</v>
      </c>
      <c r="N551" s="748">
        <v>117.49000000000008</v>
      </c>
    </row>
    <row r="552" spans="1:14" ht="14.4" customHeight="1" x14ac:dyDescent="0.3">
      <c r="A552" s="742" t="s">
        <v>524</v>
      </c>
      <c r="B552" s="743" t="s">
        <v>525</v>
      </c>
      <c r="C552" s="744" t="s">
        <v>542</v>
      </c>
      <c r="D552" s="745" t="s">
        <v>543</v>
      </c>
      <c r="E552" s="746">
        <v>50113001</v>
      </c>
      <c r="F552" s="745" t="s">
        <v>548</v>
      </c>
      <c r="G552" s="744" t="s">
        <v>549</v>
      </c>
      <c r="H552" s="744">
        <v>215851</v>
      </c>
      <c r="I552" s="744">
        <v>215851</v>
      </c>
      <c r="J552" s="744" t="s">
        <v>1450</v>
      </c>
      <c r="K552" s="744" t="s">
        <v>1451</v>
      </c>
      <c r="L552" s="747">
        <v>290.43000000000006</v>
      </c>
      <c r="M552" s="747">
        <v>1</v>
      </c>
      <c r="N552" s="748">
        <v>290.43000000000006</v>
      </c>
    </row>
    <row r="553" spans="1:14" ht="14.4" customHeight="1" x14ac:dyDescent="0.3">
      <c r="A553" s="742" t="s">
        <v>524</v>
      </c>
      <c r="B553" s="743" t="s">
        <v>525</v>
      </c>
      <c r="C553" s="744" t="s">
        <v>542</v>
      </c>
      <c r="D553" s="745" t="s">
        <v>543</v>
      </c>
      <c r="E553" s="746">
        <v>50113001</v>
      </c>
      <c r="F553" s="745" t="s">
        <v>548</v>
      </c>
      <c r="G553" s="744" t="s">
        <v>526</v>
      </c>
      <c r="H553" s="744">
        <v>142755</v>
      </c>
      <c r="I553" s="744">
        <v>42755</v>
      </c>
      <c r="J553" s="744" t="s">
        <v>1452</v>
      </c>
      <c r="K553" s="744" t="s">
        <v>1453</v>
      </c>
      <c r="L553" s="747">
        <v>591.37</v>
      </c>
      <c r="M553" s="747">
        <v>4</v>
      </c>
      <c r="N553" s="748">
        <v>2365.48</v>
      </c>
    </row>
    <row r="554" spans="1:14" ht="14.4" customHeight="1" x14ac:dyDescent="0.3">
      <c r="A554" s="742" t="s">
        <v>524</v>
      </c>
      <c r="B554" s="743" t="s">
        <v>525</v>
      </c>
      <c r="C554" s="744" t="s">
        <v>542</v>
      </c>
      <c r="D554" s="745" t="s">
        <v>543</v>
      </c>
      <c r="E554" s="746">
        <v>50113001</v>
      </c>
      <c r="F554" s="745" t="s">
        <v>548</v>
      </c>
      <c r="G554" s="744" t="s">
        <v>549</v>
      </c>
      <c r="H554" s="744">
        <v>214616</v>
      </c>
      <c r="I554" s="744">
        <v>214616</v>
      </c>
      <c r="J554" s="744" t="s">
        <v>1454</v>
      </c>
      <c r="K554" s="744" t="s">
        <v>1455</v>
      </c>
      <c r="L554" s="747">
        <v>47.610000000000014</v>
      </c>
      <c r="M554" s="747">
        <v>16</v>
      </c>
      <c r="N554" s="748">
        <v>761.76000000000022</v>
      </c>
    </row>
    <row r="555" spans="1:14" ht="14.4" customHeight="1" x14ac:dyDescent="0.3">
      <c r="A555" s="742" t="s">
        <v>524</v>
      </c>
      <c r="B555" s="743" t="s">
        <v>525</v>
      </c>
      <c r="C555" s="744" t="s">
        <v>542</v>
      </c>
      <c r="D555" s="745" t="s">
        <v>543</v>
      </c>
      <c r="E555" s="746">
        <v>50113001</v>
      </c>
      <c r="F555" s="745" t="s">
        <v>548</v>
      </c>
      <c r="G555" s="744" t="s">
        <v>549</v>
      </c>
      <c r="H555" s="744">
        <v>104178</v>
      </c>
      <c r="I555" s="744">
        <v>4178</v>
      </c>
      <c r="J555" s="744" t="s">
        <v>1456</v>
      </c>
      <c r="K555" s="744" t="s">
        <v>897</v>
      </c>
      <c r="L555" s="747">
        <v>43.319999999999993</v>
      </c>
      <c r="M555" s="747">
        <v>2</v>
      </c>
      <c r="N555" s="748">
        <v>86.639999999999986</v>
      </c>
    </row>
    <row r="556" spans="1:14" ht="14.4" customHeight="1" x14ac:dyDescent="0.3">
      <c r="A556" s="742" t="s">
        <v>524</v>
      </c>
      <c r="B556" s="743" t="s">
        <v>525</v>
      </c>
      <c r="C556" s="744" t="s">
        <v>542</v>
      </c>
      <c r="D556" s="745" t="s">
        <v>543</v>
      </c>
      <c r="E556" s="746">
        <v>50113001</v>
      </c>
      <c r="F556" s="745" t="s">
        <v>548</v>
      </c>
      <c r="G556" s="744" t="s">
        <v>549</v>
      </c>
      <c r="H556" s="744">
        <v>850072</v>
      </c>
      <c r="I556" s="744">
        <v>162502</v>
      </c>
      <c r="J556" s="744" t="s">
        <v>1457</v>
      </c>
      <c r="K556" s="744" t="s">
        <v>1458</v>
      </c>
      <c r="L556" s="747">
        <v>56.350714148413509</v>
      </c>
      <c r="M556" s="747">
        <v>14</v>
      </c>
      <c r="N556" s="748">
        <v>788.90999807778917</v>
      </c>
    </row>
    <row r="557" spans="1:14" ht="14.4" customHeight="1" x14ac:dyDescent="0.3">
      <c r="A557" s="742" t="s">
        <v>524</v>
      </c>
      <c r="B557" s="743" t="s">
        <v>525</v>
      </c>
      <c r="C557" s="744" t="s">
        <v>542</v>
      </c>
      <c r="D557" s="745" t="s">
        <v>543</v>
      </c>
      <c r="E557" s="746">
        <v>50113001</v>
      </c>
      <c r="F557" s="745" t="s">
        <v>548</v>
      </c>
      <c r="G557" s="744" t="s">
        <v>549</v>
      </c>
      <c r="H557" s="744">
        <v>150117</v>
      </c>
      <c r="I557" s="744">
        <v>50117</v>
      </c>
      <c r="J557" s="744" t="s">
        <v>1459</v>
      </c>
      <c r="K557" s="744" t="s">
        <v>1460</v>
      </c>
      <c r="L557" s="747">
        <v>158.59799999999996</v>
      </c>
      <c r="M557" s="747">
        <v>10</v>
      </c>
      <c r="N557" s="748">
        <v>1585.9799999999996</v>
      </c>
    </row>
    <row r="558" spans="1:14" ht="14.4" customHeight="1" x14ac:dyDescent="0.3">
      <c r="A558" s="742" t="s">
        <v>524</v>
      </c>
      <c r="B558" s="743" t="s">
        <v>525</v>
      </c>
      <c r="C558" s="744" t="s">
        <v>542</v>
      </c>
      <c r="D558" s="745" t="s">
        <v>543</v>
      </c>
      <c r="E558" s="746">
        <v>50113001</v>
      </c>
      <c r="F558" s="745" t="s">
        <v>548</v>
      </c>
      <c r="G558" s="744" t="s">
        <v>554</v>
      </c>
      <c r="H558" s="744">
        <v>190973</v>
      </c>
      <c r="I558" s="744">
        <v>190973</v>
      </c>
      <c r="J558" s="744" t="s">
        <v>1461</v>
      </c>
      <c r="K558" s="744" t="s">
        <v>705</v>
      </c>
      <c r="L558" s="747">
        <v>268.86</v>
      </c>
      <c r="M558" s="747">
        <v>2</v>
      </c>
      <c r="N558" s="748">
        <v>537.72</v>
      </c>
    </row>
    <row r="559" spans="1:14" ht="14.4" customHeight="1" x14ac:dyDescent="0.3">
      <c r="A559" s="742" t="s">
        <v>524</v>
      </c>
      <c r="B559" s="743" t="s">
        <v>525</v>
      </c>
      <c r="C559" s="744" t="s">
        <v>542</v>
      </c>
      <c r="D559" s="745" t="s">
        <v>543</v>
      </c>
      <c r="E559" s="746">
        <v>50113001</v>
      </c>
      <c r="F559" s="745" t="s">
        <v>548</v>
      </c>
      <c r="G559" s="744" t="s">
        <v>554</v>
      </c>
      <c r="H559" s="744">
        <v>190968</v>
      </c>
      <c r="I559" s="744">
        <v>190968</v>
      </c>
      <c r="J559" s="744" t="s">
        <v>1462</v>
      </c>
      <c r="K559" s="744" t="s">
        <v>705</v>
      </c>
      <c r="L559" s="747">
        <v>223.97</v>
      </c>
      <c r="M559" s="747">
        <v>2</v>
      </c>
      <c r="N559" s="748">
        <v>447.94</v>
      </c>
    </row>
    <row r="560" spans="1:14" ht="14.4" customHeight="1" x14ac:dyDescent="0.3">
      <c r="A560" s="742" t="s">
        <v>524</v>
      </c>
      <c r="B560" s="743" t="s">
        <v>525</v>
      </c>
      <c r="C560" s="744" t="s">
        <v>542</v>
      </c>
      <c r="D560" s="745" t="s">
        <v>543</v>
      </c>
      <c r="E560" s="746">
        <v>50113001</v>
      </c>
      <c r="F560" s="745" t="s">
        <v>548</v>
      </c>
      <c r="G560" s="744" t="s">
        <v>554</v>
      </c>
      <c r="H560" s="744">
        <v>190958</v>
      </c>
      <c r="I560" s="744">
        <v>190958</v>
      </c>
      <c r="J560" s="744" t="s">
        <v>1463</v>
      </c>
      <c r="K560" s="744" t="s">
        <v>705</v>
      </c>
      <c r="L560" s="747">
        <v>164.19</v>
      </c>
      <c r="M560" s="747">
        <v>2</v>
      </c>
      <c r="N560" s="748">
        <v>328.38</v>
      </c>
    </row>
    <row r="561" spans="1:14" ht="14.4" customHeight="1" x14ac:dyDescent="0.3">
      <c r="A561" s="742" t="s">
        <v>524</v>
      </c>
      <c r="B561" s="743" t="s">
        <v>525</v>
      </c>
      <c r="C561" s="744" t="s">
        <v>542</v>
      </c>
      <c r="D561" s="745" t="s">
        <v>543</v>
      </c>
      <c r="E561" s="746">
        <v>50113001</v>
      </c>
      <c r="F561" s="745" t="s">
        <v>548</v>
      </c>
      <c r="G561" s="744" t="s">
        <v>554</v>
      </c>
      <c r="H561" s="744">
        <v>56972</v>
      </c>
      <c r="I561" s="744">
        <v>56972</v>
      </c>
      <c r="J561" s="744" t="s">
        <v>1464</v>
      </c>
      <c r="K561" s="744" t="s">
        <v>1465</v>
      </c>
      <c r="L561" s="747">
        <v>14.849444444444449</v>
      </c>
      <c r="M561" s="747">
        <v>18</v>
      </c>
      <c r="N561" s="748">
        <v>267.29000000000008</v>
      </c>
    </row>
    <row r="562" spans="1:14" ht="14.4" customHeight="1" x14ac:dyDescent="0.3">
      <c r="A562" s="742" t="s">
        <v>524</v>
      </c>
      <c r="B562" s="743" t="s">
        <v>525</v>
      </c>
      <c r="C562" s="744" t="s">
        <v>542</v>
      </c>
      <c r="D562" s="745" t="s">
        <v>543</v>
      </c>
      <c r="E562" s="746">
        <v>50113001</v>
      </c>
      <c r="F562" s="745" t="s">
        <v>548</v>
      </c>
      <c r="G562" s="744" t="s">
        <v>554</v>
      </c>
      <c r="H562" s="744">
        <v>56976</v>
      </c>
      <c r="I562" s="744">
        <v>56976</v>
      </c>
      <c r="J562" s="744" t="s">
        <v>1466</v>
      </c>
      <c r="K562" s="744" t="s">
        <v>1467</v>
      </c>
      <c r="L562" s="747">
        <v>12.005000000000003</v>
      </c>
      <c r="M562" s="747">
        <v>16</v>
      </c>
      <c r="N562" s="748">
        <v>192.08000000000004</v>
      </c>
    </row>
    <row r="563" spans="1:14" ht="14.4" customHeight="1" x14ac:dyDescent="0.3">
      <c r="A563" s="742" t="s">
        <v>524</v>
      </c>
      <c r="B563" s="743" t="s">
        <v>525</v>
      </c>
      <c r="C563" s="744" t="s">
        <v>542</v>
      </c>
      <c r="D563" s="745" t="s">
        <v>543</v>
      </c>
      <c r="E563" s="746">
        <v>50113001</v>
      </c>
      <c r="F563" s="745" t="s">
        <v>548</v>
      </c>
      <c r="G563" s="744" t="s">
        <v>554</v>
      </c>
      <c r="H563" s="744">
        <v>156981</v>
      </c>
      <c r="I563" s="744">
        <v>56981</v>
      </c>
      <c r="J563" s="744" t="s">
        <v>1468</v>
      </c>
      <c r="K563" s="744" t="s">
        <v>843</v>
      </c>
      <c r="L563" s="747">
        <v>36.179996239655466</v>
      </c>
      <c r="M563" s="747">
        <v>9</v>
      </c>
      <c r="N563" s="748">
        <v>325.61996615689918</v>
      </c>
    </row>
    <row r="564" spans="1:14" ht="14.4" customHeight="1" x14ac:dyDescent="0.3">
      <c r="A564" s="742" t="s">
        <v>524</v>
      </c>
      <c r="B564" s="743" t="s">
        <v>525</v>
      </c>
      <c r="C564" s="744" t="s">
        <v>542</v>
      </c>
      <c r="D564" s="745" t="s">
        <v>543</v>
      </c>
      <c r="E564" s="746">
        <v>50113001</v>
      </c>
      <c r="F564" s="745" t="s">
        <v>548</v>
      </c>
      <c r="G564" s="744" t="s">
        <v>526</v>
      </c>
      <c r="H564" s="744">
        <v>185751</v>
      </c>
      <c r="I564" s="744">
        <v>185751</v>
      </c>
      <c r="J564" s="744" t="s">
        <v>1469</v>
      </c>
      <c r="K564" s="744" t="s">
        <v>1470</v>
      </c>
      <c r="L564" s="747">
        <v>102.95000000000003</v>
      </c>
      <c r="M564" s="747">
        <v>1</v>
      </c>
      <c r="N564" s="748">
        <v>102.95000000000003</v>
      </c>
    </row>
    <row r="565" spans="1:14" ht="14.4" customHeight="1" x14ac:dyDescent="0.3">
      <c r="A565" s="742" t="s">
        <v>524</v>
      </c>
      <c r="B565" s="743" t="s">
        <v>525</v>
      </c>
      <c r="C565" s="744" t="s">
        <v>542</v>
      </c>
      <c r="D565" s="745" t="s">
        <v>543</v>
      </c>
      <c r="E565" s="746">
        <v>50113001</v>
      </c>
      <c r="F565" s="745" t="s">
        <v>548</v>
      </c>
      <c r="G565" s="744" t="s">
        <v>549</v>
      </c>
      <c r="H565" s="744">
        <v>154094</v>
      </c>
      <c r="I565" s="744">
        <v>54094</v>
      </c>
      <c r="J565" s="744" t="s">
        <v>1471</v>
      </c>
      <c r="K565" s="744" t="s">
        <v>1472</v>
      </c>
      <c r="L565" s="747">
        <v>111.84600000000003</v>
      </c>
      <c r="M565" s="747">
        <v>5</v>
      </c>
      <c r="N565" s="748">
        <v>559.23000000000013</v>
      </c>
    </row>
    <row r="566" spans="1:14" ht="14.4" customHeight="1" x14ac:dyDescent="0.3">
      <c r="A566" s="742" t="s">
        <v>524</v>
      </c>
      <c r="B566" s="743" t="s">
        <v>525</v>
      </c>
      <c r="C566" s="744" t="s">
        <v>542</v>
      </c>
      <c r="D566" s="745" t="s">
        <v>543</v>
      </c>
      <c r="E566" s="746">
        <v>50113001</v>
      </c>
      <c r="F566" s="745" t="s">
        <v>548</v>
      </c>
      <c r="G566" s="744" t="s">
        <v>554</v>
      </c>
      <c r="H566" s="744">
        <v>174681</v>
      </c>
      <c r="I566" s="744">
        <v>174681</v>
      </c>
      <c r="J566" s="744" t="s">
        <v>1473</v>
      </c>
      <c r="K566" s="744" t="s">
        <v>1474</v>
      </c>
      <c r="L566" s="747">
        <v>219.44</v>
      </c>
      <c r="M566" s="747">
        <v>2</v>
      </c>
      <c r="N566" s="748">
        <v>438.88</v>
      </c>
    </row>
    <row r="567" spans="1:14" ht="14.4" customHeight="1" x14ac:dyDescent="0.3">
      <c r="A567" s="742" t="s">
        <v>524</v>
      </c>
      <c r="B567" s="743" t="s">
        <v>525</v>
      </c>
      <c r="C567" s="744" t="s">
        <v>542</v>
      </c>
      <c r="D567" s="745" t="s">
        <v>543</v>
      </c>
      <c r="E567" s="746">
        <v>50113001</v>
      </c>
      <c r="F567" s="745" t="s">
        <v>548</v>
      </c>
      <c r="G567" s="744" t="s">
        <v>554</v>
      </c>
      <c r="H567" s="744">
        <v>850551</v>
      </c>
      <c r="I567" s="744">
        <v>167859</v>
      </c>
      <c r="J567" s="744" t="s">
        <v>1475</v>
      </c>
      <c r="K567" s="744" t="s">
        <v>1177</v>
      </c>
      <c r="L567" s="747">
        <v>298.17500000000001</v>
      </c>
      <c r="M567" s="747">
        <v>2</v>
      </c>
      <c r="N567" s="748">
        <v>596.35</v>
      </c>
    </row>
    <row r="568" spans="1:14" ht="14.4" customHeight="1" x14ac:dyDescent="0.3">
      <c r="A568" s="742" t="s">
        <v>524</v>
      </c>
      <c r="B568" s="743" t="s">
        <v>525</v>
      </c>
      <c r="C568" s="744" t="s">
        <v>542</v>
      </c>
      <c r="D568" s="745" t="s">
        <v>543</v>
      </c>
      <c r="E568" s="746">
        <v>50113001</v>
      </c>
      <c r="F568" s="745" t="s">
        <v>548</v>
      </c>
      <c r="G568" s="744" t="s">
        <v>549</v>
      </c>
      <c r="H568" s="744">
        <v>102360</v>
      </c>
      <c r="I568" s="744">
        <v>2360</v>
      </c>
      <c r="J568" s="744" t="s">
        <v>1476</v>
      </c>
      <c r="K568" s="744" t="s">
        <v>780</v>
      </c>
      <c r="L568" s="747">
        <v>78.86</v>
      </c>
      <c r="M568" s="747">
        <v>2</v>
      </c>
      <c r="N568" s="748">
        <v>157.72</v>
      </c>
    </row>
    <row r="569" spans="1:14" ht="14.4" customHeight="1" x14ac:dyDescent="0.3">
      <c r="A569" s="742" t="s">
        <v>524</v>
      </c>
      <c r="B569" s="743" t="s">
        <v>525</v>
      </c>
      <c r="C569" s="744" t="s">
        <v>542</v>
      </c>
      <c r="D569" s="745" t="s">
        <v>543</v>
      </c>
      <c r="E569" s="746">
        <v>50113001</v>
      </c>
      <c r="F569" s="745" t="s">
        <v>548</v>
      </c>
      <c r="G569" s="744" t="s">
        <v>549</v>
      </c>
      <c r="H569" s="744">
        <v>197864</v>
      </c>
      <c r="I569" s="744">
        <v>97864</v>
      </c>
      <c r="J569" s="744" t="s">
        <v>1477</v>
      </c>
      <c r="K569" s="744" t="s">
        <v>572</v>
      </c>
      <c r="L569" s="747">
        <v>302.26714285714286</v>
      </c>
      <c r="M569" s="747">
        <v>7</v>
      </c>
      <c r="N569" s="748">
        <v>2115.87</v>
      </c>
    </row>
    <row r="570" spans="1:14" ht="14.4" customHeight="1" x14ac:dyDescent="0.3">
      <c r="A570" s="742" t="s">
        <v>524</v>
      </c>
      <c r="B570" s="743" t="s">
        <v>525</v>
      </c>
      <c r="C570" s="744" t="s">
        <v>542</v>
      </c>
      <c r="D570" s="745" t="s">
        <v>543</v>
      </c>
      <c r="E570" s="746">
        <v>50113001</v>
      </c>
      <c r="F570" s="745" t="s">
        <v>548</v>
      </c>
      <c r="G570" s="744" t="s">
        <v>554</v>
      </c>
      <c r="H570" s="744">
        <v>845108</v>
      </c>
      <c r="I570" s="744">
        <v>125595</v>
      </c>
      <c r="J570" s="744" t="s">
        <v>1478</v>
      </c>
      <c r="K570" s="744" t="s">
        <v>1479</v>
      </c>
      <c r="L570" s="747">
        <v>87.732499999999987</v>
      </c>
      <c r="M570" s="747">
        <v>4</v>
      </c>
      <c r="N570" s="748">
        <v>350.92999999999995</v>
      </c>
    </row>
    <row r="571" spans="1:14" ht="14.4" customHeight="1" x14ac:dyDescent="0.3">
      <c r="A571" s="742" t="s">
        <v>524</v>
      </c>
      <c r="B571" s="743" t="s">
        <v>525</v>
      </c>
      <c r="C571" s="744" t="s">
        <v>542</v>
      </c>
      <c r="D571" s="745" t="s">
        <v>543</v>
      </c>
      <c r="E571" s="746">
        <v>50113001</v>
      </c>
      <c r="F571" s="745" t="s">
        <v>548</v>
      </c>
      <c r="G571" s="744" t="s">
        <v>526</v>
      </c>
      <c r="H571" s="744">
        <v>214627</v>
      </c>
      <c r="I571" s="744">
        <v>214627</v>
      </c>
      <c r="J571" s="744" t="s">
        <v>1480</v>
      </c>
      <c r="K571" s="744" t="s">
        <v>1185</v>
      </c>
      <c r="L571" s="747">
        <v>84.72999999999999</v>
      </c>
      <c r="M571" s="747">
        <v>1</v>
      </c>
      <c r="N571" s="748">
        <v>84.72999999999999</v>
      </c>
    </row>
    <row r="572" spans="1:14" ht="14.4" customHeight="1" x14ac:dyDescent="0.3">
      <c r="A572" s="742" t="s">
        <v>524</v>
      </c>
      <c r="B572" s="743" t="s">
        <v>525</v>
      </c>
      <c r="C572" s="744" t="s">
        <v>542</v>
      </c>
      <c r="D572" s="745" t="s">
        <v>543</v>
      </c>
      <c r="E572" s="746">
        <v>50113001</v>
      </c>
      <c r="F572" s="745" t="s">
        <v>548</v>
      </c>
      <c r="G572" s="744" t="s">
        <v>526</v>
      </c>
      <c r="H572" s="744">
        <v>214628</v>
      </c>
      <c r="I572" s="744">
        <v>214628</v>
      </c>
      <c r="J572" s="744" t="s">
        <v>1481</v>
      </c>
      <c r="K572" s="744" t="s">
        <v>1482</v>
      </c>
      <c r="L572" s="747">
        <v>71.099999999999994</v>
      </c>
      <c r="M572" s="747">
        <v>2</v>
      </c>
      <c r="N572" s="748">
        <v>142.19999999999999</v>
      </c>
    </row>
    <row r="573" spans="1:14" ht="14.4" customHeight="1" x14ac:dyDescent="0.3">
      <c r="A573" s="742" t="s">
        <v>524</v>
      </c>
      <c r="B573" s="743" t="s">
        <v>525</v>
      </c>
      <c r="C573" s="744" t="s">
        <v>542</v>
      </c>
      <c r="D573" s="745" t="s">
        <v>543</v>
      </c>
      <c r="E573" s="746">
        <v>50113001</v>
      </c>
      <c r="F573" s="745" t="s">
        <v>548</v>
      </c>
      <c r="G573" s="744" t="s">
        <v>526</v>
      </c>
      <c r="H573" s="744">
        <v>214620</v>
      </c>
      <c r="I573" s="744">
        <v>214620</v>
      </c>
      <c r="J573" s="744" t="s">
        <v>1483</v>
      </c>
      <c r="K573" s="744" t="s">
        <v>1484</v>
      </c>
      <c r="L573" s="747">
        <v>101.66999999999997</v>
      </c>
      <c r="M573" s="747">
        <v>1</v>
      </c>
      <c r="N573" s="748">
        <v>101.66999999999997</v>
      </c>
    </row>
    <row r="574" spans="1:14" ht="14.4" customHeight="1" x14ac:dyDescent="0.3">
      <c r="A574" s="742" t="s">
        <v>524</v>
      </c>
      <c r="B574" s="743" t="s">
        <v>525</v>
      </c>
      <c r="C574" s="744" t="s">
        <v>542</v>
      </c>
      <c r="D574" s="745" t="s">
        <v>543</v>
      </c>
      <c r="E574" s="746">
        <v>50113001</v>
      </c>
      <c r="F574" s="745" t="s">
        <v>548</v>
      </c>
      <c r="G574" s="744" t="s">
        <v>554</v>
      </c>
      <c r="H574" s="744">
        <v>115551</v>
      </c>
      <c r="I574" s="744">
        <v>115551</v>
      </c>
      <c r="J574" s="744" t="s">
        <v>1485</v>
      </c>
      <c r="K574" s="744" t="s">
        <v>1486</v>
      </c>
      <c r="L574" s="747">
        <v>71.61</v>
      </c>
      <c r="M574" s="747">
        <v>1</v>
      </c>
      <c r="N574" s="748">
        <v>71.61</v>
      </c>
    </row>
    <row r="575" spans="1:14" ht="14.4" customHeight="1" x14ac:dyDescent="0.3">
      <c r="A575" s="742" t="s">
        <v>524</v>
      </c>
      <c r="B575" s="743" t="s">
        <v>525</v>
      </c>
      <c r="C575" s="744" t="s">
        <v>542</v>
      </c>
      <c r="D575" s="745" t="s">
        <v>543</v>
      </c>
      <c r="E575" s="746">
        <v>50113001</v>
      </c>
      <c r="F575" s="745" t="s">
        <v>548</v>
      </c>
      <c r="G575" s="744" t="s">
        <v>554</v>
      </c>
      <c r="H575" s="744">
        <v>131934</v>
      </c>
      <c r="I575" s="744">
        <v>31934</v>
      </c>
      <c r="J575" s="744" t="s">
        <v>1487</v>
      </c>
      <c r="K575" s="744" t="s">
        <v>1488</v>
      </c>
      <c r="L575" s="747">
        <v>49.943333333333349</v>
      </c>
      <c r="M575" s="747">
        <v>3</v>
      </c>
      <c r="N575" s="748">
        <v>149.83000000000004</v>
      </c>
    </row>
    <row r="576" spans="1:14" ht="14.4" customHeight="1" x14ac:dyDescent="0.3">
      <c r="A576" s="742" t="s">
        <v>524</v>
      </c>
      <c r="B576" s="743" t="s">
        <v>525</v>
      </c>
      <c r="C576" s="744" t="s">
        <v>542</v>
      </c>
      <c r="D576" s="745" t="s">
        <v>543</v>
      </c>
      <c r="E576" s="746">
        <v>50113001</v>
      </c>
      <c r="F576" s="745" t="s">
        <v>548</v>
      </c>
      <c r="G576" s="744" t="s">
        <v>549</v>
      </c>
      <c r="H576" s="744">
        <v>202789</v>
      </c>
      <c r="I576" s="744">
        <v>202789</v>
      </c>
      <c r="J576" s="744" t="s">
        <v>1489</v>
      </c>
      <c r="K576" s="744" t="s">
        <v>1490</v>
      </c>
      <c r="L576" s="747">
        <v>70.030784313725491</v>
      </c>
      <c r="M576" s="747">
        <v>102</v>
      </c>
      <c r="N576" s="748">
        <v>7143.14</v>
      </c>
    </row>
    <row r="577" spans="1:14" ht="14.4" customHeight="1" x14ac:dyDescent="0.3">
      <c r="A577" s="742" t="s">
        <v>524</v>
      </c>
      <c r="B577" s="743" t="s">
        <v>525</v>
      </c>
      <c r="C577" s="744" t="s">
        <v>542</v>
      </c>
      <c r="D577" s="745" t="s">
        <v>543</v>
      </c>
      <c r="E577" s="746">
        <v>50113001</v>
      </c>
      <c r="F577" s="745" t="s">
        <v>548</v>
      </c>
      <c r="G577" s="744" t="s">
        <v>549</v>
      </c>
      <c r="H577" s="744">
        <v>202790</v>
      </c>
      <c r="I577" s="744">
        <v>202790</v>
      </c>
      <c r="J577" s="744" t="s">
        <v>1489</v>
      </c>
      <c r="K577" s="744" t="s">
        <v>1491</v>
      </c>
      <c r="L577" s="747">
        <v>109.85327449091943</v>
      </c>
      <c r="M577" s="747">
        <v>12</v>
      </c>
      <c r="N577" s="748">
        <v>1318.2392938910332</v>
      </c>
    </row>
    <row r="578" spans="1:14" ht="14.4" customHeight="1" x14ac:dyDescent="0.3">
      <c r="A578" s="742" t="s">
        <v>524</v>
      </c>
      <c r="B578" s="743" t="s">
        <v>525</v>
      </c>
      <c r="C578" s="744" t="s">
        <v>542</v>
      </c>
      <c r="D578" s="745" t="s">
        <v>543</v>
      </c>
      <c r="E578" s="746">
        <v>50113001</v>
      </c>
      <c r="F578" s="745" t="s">
        <v>548</v>
      </c>
      <c r="G578" s="744" t="s">
        <v>549</v>
      </c>
      <c r="H578" s="744">
        <v>103550</v>
      </c>
      <c r="I578" s="744">
        <v>3550</v>
      </c>
      <c r="J578" s="744" t="s">
        <v>1492</v>
      </c>
      <c r="K578" s="744" t="s">
        <v>984</v>
      </c>
      <c r="L578" s="747">
        <v>40.220000000000006</v>
      </c>
      <c r="M578" s="747">
        <v>3</v>
      </c>
      <c r="N578" s="748">
        <v>120.66000000000001</v>
      </c>
    </row>
    <row r="579" spans="1:14" ht="14.4" customHeight="1" x14ac:dyDescent="0.3">
      <c r="A579" s="742" t="s">
        <v>524</v>
      </c>
      <c r="B579" s="743" t="s">
        <v>525</v>
      </c>
      <c r="C579" s="744" t="s">
        <v>542</v>
      </c>
      <c r="D579" s="745" t="s">
        <v>543</v>
      </c>
      <c r="E579" s="746">
        <v>50113001</v>
      </c>
      <c r="F579" s="745" t="s">
        <v>548</v>
      </c>
      <c r="G579" s="744" t="s">
        <v>549</v>
      </c>
      <c r="H579" s="744">
        <v>130434</v>
      </c>
      <c r="I579" s="744">
        <v>30434</v>
      </c>
      <c r="J579" s="744" t="s">
        <v>1492</v>
      </c>
      <c r="K579" s="744" t="s">
        <v>1493</v>
      </c>
      <c r="L579" s="747">
        <v>157.40138894344855</v>
      </c>
      <c r="M579" s="747">
        <v>14</v>
      </c>
      <c r="N579" s="748">
        <v>2203.6194452082796</v>
      </c>
    </row>
    <row r="580" spans="1:14" ht="14.4" customHeight="1" x14ac:dyDescent="0.3">
      <c r="A580" s="742" t="s">
        <v>524</v>
      </c>
      <c r="B580" s="743" t="s">
        <v>525</v>
      </c>
      <c r="C580" s="744" t="s">
        <v>542</v>
      </c>
      <c r="D580" s="745" t="s">
        <v>543</v>
      </c>
      <c r="E580" s="746">
        <v>50113001</v>
      </c>
      <c r="F580" s="745" t="s">
        <v>548</v>
      </c>
      <c r="G580" s="744" t="s">
        <v>554</v>
      </c>
      <c r="H580" s="744">
        <v>201088</v>
      </c>
      <c r="I580" s="744">
        <v>201088</v>
      </c>
      <c r="J580" s="744" t="s">
        <v>1494</v>
      </c>
      <c r="K580" s="744" t="s">
        <v>1495</v>
      </c>
      <c r="L580" s="747">
        <v>53.500000000000028</v>
      </c>
      <c r="M580" s="747">
        <v>1</v>
      </c>
      <c r="N580" s="748">
        <v>53.500000000000028</v>
      </c>
    </row>
    <row r="581" spans="1:14" ht="14.4" customHeight="1" x14ac:dyDescent="0.3">
      <c r="A581" s="742" t="s">
        <v>524</v>
      </c>
      <c r="B581" s="743" t="s">
        <v>525</v>
      </c>
      <c r="C581" s="744" t="s">
        <v>542</v>
      </c>
      <c r="D581" s="745" t="s">
        <v>543</v>
      </c>
      <c r="E581" s="746">
        <v>50113001</v>
      </c>
      <c r="F581" s="745" t="s">
        <v>548</v>
      </c>
      <c r="G581" s="744" t="s">
        <v>554</v>
      </c>
      <c r="H581" s="744">
        <v>201082</v>
      </c>
      <c r="I581" s="744">
        <v>201082</v>
      </c>
      <c r="J581" s="744" t="s">
        <v>1496</v>
      </c>
      <c r="K581" s="744" t="s">
        <v>1497</v>
      </c>
      <c r="L581" s="747">
        <v>77.406663959331652</v>
      </c>
      <c r="M581" s="747">
        <v>6</v>
      </c>
      <c r="N581" s="748">
        <v>464.43998375598994</v>
      </c>
    </row>
    <row r="582" spans="1:14" ht="14.4" customHeight="1" x14ac:dyDescent="0.3">
      <c r="A582" s="742" t="s">
        <v>524</v>
      </c>
      <c r="B582" s="743" t="s">
        <v>525</v>
      </c>
      <c r="C582" s="744" t="s">
        <v>542</v>
      </c>
      <c r="D582" s="745" t="s">
        <v>543</v>
      </c>
      <c r="E582" s="746">
        <v>50113001</v>
      </c>
      <c r="F582" s="745" t="s">
        <v>548</v>
      </c>
      <c r="G582" s="744" t="s">
        <v>549</v>
      </c>
      <c r="H582" s="744">
        <v>118279</v>
      </c>
      <c r="I582" s="744">
        <v>18279</v>
      </c>
      <c r="J582" s="744" t="s">
        <v>1498</v>
      </c>
      <c r="K582" s="744" t="s">
        <v>1499</v>
      </c>
      <c r="L582" s="747">
        <v>1241</v>
      </c>
      <c r="M582" s="747">
        <v>1</v>
      </c>
      <c r="N582" s="748">
        <v>1241</v>
      </c>
    </row>
    <row r="583" spans="1:14" ht="14.4" customHeight="1" x14ac:dyDescent="0.3">
      <c r="A583" s="742" t="s">
        <v>524</v>
      </c>
      <c r="B583" s="743" t="s">
        <v>525</v>
      </c>
      <c r="C583" s="744" t="s">
        <v>542</v>
      </c>
      <c r="D583" s="745" t="s">
        <v>543</v>
      </c>
      <c r="E583" s="746">
        <v>50113001</v>
      </c>
      <c r="F583" s="745" t="s">
        <v>548</v>
      </c>
      <c r="G583" s="744" t="s">
        <v>549</v>
      </c>
      <c r="H583" s="744">
        <v>173400</v>
      </c>
      <c r="I583" s="744">
        <v>173400</v>
      </c>
      <c r="J583" s="744" t="s">
        <v>1500</v>
      </c>
      <c r="K583" s="744" t="s">
        <v>1501</v>
      </c>
      <c r="L583" s="747">
        <v>613.34999999999991</v>
      </c>
      <c r="M583" s="747">
        <v>2</v>
      </c>
      <c r="N583" s="748">
        <v>1226.6999999999998</v>
      </c>
    </row>
    <row r="584" spans="1:14" ht="14.4" customHeight="1" x14ac:dyDescent="0.3">
      <c r="A584" s="742" t="s">
        <v>524</v>
      </c>
      <c r="B584" s="743" t="s">
        <v>525</v>
      </c>
      <c r="C584" s="744" t="s">
        <v>542</v>
      </c>
      <c r="D584" s="745" t="s">
        <v>543</v>
      </c>
      <c r="E584" s="746">
        <v>50113001</v>
      </c>
      <c r="F584" s="745" t="s">
        <v>548</v>
      </c>
      <c r="G584" s="744" t="s">
        <v>549</v>
      </c>
      <c r="H584" s="744">
        <v>196118</v>
      </c>
      <c r="I584" s="744">
        <v>96118</v>
      </c>
      <c r="J584" s="744" t="s">
        <v>1500</v>
      </c>
      <c r="K584" s="744" t="s">
        <v>1502</v>
      </c>
      <c r="L584" s="747">
        <v>512.42500000000007</v>
      </c>
      <c r="M584" s="747">
        <v>12</v>
      </c>
      <c r="N584" s="748">
        <v>6149.1</v>
      </c>
    </row>
    <row r="585" spans="1:14" ht="14.4" customHeight="1" x14ac:dyDescent="0.3">
      <c r="A585" s="742" t="s">
        <v>524</v>
      </c>
      <c r="B585" s="743" t="s">
        <v>525</v>
      </c>
      <c r="C585" s="744" t="s">
        <v>542</v>
      </c>
      <c r="D585" s="745" t="s">
        <v>543</v>
      </c>
      <c r="E585" s="746">
        <v>50113001</v>
      </c>
      <c r="F585" s="745" t="s">
        <v>548</v>
      </c>
      <c r="G585" s="744" t="s">
        <v>549</v>
      </c>
      <c r="H585" s="744">
        <v>184325</v>
      </c>
      <c r="I585" s="744">
        <v>84325</v>
      </c>
      <c r="J585" s="744" t="s">
        <v>1503</v>
      </c>
      <c r="K585" s="744" t="s">
        <v>1504</v>
      </c>
      <c r="L585" s="747">
        <v>77.28000000000003</v>
      </c>
      <c r="M585" s="747">
        <v>1</v>
      </c>
      <c r="N585" s="748">
        <v>77.28000000000003</v>
      </c>
    </row>
    <row r="586" spans="1:14" ht="14.4" customHeight="1" x14ac:dyDescent="0.3">
      <c r="A586" s="742" t="s">
        <v>524</v>
      </c>
      <c r="B586" s="743" t="s">
        <v>525</v>
      </c>
      <c r="C586" s="744" t="s">
        <v>542</v>
      </c>
      <c r="D586" s="745" t="s">
        <v>543</v>
      </c>
      <c r="E586" s="746">
        <v>50113001</v>
      </c>
      <c r="F586" s="745" t="s">
        <v>548</v>
      </c>
      <c r="G586" s="744" t="s">
        <v>549</v>
      </c>
      <c r="H586" s="744">
        <v>184785</v>
      </c>
      <c r="I586" s="744">
        <v>84785</v>
      </c>
      <c r="J586" s="744" t="s">
        <v>1503</v>
      </c>
      <c r="K586" s="744" t="s">
        <v>1505</v>
      </c>
      <c r="L586" s="747">
        <v>192.98000000000005</v>
      </c>
      <c r="M586" s="747">
        <v>1</v>
      </c>
      <c r="N586" s="748">
        <v>192.98000000000005</v>
      </c>
    </row>
    <row r="587" spans="1:14" ht="14.4" customHeight="1" x14ac:dyDescent="0.3">
      <c r="A587" s="742" t="s">
        <v>524</v>
      </c>
      <c r="B587" s="743" t="s">
        <v>525</v>
      </c>
      <c r="C587" s="744" t="s">
        <v>542</v>
      </c>
      <c r="D587" s="745" t="s">
        <v>543</v>
      </c>
      <c r="E587" s="746">
        <v>50113001</v>
      </c>
      <c r="F587" s="745" t="s">
        <v>548</v>
      </c>
      <c r="G587" s="744" t="s">
        <v>549</v>
      </c>
      <c r="H587" s="744">
        <v>112023</v>
      </c>
      <c r="I587" s="744">
        <v>12023</v>
      </c>
      <c r="J587" s="744" t="s">
        <v>1506</v>
      </c>
      <c r="K587" s="744" t="s">
        <v>1507</v>
      </c>
      <c r="L587" s="747">
        <v>70.754749762605712</v>
      </c>
      <c r="M587" s="747">
        <v>19</v>
      </c>
      <c r="N587" s="748">
        <v>1344.3402454895086</v>
      </c>
    </row>
    <row r="588" spans="1:14" ht="14.4" customHeight="1" x14ac:dyDescent="0.3">
      <c r="A588" s="742" t="s">
        <v>524</v>
      </c>
      <c r="B588" s="743" t="s">
        <v>525</v>
      </c>
      <c r="C588" s="744" t="s">
        <v>542</v>
      </c>
      <c r="D588" s="745" t="s">
        <v>543</v>
      </c>
      <c r="E588" s="746">
        <v>50113001</v>
      </c>
      <c r="F588" s="745" t="s">
        <v>548</v>
      </c>
      <c r="G588" s="744" t="s">
        <v>549</v>
      </c>
      <c r="H588" s="744">
        <v>848415</v>
      </c>
      <c r="I588" s="744">
        <v>500291</v>
      </c>
      <c r="J588" s="744" t="s">
        <v>1508</v>
      </c>
      <c r="K588" s="744" t="s">
        <v>1509</v>
      </c>
      <c r="L588" s="747">
        <v>1785.27</v>
      </c>
      <c r="M588" s="747">
        <v>1</v>
      </c>
      <c r="N588" s="748">
        <v>1785.27</v>
      </c>
    </row>
    <row r="589" spans="1:14" ht="14.4" customHeight="1" x14ac:dyDescent="0.3">
      <c r="A589" s="742" t="s">
        <v>524</v>
      </c>
      <c r="B589" s="743" t="s">
        <v>525</v>
      </c>
      <c r="C589" s="744" t="s">
        <v>542</v>
      </c>
      <c r="D589" s="745" t="s">
        <v>543</v>
      </c>
      <c r="E589" s="746">
        <v>50113001</v>
      </c>
      <c r="F589" s="745" t="s">
        <v>548</v>
      </c>
      <c r="G589" s="744" t="s">
        <v>549</v>
      </c>
      <c r="H589" s="744">
        <v>840333</v>
      </c>
      <c r="I589" s="744">
        <v>0</v>
      </c>
      <c r="J589" s="744" t="s">
        <v>1510</v>
      </c>
      <c r="K589" s="744" t="s">
        <v>526</v>
      </c>
      <c r="L589" s="747">
        <v>23.69</v>
      </c>
      <c r="M589" s="747">
        <v>4</v>
      </c>
      <c r="N589" s="748">
        <v>94.76</v>
      </c>
    </row>
    <row r="590" spans="1:14" ht="14.4" customHeight="1" x14ac:dyDescent="0.3">
      <c r="A590" s="742" t="s">
        <v>524</v>
      </c>
      <c r="B590" s="743" t="s">
        <v>525</v>
      </c>
      <c r="C590" s="744" t="s">
        <v>542</v>
      </c>
      <c r="D590" s="745" t="s">
        <v>543</v>
      </c>
      <c r="E590" s="746">
        <v>50113001</v>
      </c>
      <c r="F590" s="745" t="s">
        <v>548</v>
      </c>
      <c r="G590" s="744" t="s">
        <v>549</v>
      </c>
      <c r="H590" s="744">
        <v>100643</v>
      </c>
      <c r="I590" s="744">
        <v>643</v>
      </c>
      <c r="J590" s="744" t="s">
        <v>1511</v>
      </c>
      <c r="K590" s="744" t="s">
        <v>1512</v>
      </c>
      <c r="L590" s="747">
        <v>43.32</v>
      </c>
      <c r="M590" s="747">
        <v>4</v>
      </c>
      <c r="N590" s="748">
        <v>173.28</v>
      </c>
    </row>
    <row r="591" spans="1:14" ht="14.4" customHeight="1" x14ac:dyDescent="0.3">
      <c r="A591" s="742" t="s">
        <v>524</v>
      </c>
      <c r="B591" s="743" t="s">
        <v>525</v>
      </c>
      <c r="C591" s="744" t="s">
        <v>542</v>
      </c>
      <c r="D591" s="745" t="s">
        <v>543</v>
      </c>
      <c r="E591" s="746">
        <v>50113001</v>
      </c>
      <c r="F591" s="745" t="s">
        <v>548</v>
      </c>
      <c r="G591" s="744" t="s">
        <v>549</v>
      </c>
      <c r="H591" s="744">
        <v>100641</v>
      </c>
      <c r="I591" s="744">
        <v>641</v>
      </c>
      <c r="J591" s="744" t="s">
        <v>1513</v>
      </c>
      <c r="K591" s="744" t="s">
        <v>1514</v>
      </c>
      <c r="L591" s="747">
        <v>31.46</v>
      </c>
      <c r="M591" s="747">
        <v>5</v>
      </c>
      <c r="N591" s="748">
        <v>157.30000000000001</v>
      </c>
    </row>
    <row r="592" spans="1:14" ht="14.4" customHeight="1" x14ac:dyDescent="0.3">
      <c r="A592" s="742" t="s">
        <v>524</v>
      </c>
      <c r="B592" s="743" t="s">
        <v>525</v>
      </c>
      <c r="C592" s="744" t="s">
        <v>542</v>
      </c>
      <c r="D592" s="745" t="s">
        <v>543</v>
      </c>
      <c r="E592" s="746">
        <v>50113001</v>
      </c>
      <c r="F592" s="745" t="s">
        <v>548</v>
      </c>
      <c r="G592" s="744" t="s">
        <v>554</v>
      </c>
      <c r="H592" s="744">
        <v>194113</v>
      </c>
      <c r="I592" s="744">
        <v>94113</v>
      </c>
      <c r="J592" s="744" t="s">
        <v>1515</v>
      </c>
      <c r="K592" s="744" t="s">
        <v>1516</v>
      </c>
      <c r="L592" s="747">
        <v>112.04000000000002</v>
      </c>
      <c r="M592" s="747">
        <v>2</v>
      </c>
      <c r="N592" s="748">
        <v>224.08000000000004</v>
      </c>
    </row>
    <row r="593" spans="1:14" ht="14.4" customHeight="1" x14ac:dyDescent="0.3">
      <c r="A593" s="742" t="s">
        <v>524</v>
      </c>
      <c r="B593" s="743" t="s">
        <v>525</v>
      </c>
      <c r="C593" s="744" t="s">
        <v>542</v>
      </c>
      <c r="D593" s="745" t="s">
        <v>543</v>
      </c>
      <c r="E593" s="746">
        <v>50113001</v>
      </c>
      <c r="F593" s="745" t="s">
        <v>548</v>
      </c>
      <c r="G593" s="744" t="s">
        <v>554</v>
      </c>
      <c r="H593" s="744">
        <v>192340</v>
      </c>
      <c r="I593" s="744">
        <v>192340</v>
      </c>
      <c r="J593" s="744" t="s">
        <v>1517</v>
      </c>
      <c r="K593" s="744" t="s">
        <v>1518</v>
      </c>
      <c r="L593" s="747">
        <v>80.47</v>
      </c>
      <c r="M593" s="747">
        <v>1</v>
      </c>
      <c r="N593" s="748">
        <v>80.47</v>
      </c>
    </row>
    <row r="594" spans="1:14" ht="14.4" customHeight="1" x14ac:dyDescent="0.3">
      <c r="A594" s="742" t="s">
        <v>524</v>
      </c>
      <c r="B594" s="743" t="s">
        <v>525</v>
      </c>
      <c r="C594" s="744" t="s">
        <v>542</v>
      </c>
      <c r="D594" s="745" t="s">
        <v>543</v>
      </c>
      <c r="E594" s="746">
        <v>50113001</v>
      </c>
      <c r="F594" s="745" t="s">
        <v>548</v>
      </c>
      <c r="G594" s="744" t="s">
        <v>554</v>
      </c>
      <c r="H594" s="744">
        <v>192342</v>
      </c>
      <c r="I594" s="744">
        <v>192342</v>
      </c>
      <c r="J594" s="744" t="s">
        <v>1519</v>
      </c>
      <c r="K594" s="744" t="s">
        <v>614</v>
      </c>
      <c r="L594" s="747">
        <v>117.70999999999998</v>
      </c>
      <c r="M594" s="747">
        <v>4</v>
      </c>
      <c r="N594" s="748">
        <v>470.83999999999992</v>
      </c>
    </row>
    <row r="595" spans="1:14" ht="14.4" customHeight="1" x14ac:dyDescent="0.3">
      <c r="A595" s="742" t="s">
        <v>524</v>
      </c>
      <c r="B595" s="743" t="s">
        <v>525</v>
      </c>
      <c r="C595" s="744" t="s">
        <v>542</v>
      </c>
      <c r="D595" s="745" t="s">
        <v>543</v>
      </c>
      <c r="E595" s="746">
        <v>50113001</v>
      </c>
      <c r="F595" s="745" t="s">
        <v>548</v>
      </c>
      <c r="G595" s="744" t="s">
        <v>549</v>
      </c>
      <c r="H595" s="744">
        <v>181425</v>
      </c>
      <c r="I595" s="744">
        <v>81425</v>
      </c>
      <c r="J595" s="744" t="s">
        <v>1520</v>
      </c>
      <c r="K595" s="744" t="s">
        <v>1521</v>
      </c>
      <c r="L595" s="747">
        <v>117.41011135244075</v>
      </c>
      <c r="M595" s="747">
        <v>1</v>
      </c>
      <c r="N595" s="748">
        <v>117.41011135244075</v>
      </c>
    </row>
    <row r="596" spans="1:14" ht="14.4" customHeight="1" x14ac:dyDescent="0.3">
      <c r="A596" s="742" t="s">
        <v>524</v>
      </c>
      <c r="B596" s="743" t="s">
        <v>525</v>
      </c>
      <c r="C596" s="744" t="s">
        <v>542</v>
      </c>
      <c r="D596" s="745" t="s">
        <v>543</v>
      </c>
      <c r="E596" s="746">
        <v>50113001</v>
      </c>
      <c r="F596" s="745" t="s">
        <v>548</v>
      </c>
      <c r="G596" s="744" t="s">
        <v>549</v>
      </c>
      <c r="H596" s="744">
        <v>843709</v>
      </c>
      <c r="I596" s="744">
        <v>103386</v>
      </c>
      <c r="J596" s="744" t="s">
        <v>1520</v>
      </c>
      <c r="K596" s="744" t="s">
        <v>1522</v>
      </c>
      <c r="L596" s="747">
        <v>356.96</v>
      </c>
      <c r="M596" s="747">
        <v>1</v>
      </c>
      <c r="N596" s="748">
        <v>356.96</v>
      </c>
    </row>
    <row r="597" spans="1:14" ht="14.4" customHeight="1" x14ac:dyDescent="0.3">
      <c r="A597" s="742" t="s">
        <v>524</v>
      </c>
      <c r="B597" s="743" t="s">
        <v>525</v>
      </c>
      <c r="C597" s="744" t="s">
        <v>542</v>
      </c>
      <c r="D597" s="745" t="s">
        <v>543</v>
      </c>
      <c r="E597" s="746">
        <v>50113001</v>
      </c>
      <c r="F597" s="745" t="s">
        <v>548</v>
      </c>
      <c r="G597" s="744" t="s">
        <v>526</v>
      </c>
      <c r="H597" s="744">
        <v>190957</v>
      </c>
      <c r="I597" s="744">
        <v>90957</v>
      </c>
      <c r="J597" s="744" t="s">
        <v>1523</v>
      </c>
      <c r="K597" s="744" t="s">
        <v>790</v>
      </c>
      <c r="L597" s="747">
        <v>46.989999999999988</v>
      </c>
      <c r="M597" s="747">
        <v>3</v>
      </c>
      <c r="N597" s="748">
        <v>140.96999999999997</v>
      </c>
    </row>
    <row r="598" spans="1:14" ht="14.4" customHeight="1" x14ac:dyDescent="0.3">
      <c r="A598" s="742" t="s">
        <v>524</v>
      </c>
      <c r="B598" s="743" t="s">
        <v>525</v>
      </c>
      <c r="C598" s="744" t="s">
        <v>542</v>
      </c>
      <c r="D598" s="745" t="s">
        <v>543</v>
      </c>
      <c r="E598" s="746">
        <v>50113001</v>
      </c>
      <c r="F598" s="745" t="s">
        <v>548</v>
      </c>
      <c r="G598" s="744" t="s">
        <v>549</v>
      </c>
      <c r="H598" s="744">
        <v>162806</v>
      </c>
      <c r="I598" s="744">
        <v>62806</v>
      </c>
      <c r="J598" s="744" t="s">
        <v>1524</v>
      </c>
      <c r="K598" s="744" t="s">
        <v>1525</v>
      </c>
      <c r="L598" s="747">
        <v>56.8</v>
      </c>
      <c r="M598" s="747">
        <v>1</v>
      </c>
      <c r="N598" s="748">
        <v>56.8</v>
      </c>
    </row>
    <row r="599" spans="1:14" ht="14.4" customHeight="1" x14ac:dyDescent="0.3">
      <c r="A599" s="742" t="s">
        <v>524</v>
      </c>
      <c r="B599" s="743" t="s">
        <v>525</v>
      </c>
      <c r="C599" s="744" t="s">
        <v>542</v>
      </c>
      <c r="D599" s="745" t="s">
        <v>543</v>
      </c>
      <c r="E599" s="746">
        <v>50113001</v>
      </c>
      <c r="F599" s="745" t="s">
        <v>548</v>
      </c>
      <c r="G599" s="744" t="s">
        <v>549</v>
      </c>
      <c r="H599" s="744">
        <v>117926</v>
      </c>
      <c r="I599" s="744">
        <v>201609</v>
      </c>
      <c r="J599" s="744" t="s">
        <v>1526</v>
      </c>
      <c r="K599" s="744" t="s">
        <v>1527</v>
      </c>
      <c r="L599" s="747">
        <v>41.470008427949161</v>
      </c>
      <c r="M599" s="747">
        <v>14</v>
      </c>
      <c r="N599" s="748">
        <v>580.58011799128826</v>
      </c>
    </row>
    <row r="600" spans="1:14" ht="14.4" customHeight="1" x14ac:dyDescent="0.3">
      <c r="A600" s="742" t="s">
        <v>524</v>
      </c>
      <c r="B600" s="743" t="s">
        <v>525</v>
      </c>
      <c r="C600" s="744" t="s">
        <v>542</v>
      </c>
      <c r="D600" s="745" t="s">
        <v>543</v>
      </c>
      <c r="E600" s="746">
        <v>50113001</v>
      </c>
      <c r="F600" s="745" t="s">
        <v>548</v>
      </c>
      <c r="G600" s="744" t="s">
        <v>549</v>
      </c>
      <c r="H600" s="744">
        <v>201607</v>
      </c>
      <c r="I600" s="744">
        <v>201607</v>
      </c>
      <c r="J600" s="744" t="s">
        <v>1526</v>
      </c>
      <c r="K600" s="744" t="s">
        <v>1528</v>
      </c>
      <c r="L600" s="747">
        <v>25.99</v>
      </c>
      <c r="M600" s="747">
        <v>4</v>
      </c>
      <c r="N600" s="748">
        <v>103.96</v>
      </c>
    </row>
    <row r="601" spans="1:14" ht="14.4" customHeight="1" x14ac:dyDescent="0.3">
      <c r="A601" s="742" t="s">
        <v>524</v>
      </c>
      <c r="B601" s="743" t="s">
        <v>525</v>
      </c>
      <c r="C601" s="744" t="s">
        <v>542</v>
      </c>
      <c r="D601" s="745" t="s">
        <v>543</v>
      </c>
      <c r="E601" s="746">
        <v>50113001</v>
      </c>
      <c r="F601" s="745" t="s">
        <v>548</v>
      </c>
      <c r="G601" s="744" t="s">
        <v>549</v>
      </c>
      <c r="H601" s="744">
        <v>201608</v>
      </c>
      <c r="I601" s="744">
        <v>201608</v>
      </c>
      <c r="J601" s="744" t="s">
        <v>1526</v>
      </c>
      <c r="K601" s="744" t="s">
        <v>1529</v>
      </c>
      <c r="L601" s="747">
        <v>57.61999999999999</v>
      </c>
      <c r="M601" s="747">
        <v>28</v>
      </c>
      <c r="N601" s="748">
        <v>1613.3599999999997</v>
      </c>
    </row>
    <row r="602" spans="1:14" ht="14.4" customHeight="1" x14ac:dyDescent="0.3">
      <c r="A602" s="742" t="s">
        <v>524</v>
      </c>
      <c r="B602" s="743" t="s">
        <v>525</v>
      </c>
      <c r="C602" s="744" t="s">
        <v>542</v>
      </c>
      <c r="D602" s="745" t="s">
        <v>543</v>
      </c>
      <c r="E602" s="746">
        <v>50113001</v>
      </c>
      <c r="F602" s="745" t="s">
        <v>548</v>
      </c>
      <c r="G602" s="744" t="s">
        <v>554</v>
      </c>
      <c r="H602" s="744">
        <v>105496</v>
      </c>
      <c r="I602" s="744">
        <v>5496</v>
      </c>
      <c r="J602" s="744" t="s">
        <v>1530</v>
      </c>
      <c r="K602" s="744" t="s">
        <v>1531</v>
      </c>
      <c r="L602" s="747">
        <v>75.716000000000008</v>
      </c>
      <c r="M602" s="747">
        <v>5</v>
      </c>
      <c r="N602" s="748">
        <v>378.58000000000004</v>
      </c>
    </row>
    <row r="603" spans="1:14" ht="14.4" customHeight="1" x14ac:dyDescent="0.3">
      <c r="A603" s="742" t="s">
        <v>524</v>
      </c>
      <c r="B603" s="743" t="s">
        <v>525</v>
      </c>
      <c r="C603" s="744" t="s">
        <v>542</v>
      </c>
      <c r="D603" s="745" t="s">
        <v>543</v>
      </c>
      <c r="E603" s="746">
        <v>50113001</v>
      </c>
      <c r="F603" s="745" t="s">
        <v>548</v>
      </c>
      <c r="G603" s="744" t="s">
        <v>554</v>
      </c>
      <c r="H603" s="744">
        <v>166029</v>
      </c>
      <c r="I603" s="744">
        <v>66029</v>
      </c>
      <c r="J603" s="744" t="s">
        <v>1530</v>
      </c>
      <c r="K603" s="744" t="s">
        <v>1532</v>
      </c>
      <c r="L603" s="747">
        <v>28.89</v>
      </c>
      <c r="M603" s="747">
        <v>3</v>
      </c>
      <c r="N603" s="748">
        <v>86.67</v>
      </c>
    </row>
    <row r="604" spans="1:14" ht="14.4" customHeight="1" x14ac:dyDescent="0.3">
      <c r="A604" s="742" t="s">
        <v>524</v>
      </c>
      <c r="B604" s="743" t="s">
        <v>525</v>
      </c>
      <c r="C604" s="744" t="s">
        <v>542</v>
      </c>
      <c r="D604" s="745" t="s">
        <v>543</v>
      </c>
      <c r="E604" s="746">
        <v>50113001</v>
      </c>
      <c r="F604" s="745" t="s">
        <v>548</v>
      </c>
      <c r="G604" s="744" t="s">
        <v>554</v>
      </c>
      <c r="H604" s="744">
        <v>199600</v>
      </c>
      <c r="I604" s="744">
        <v>99600</v>
      </c>
      <c r="J604" s="744" t="s">
        <v>1530</v>
      </c>
      <c r="K604" s="744" t="s">
        <v>1297</v>
      </c>
      <c r="L604" s="747">
        <v>101.09000000000006</v>
      </c>
      <c r="M604" s="747">
        <v>4</v>
      </c>
      <c r="N604" s="748">
        <v>404.36000000000024</v>
      </c>
    </row>
    <row r="605" spans="1:14" ht="14.4" customHeight="1" x14ac:dyDescent="0.3">
      <c r="A605" s="742" t="s">
        <v>524</v>
      </c>
      <c r="B605" s="743" t="s">
        <v>525</v>
      </c>
      <c r="C605" s="744" t="s">
        <v>542</v>
      </c>
      <c r="D605" s="745" t="s">
        <v>543</v>
      </c>
      <c r="E605" s="746">
        <v>50113001</v>
      </c>
      <c r="F605" s="745" t="s">
        <v>548</v>
      </c>
      <c r="G605" s="744" t="s">
        <v>549</v>
      </c>
      <c r="H605" s="744">
        <v>216913</v>
      </c>
      <c r="I605" s="744">
        <v>216913</v>
      </c>
      <c r="J605" s="744" t="s">
        <v>1533</v>
      </c>
      <c r="K605" s="744" t="s">
        <v>1534</v>
      </c>
      <c r="L605" s="747">
        <v>534.99</v>
      </c>
      <c r="M605" s="747">
        <v>1</v>
      </c>
      <c r="N605" s="748">
        <v>534.99</v>
      </c>
    </row>
    <row r="606" spans="1:14" ht="14.4" customHeight="1" x14ac:dyDescent="0.3">
      <c r="A606" s="742" t="s">
        <v>524</v>
      </c>
      <c r="B606" s="743" t="s">
        <v>525</v>
      </c>
      <c r="C606" s="744" t="s">
        <v>542</v>
      </c>
      <c r="D606" s="745" t="s">
        <v>543</v>
      </c>
      <c r="E606" s="746">
        <v>50113001</v>
      </c>
      <c r="F606" s="745" t="s">
        <v>548</v>
      </c>
      <c r="G606" s="744" t="s">
        <v>554</v>
      </c>
      <c r="H606" s="744">
        <v>153950</v>
      </c>
      <c r="I606" s="744">
        <v>53950</v>
      </c>
      <c r="J606" s="744" t="s">
        <v>1535</v>
      </c>
      <c r="K606" s="744" t="s">
        <v>1414</v>
      </c>
      <c r="L606" s="747">
        <v>91.960000000000022</v>
      </c>
      <c r="M606" s="747">
        <v>12</v>
      </c>
      <c r="N606" s="748">
        <v>1103.5200000000002</v>
      </c>
    </row>
    <row r="607" spans="1:14" ht="14.4" customHeight="1" x14ac:dyDescent="0.3">
      <c r="A607" s="742" t="s">
        <v>524</v>
      </c>
      <c r="B607" s="743" t="s">
        <v>525</v>
      </c>
      <c r="C607" s="744" t="s">
        <v>542</v>
      </c>
      <c r="D607" s="745" t="s">
        <v>543</v>
      </c>
      <c r="E607" s="746">
        <v>50113001</v>
      </c>
      <c r="F607" s="745" t="s">
        <v>548</v>
      </c>
      <c r="G607" s="744" t="s">
        <v>554</v>
      </c>
      <c r="H607" s="744">
        <v>987473</v>
      </c>
      <c r="I607" s="744">
        <v>146894</v>
      </c>
      <c r="J607" s="744" t="s">
        <v>1536</v>
      </c>
      <c r="K607" s="744" t="s">
        <v>1537</v>
      </c>
      <c r="L607" s="747">
        <v>22.066363636363644</v>
      </c>
      <c r="M607" s="747">
        <v>11</v>
      </c>
      <c r="N607" s="748">
        <v>242.73000000000008</v>
      </c>
    </row>
    <row r="608" spans="1:14" ht="14.4" customHeight="1" x14ac:dyDescent="0.3">
      <c r="A608" s="742" t="s">
        <v>524</v>
      </c>
      <c r="B608" s="743" t="s">
        <v>525</v>
      </c>
      <c r="C608" s="744" t="s">
        <v>542</v>
      </c>
      <c r="D608" s="745" t="s">
        <v>543</v>
      </c>
      <c r="E608" s="746">
        <v>50113001</v>
      </c>
      <c r="F608" s="745" t="s">
        <v>548</v>
      </c>
      <c r="G608" s="744" t="s">
        <v>554</v>
      </c>
      <c r="H608" s="744">
        <v>989453</v>
      </c>
      <c r="I608" s="744">
        <v>146899</v>
      </c>
      <c r="J608" s="744" t="s">
        <v>1536</v>
      </c>
      <c r="K608" s="744" t="s">
        <v>1538</v>
      </c>
      <c r="L608" s="747">
        <v>45.659565217391311</v>
      </c>
      <c r="M608" s="747">
        <v>23</v>
      </c>
      <c r="N608" s="748">
        <v>1050.17</v>
      </c>
    </row>
    <row r="609" spans="1:14" ht="14.4" customHeight="1" x14ac:dyDescent="0.3">
      <c r="A609" s="742" t="s">
        <v>524</v>
      </c>
      <c r="B609" s="743" t="s">
        <v>525</v>
      </c>
      <c r="C609" s="744" t="s">
        <v>542</v>
      </c>
      <c r="D609" s="745" t="s">
        <v>543</v>
      </c>
      <c r="E609" s="746">
        <v>50113001</v>
      </c>
      <c r="F609" s="745" t="s">
        <v>548</v>
      </c>
      <c r="G609" s="744" t="s">
        <v>549</v>
      </c>
      <c r="H609" s="744">
        <v>113703</v>
      </c>
      <c r="I609" s="744">
        <v>13703</v>
      </c>
      <c r="J609" s="744" t="s">
        <v>1539</v>
      </c>
      <c r="K609" s="744" t="s">
        <v>1540</v>
      </c>
      <c r="L609" s="747">
        <v>174.41000000000008</v>
      </c>
      <c r="M609" s="747">
        <v>1</v>
      </c>
      <c r="N609" s="748">
        <v>174.41000000000008</v>
      </c>
    </row>
    <row r="610" spans="1:14" ht="14.4" customHeight="1" x14ac:dyDescent="0.3">
      <c r="A610" s="742" t="s">
        <v>524</v>
      </c>
      <c r="B610" s="743" t="s">
        <v>525</v>
      </c>
      <c r="C610" s="744" t="s">
        <v>542</v>
      </c>
      <c r="D610" s="745" t="s">
        <v>543</v>
      </c>
      <c r="E610" s="746">
        <v>50113001</v>
      </c>
      <c r="F610" s="745" t="s">
        <v>548</v>
      </c>
      <c r="G610" s="744" t="s">
        <v>549</v>
      </c>
      <c r="H610" s="744">
        <v>113704</v>
      </c>
      <c r="I610" s="744">
        <v>13704</v>
      </c>
      <c r="J610" s="744" t="s">
        <v>1541</v>
      </c>
      <c r="K610" s="744" t="s">
        <v>1542</v>
      </c>
      <c r="L610" s="747">
        <v>684.00999999999988</v>
      </c>
      <c r="M610" s="747">
        <v>1</v>
      </c>
      <c r="N610" s="748">
        <v>684.00999999999988</v>
      </c>
    </row>
    <row r="611" spans="1:14" ht="14.4" customHeight="1" x14ac:dyDescent="0.3">
      <c r="A611" s="742" t="s">
        <v>524</v>
      </c>
      <c r="B611" s="743" t="s">
        <v>525</v>
      </c>
      <c r="C611" s="744" t="s">
        <v>542</v>
      </c>
      <c r="D611" s="745" t="s">
        <v>543</v>
      </c>
      <c r="E611" s="746">
        <v>50113001</v>
      </c>
      <c r="F611" s="745" t="s">
        <v>548</v>
      </c>
      <c r="G611" s="744" t="s">
        <v>549</v>
      </c>
      <c r="H611" s="744">
        <v>157139</v>
      </c>
      <c r="I611" s="744">
        <v>157139</v>
      </c>
      <c r="J611" s="744" t="s">
        <v>1543</v>
      </c>
      <c r="K611" s="744" t="s">
        <v>1544</v>
      </c>
      <c r="L611" s="747">
        <v>65.699999999999989</v>
      </c>
      <c r="M611" s="747">
        <v>1</v>
      </c>
      <c r="N611" s="748">
        <v>65.699999999999989</v>
      </c>
    </row>
    <row r="612" spans="1:14" ht="14.4" customHeight="1" x14ac:dyDescent="0.3">
      <c r="A612" s="742" t="s">
        <v>524</v>
      </c>
      <c r="B612" s="743" t="s">
        <v>525</v>
      </c>
      <c r="C612" s="744" t="s">
        <v>542</v>
      </c>
      <c r="D612" s="745" t="s">
        <v>543</v>
      </c>
      <c r="E612" s="746">
        <v>50113001</v>
      </c>
      <c r="F612" s="745" t="s">
        <v>548</v>
      </c>
      <c r="G612" s="744" t="s">
        <v>554</v>
      </c>
      <c r="H612" s="744">
        <v>149483</v>
      </c>
      <c r="I612" s="744">
        <v>149483</v>
      </c>
      <c r="J612" s="744" t="s">
        <v>1545</v>
      </c>
      <c r="K612" s="744" t="s">
        <v>1546</v>
      </c>
      <c r="L612" s="747">
        <v>140.09</v>
      </c>
      <c r="M612" s="747">
        <v>6</v>
      </c>
      <c r="N612" s="748">
        <v>840.54</v>
      </c>
    </row>
    <row r="613" spans="1:14" ht="14.4" customHeight="1" x14ac:dyDescent="0.3">
      <c r="A613" s="742" t="s">
        <v>524</v>
      </c>
      <c r="B613" s="743" t="s">
        <v>525</v>
      </c>
      <c r="C613" s="744" t="s">
        <v>542</v>
      </c>
      <c r="D613" s="745" t="s">
        <v>543</v>
      </c>
      <c r="E613" s="746">
        <v>50113001</v>
      </c>
      <c r="F613" s="745" t="s">
        <v>548</v>
      </c>
      <c r="G613" s="744" t="s">
        <v>554</v>
      </c>
      <c r="H613" s="744">
        <v>849578</v>
      </c>
      <c r="I613" s="744">
        <v>149480</v>
      </c>
      <c r="J613" s="744" t="s">
        <v>1545</v>
      </c>
      <c r="K613" s="744" t="s">
        <v>1547</v>
      </c>
      <c r="L613" s="747">
        <v>69.730666666666679</v>
      </c>
      <c r="M613" s="747">
        <v>15</v>
      </c>
      <c r="N613" s="748">
        <v>1045.9600000000003</v>
      </c>
    </row>
    <row r="614" spans="1:14" ht="14.4" customHeight="1" x14ac:dyDescent="0.3">
      <c r="A614" s="742" t="s">
        <v>524</v>
      </c>
      <c r="B614" s="743" t="s">
        <v>525</v>
      </c>
      <c r="C614" s="744" t="s">
        <v>542</v>
      </c>
      <c r="D614" s="745" t="s">
        <v>543</v>
      </c>
      <c r="E614" s="746">
        <v>50113002</v>
      </c>
      <c r="F614" s="745" t="s">
        <v>1548</v>
      </c>
      <c r="G614" s="744" t="s">
        <v>549</v>
      </c>
      <c r="H614" s="744">
        <v>158628</v>
      </c>
      <c r="I614" s="744">
        <v>58628</v>
      </c>
      <c r="J614" s="744" t="s">
        <v>1549</v>
      </c>
      <c r="K614" s="744" t="s">
        <v>1550</v>
      </c>
      <c r="L614" s="747">
        <v>297</v>
      </c>
      <c r="M614" s="747">
        <v>33</v>
      </c>
      <c r="N614" s="748">
        <v>9801</v>
      </c>
    </row>
    <row r="615" spans="1:14" ht="14.4" customHeight="1" x14ac:dyDescent="0.3">
      <c r="A615" s="742" t="s">
        <v>524</v>
      </c>
      <c r="B615" s="743" t="s">
        <v>525</v>
      </c>
      <c r="C615" s="744" t="s">
        <v>542</v>
      </c>
      <c r="D615" s="745" t="s">
        <v>543</v>
      </c>
      <c r="E615" s="746">
        <v>50113002</v>
      </c>
      <c r="F615" s="745" t="s">
        <v>1548</v>
      </c>
      <c r="G615" s="744" t="s">
        <v>549</v>
      </c>
      <c r="H615" s="744">
        <v>103414</v>
      </c>
      <c r="I615" s="744">
        <v>3414</v>
      </c>
      <c r="J615" s="744" t="s">
        <v>1551</v>
      </c>
      <c r="K615" s="744" t="s">
        <v>1552</v>
      </c>
      <c r="L615" s="747">
        <v>2443.19</v>
      </c>
      <c r="M615" s="747">
        <v>1</v>
      </c>
      <c r="N615" s="748">
        <v>2443.19</v>
      </c>
    </row>
    <row r="616" spans="1:14" ht="14.4" customHeight="1" x14ac:dyDescent="0.3">
      <c r="A616" s="742" t="s">
        <v>524</v>
      </c>
      <c r="B616" s="743" t="s">
        <v>525</v>
      </c>
      <c r="C616" s="744" t="s">
        <v>542</v>
      </c>
      <c r="D616" s="745" t="s">
        <v>543</v>
      </c>
      <c r="E616" s="746">
        <v>50113002</v>
      </c>
      <c r="F616" s="745" t="s">
        <v>1548</v>
      </c>
      <c r="G616" s="744" t="s">
        <v>549</v>
      </c>
      <c r="H616" s="744">
        <v>397302</v>
      </c>
      <c r="I616" s="744">
        <v>3290</v>
      </c>
      <c r="J616" s="744" t="s">
        <v>1551</v>
      </c>
      <c r="K616" s="744" t="s">
        <v>1553</v>
      </c>
      <c r="L616" s="747">
        <v>1285.9000000000001</v>
      </c>
      <c r="M616" s="747">
        <v>13</v>
      </c>
      <c r="N616" s="748">
        <v>16716.7</v>
      </c>
    </row>
    <row r="617" spans="1:14" ht="14.4" customHeight="1" x14ac:dyDescent="0.3">
      <c r="A617" s="742" t="s">
        <v>524</v>
      </c>
      <c r="B617" s="743" t="s">
        <v>525</v>
      </c>
      <c r="C617" s="744" t="s">
        <v>542</v>
      </c>
      <c r="D617" s="745" t="s">
        <v>543</v>
      </c>
      <c r="E617" s="746">
        <v>50113006</v>
      </c>
      <c r="F617" s="745" t="s">
        <v>1554</v>
      </c>
      <c r="G617" s="744" t="s">
        <v>549</v>
      </c>
      <c r="H617" s="744">
        <v>217108</v>
      </c>
      <c r="I617" s="744">
        <v>217108</v>
      </c>
      <c r="J617" s="744" t="s">
        <v>1555</v>
      </c>
      <c r="K617" s="744" t="s">
        <v>1556</v>
      </c>
      <c r="L617" s="747">
        <v>164.7300000000001</v>
      </c>
      <c r="M617" s="747">
        <v>1</v>
      </c>
      <c r="N617" s="748">
        <v>164.7300000000001</v>
      </c>
    </row>
    <row r="618" spans="1:14" ht="14.4" customHeight="1" x14ac:dyDescent="0.3">
      <c r="A618" s="742" t="s">
        <v>524</v>
      </c>
      <c r="B618" s="743" t="s">
        <v>525</v>
      </c>
      <c r="C618" s="744" t="s">
        <v>542</v>
      </c>
      <c r="D618" s="745" t="s">
        <v>543</v>
      </c>
      <c r="E618" s="746">
        <v>50113006</v>
      </c>
      <c r="F618" s="745" t="s">
        <v>1554</v>
      </c>
      <c r="G618" s="744" t="s">
        <v>554</v>
      </c>
      <c r="H618" s="744">
        <v>133342</v>
      </c>
      <c r="I618" s="744">
        <v>33342</v>
      </c>
      <c r="J618" s="744" t="s">
        <v>1557</v>
      </c>
      <c r="K618" s="744" t="s">
        <v>1525</v>
      </c>
      <c r="L618" s="747">
        <v>41.18</v>
      </c>
      <c r="M618" s="747">
        <v>90</v>
      </c>
      <c r="N618" s="748">
        <v>3706.2</v>
      </c>
    </row>
    <row r="619" spans="1:14" ht="14.4" customHeight="1" x14ac:dyDescent="0.3">
      <c r="A619" s="742" t="s">
        <v>524</v>
      </c>
      <c r="B619" s="743" t="s">
        <v>525</v>
      </c>
      <c r="C619" s="744" t="s">
        <v>542</v>
      </c>
      <c r="D619" s="745" t="s">
        <v>543</v>
      </c>
      <c r="E619" s="746">
        <v>50113006</v>
      </c>
      <c r="F619" s="745" t="s">
        <v>1554</v>
      </c>
      <c r="G619" s="744" t="s">
        <v>554</v>
      </c>
      <c r="H619" s="744">
        <v>217109</v>
      </c>
      <c r="I619" s="744">
        <v>217109</v>
      </c>
      <c r="J619" s="744" t="s">
        <v>1558</v>
      </c>
      <c r="K619" s="744" t="s">
        <v>1556</v>
      </c>
      <c r="L619" s="747">
        <v>164.73</v>
      </c>
      <c r="M619" s="747">
        <v>4</v>
      </c>
      <c r="N619" s="748">
        <v>658.92</v>
      </c>
    </row>
    <row r="620" spans="1:14" ht="14.4" customHeight="1" x14ac:dyDescent="0.3">
      <c r="A620" s="742" t="s">
        <v>524</v>
      </c>
      <c r="B620" s="743" t="s">
        <v>525</v>
      </c>
      <c r="C620" s="744" t="s">
        <v>542</v>
      </c>
      <c r="D620" s="745" t="s">
        <v>543</v>
      </c>
      <c r="E620" s="746">
        <v>50113006</v>
      </c>
      <c r="F620" s="745" t="s">
        <v>1554</v>
      </c>
      <c r="G620" s="744" t="s">
        <v>554</v>
      </c>
      <c r="H620" s="744">
        <v>133343</v>
      </c>
      <c r="I620" s="744">
        <v>33343</v>
      </c>
      <c r="J620" s="744" t="s">
        <v>1559</v>
      </c>
      <c r="K620" s="744" t="s">
        <v>1525</v>
      </c>
      <c r="L620" s="747">
        <v>41.18</v>
      </c>
      <c r="M620" s="747">
        <v>5</v>
      </c>
      <c r="N620" s="748">
        <v>205.9</v>
      </c>
    </row>
    <row r="621" spans="1:14" ht="14.4" customHeight="1" x14ac:dyDescent="0.3">
      <c r="A621" s="742" t="s">
        <v>524</v>
      </c>
      <c r="B621" s="743" t="s">
        <v>525</v>
      </c>
      <c r="C621" s="744" t="s">
        <v>542</v>
      </c>
      <c r="D621" s="745" t="s">
        <v>543</v>
      </c>
      <c r="E621" s="746">
        <v>50113006</v>
      </c>
      <c r="F621" s="745" t="s">
        <v>1554</v>
      </c>
      <c r="G621" s="744" t="s">
        <v>554</v>
      </c>
      <c r="H621" s="744">
        <v>217110</v>
      </c>
      <c r="I621" s="744">
        <v>217110</v>
      </c>
      <c r="J621" s="744" t="s">
        <v>1560</v>
      </c>
      <c r="K621" s="744" t="s">
        <v>1556</v>
      </c>
      <c r="L621" s="747">
        <v>165.15945945945944</v>
      </c>
      <c r="M621" s="747">
        <v>37</v>
      </c>
      <c r="N621" s="748">
        <v>6110.9</v>
      </c>
    </row>
    <row r="622" spans="1:14" ht="14.4" customHeight="1" x14ac:dyDescent="0.3">
      <c r="A622" s="742" t="s">
        <v>524</v>
      </c>
      <c r="B622" s="743" t="s">
        <v>525</v>
      </c>
      <c r="C622" s="744" t="s">
        <v>542</v>
      </c>
      <c r="D622" s="745" t="s">
        <v>543</v>
      </c>
      <c r="E622" s="746">
        <v>50113006</v>
      </c>
      <c r="F622" s="745" t="s">
        <v>1554</v>
      </c>
      <c r="G622" s="744" t="s">
        <v>554</v>
      </c>
      <c r="H622" s="744">
        <v>133341</v>
      </c>
      <c r="I622" s="744">
        <v>33341</v>
      </c>
      <c r="J622" s="744" t="s">
        <v>1561</v>
      </c>
      <c r="K622" s="744" t="s">
        <v>1525</v>
      </c>
      <c r="L622" s="747">
        <v>41.18</v>
      </c>
      <c r="M622" s="747">
        <v>48</v>
      </c>
      <c r="N622" s="748">
        <v>1976.6399999999999</v>
      </c>
    </row>
    <row r="623" spans="1:14" ht="14.4" customHeight="1" x14ac:dyDescent="0.3">
      <c r="A623" s="742" t="s">
        <v>524</v>
      </c>
      <c r="B623" s="743" t="s">
        <v>525</v>
      </c>
      <c r="C623" s="744" t="s">
        <v>542</v>
      </c>
      <c r="D623" s="745" t="s">
        <v>543</v>
      </c>
      <c r="E623" s="746">
        <v>50113006</v>
      </c>
      <c r="F623" s="745" t="s">
        <v>1554</v>
      </c>
      <c r="G623" s="744" t="s">
        <v>554</v>
      </c>
      <c r="H623" s="744">
        <v>33833</v>
      </c>
      <c r="I623" s="744">
        <v>33833</v>
      </c>
      <c r="J623" s="744" t="s">
        <v>1562</v>
      </c>
      <c r="K623" s="744" t="s">
        <v>1556</v>
      </c>
      <c r="L623" s="747">
        <v>163.67000000000004</v>
      </c>
      <c r="M623" s="747">
        <v>55</v>
      </c>
      <c r="N623" s="748">
        <v>9001.8500000000022</v>
      </c>
    </row>
    <row r="624" spans="1:14" ht="14.4" customHeight="1" x14ac:dyDescent="0.3">
      <c r="A624" s="742" t="s">
        <v>524</v>
      </c>
      <c r="B624" s="743" t="s">
        <v>525</v>
      </c>
      <c r="C624" s="744" t="s">
        <v>542</v>
      </c>
      <c r="D624" s="745" t="s">
        <v>543</v>
      </c>
      <c r="E624" s="746">
        <v>50113006</v>
      </c>
      <c r="F624" s="745" t="s">
        <v>1554</v>
      </c>
      <c r="G624" s="744" t="s">
        <v>554</v>
      </c>
      <c r="H624" s="744">
        <v>133339</v>
      </c>
      <c r="I624" s="744">
        <v>33339</v>
      </c>
      <c r="J624" s="744" t="s">
        <v>1563</v>
      </c>
      <c r="K624" s="744" t="s">
        <v>1525</v>
      </c>
      <c r="L624" s="747">
        <v>40.919999999999995</v>
      </c>
      <c r="M624" s="747">
        <v>21</v>
      </c>
      <c r="N624" s="748">
        <v>859.31999999999994</v>
      </c>
    </row>
    <row r="625" spans="1:14" ht="14.4" customHeight="1" x14ac:dyDescent="0.3">
      <c r="A625" s="742" t="s">
        <v>524</v>
      </c>
      <c r="B625" s="743" t="s">
        <v>525</v>
      </c>
      <c r="C625" s="744" t="s">
        <v>542</v>
      </c>
      <c r="D625" s="745" t="s">
        <v>543</v>
      </c>
      <c r="E625" s="746">
        <v>50113006</v>
      </c>
      <c r="F625" s="745" t="s">
        <v>1554</v>
      </c>
      <c r="G625" s="744" t="s">
        <v>554</v>
      </c>
      <c r="H625" s="744">
        <v>133340</v>
      </c>
      <c r="I625" s="744">
        <v>33340</v>
      </c>
      <c r="J625" s="744" t="s">
        <v>1564</v>
      </c>
      <c r="K625" s="744" t="s">
        <v>1525</v>
      </c>
      <c r="L625" s="747">
        <v>40.920000000000009</v>
      </c>
      <c r="M625" s="747">
        <v>104</v>
      </c>
      <c r="N625" s="748">
        <v>4255.6800000000012</v>
      </c>
    </row>
    <row r="626" spans="1:14" ht="14.4" customHeight="1" x14ac:dyDescent="0.3">
      <c r="A626" s="742" t="s">
        <v>524</v>
      </c>
      <c r="B626" s="743" t="s">
        <v>525</v>
      </c>
      <c r="C626" s="744" t="s">
        <v>542</v>
      </c>
      <c r="D626" s="745" t="s">
        <v>543</v>
      </c>
      <c r="E626" s="746">
        <v>50113006</v>
      </c>
      <c r="F626" s="745" t="s">
        <v>1554</v>
      </c>
      <c r="G626" s="744" t="s">
        <v>554</v>
      </c>
      <c r="H626" s="744">
        <v>33648</v>
      </c>
      <c r="I626" s="744">
        <v>33648</v>
      </c>
      <c r="J626" s="744" t="s">
        <v>1565</v>
      </c>
      <c r="K626" s="744" t="s">
        <v>1566</v>
      </c>
      <c r="L626" s="747">
        <v>169.56000000000003</v>
      </c>
      <c r="M626" s="747">
        <v>1</v>
      </c>
      <c r="N626" s="748">
        <v>169.56000000000003</v>
      </c>
    </row>
    <row r="627" spans="1:14" ht="14.4" customHeight="1" x14ac:dyDescent="0.3">
      <c r="A627" s="742" t="s">
        <v>524</v>
      </c>
      <c r="B627" s="743" t="s">
        <v>525</v>
      </c>
      <c r="C627" s="744" t="s">
        <v>542</v>
      </c>
      <c r="D627" s="745" t="s">
        <v>543</v>
      </c>
      <c r="E627" s="746">
        <v>50113006</v>
      </c>
      <c r="F627" s="745" t="s">
        <v>1554</v>
      </c>
      <c r="G627" s="744" t="s">
        <v>554</v>
      </c>
      <c r="H627" s="744">
        <v>33855</v>
      </c>
      <c r="I627" s="744">
        <v>33855</v>
      </c>
      <c r="J627" s="744" t="s">
        <v>1567</v>
      </c>
      <c r="K627" s="744" t="s">
        <v>1568</v>
      </c>
      <c r="L627" s="747">
        <v>179.26</v>
      </c>
      <c r="M627" s="747">
        <v>7</v>
      </c>
      <c r="N627" s="748">
        <v>1254.82</v>
      </c>
    </row>
    <row r="628" spans="1:14" ht="14.4" customHeight="1" x14ac:dyDescent="0.3">
      <c r="A628" s="742" t="s">
        <v>524</v>
      </c>
      <c r="B628" s="743" t="s">
        <v>525</v>
      </c>
      <c r="C628" s="744" t="s">
        <v>542</v>
      </c>
      <c r="D628" s="745" t="s">
        <v>543</v>
      </c>
      <c r="E628" s="746">
        <v>50113006</v>
      </c>
      <c r="F628" s="745" t="s">
        <v>1554</v>
      </c>
      <c r="G628" s="744" t="s">
        <v>554</v>
      </c>
      <c r="H628" s="744">
        <v>33898</v>
      </c>
      <c r="I628" s="744">
        <v>33898</v>
      </c>
      <c r="J628" s="744" t="s">
        <v>1569</v>
      </c>
      <c r="K628" s="744" t="s">
        <v>1570</v>
      </c>
      <c r="L628" s="747">
        <v>135.59983295109041</v>
      </c>
      <c r="M628" s="747">
        <v>3</v>
      </c>
      <c r="N628" s="748">
        <v>406.79949885327119</v>
      </c>
    </row>
    <row r="629" spans="1:14" ht="14.4" customHeight="1" x14ac:dyDescent="0.3">
      <c r="A629" s="742" t="s">
        <v>524</v>
      </c>
      <c r="B629" s="743" t="s">
        <v>525</v>
      </c>
      <c r="C629" s="744" t="s">
        <v>542</v>
      </c>
      <c r="D629" s="745" t="s">
        <v>543</v>
      </c>
      <c r="E629" s="746">
        <v>50113006</v>
      </c>
      <c r="F629" s="745" t="s">
        <v>1554</v>
      </c>
      <c r="G629" s="744" t="s">
        <v>554</v>
      </c>
      <c r="H629" s="744">
        <v>846764</v>
      </c>
      <c r="I629" s="744">
        <v>33418</v>
      </c>
      <c r="J629" s="744" t="s">
        <v>1571</v>
      </c>
      <c r="K629" s="744" t="s">
        <v>1570</v>
      </c>
      <c r="L629" s="747">
        <v>135.60000000000002</v>
      </c>
      <c r="M629" s="747">
        <v>1</v>
      </c>
      <c r="N629" s="748">
        <v>135.60000000000002</v>
      </c>
    </row>
    <row r="630" spans="1:14" ht="14.4" customHeight="1" x14ac:dyDescent="0.3">
      <c r="A630" s="742" t="s">
        <v>524</v>
      </c>
      <c r="B630" s="743" t="s">
        <v>525</v>
      </c>
      <c r="C630" s="744" t="s">
        <v>542</v>
      </c>
      <c r="D630" s="745" t="s">
        <v>543</v>
      </c>
      <c r="E630" s="746">
        <v>50113006</v>
      </c>
      <c r="F630" s="745" t="s">
        <v>1554</v>
      </c>
      <c r="G630" s="744" t="s">
        <v>554</v>
      </c>
      <c r="H630" s="744">
        <v>846765</v>
      </c>
      <c r="I630" s="744">
        <v>33421</v>
      </c>
      <c r="J630" s="744" t="s">
        <v>1572</v>
      </c>
      <c r="K630" s="744" t="s">
        <v>1570</v>
      </c>
      <c r="L630" s="747">
        <v>135.6</v>
      </c>
      <c r="M630" s="747">
        <v>3</v>
      </c>
      <c r="N630" s="748">
        <v>406.79999999999995</v>
      </c>
    </row>
    <row r="631" spans="1:14" ht="14.4" customHeight="1" x14ac:dyDescent="0.3">
      <c r="A631" s="742" t="s">
        <v>524</v>
      </c>
      <c r="B631" s="743" t="s">
        <v>525</v>
      </c>
      <c r="C631" s="744" t="s">
        <v>542</v>
      </c>
      <c r="D631" s="745" t="s">
        <v>543</v>
      </c>
      <c r="E631" s="746">
        <v>50113006</v>
      </c>
      <c r="F631" s="745" t="s">
        <v>1554</v>
      </c>
      <c r="G631" s="744" t="s">
        <v>554</v>
      </c>
      <c r="H631" s="744">
        <v>846766</v>
      </c>
      <c r="I631" s="744">
        <v>33420</v>
      </c>
      <c r="J631" s="744" t="s">
        <v>1573</v>
      </c>
      <c r="K631" s="744" t="s">
        <v>1570</v>
      </c>
      <c r="L631" s="747">
        <v>135.6</v>
      </c>
      <c r="M631" s="747">
        <v>4</v>
      </c>
      <c r="N631" s="748">
        <v>542.4</v>
      </c>
    </row>
    <row r="632" spans="1:14" ht="14.4" customHeight="1" x14ac:dyDescent="0.3">
      <c r="A632" s="742" t="s">
        <v>524</v>
      </c>
      <c r="B632" s="743" t="s">
        <v>525</v>
      </c>
      <c r="C632" s="744" t="s">
        <v>542</v>
      </c>
      <c r="D632" s="745" t="s">
        <v>543</v>
      </c>
      <c r="E632" s="746">
        <v>50113006</v>
      </c>
      <c r="F632" s="745" t="s">
        <v>1554</v>
      </c>
      <c r="G632" s="744" t="s">
        <v>554</v>
      </c>
      <c r="H632" s="744">
        <v>987792</v>
      </c>
      <c r="I632" s="744">
        <v>33749</v>
      </c>
      <c r="J632" s="744" t="s">
        <v>1574</v>
      </c>
      <c r="K632" s="744" t="s">
        <v>1575</v>
      </c>
      <c r="L632" s="747">
        <v>111.94999999999999</v>
      </c>
      <c r="M632" s="747">
        <v>3</v>
      </c>
      <c r="N632" s="748">
        <v>335.84999999999997</v>
      </c>
    </row>
    <row r="633" spans="1:14" ht="14.4" customHeight="1" x14ac:dyDescent="0.3">
      <c r="A633" s="742" t="s">
        <v>524</v>
      </c>
      <c r="B633" s="743" t="s">
        <v>525</v>
      </c>
      <c r="C633" s="744" t="s">
        <v>542</v>
      </c>
      <c r="D633" s="745" t="s">
        <v>543</v>
      </c>
      <c r="E633" s="746">
        <v>50113006</v>
      </c>
      <c r="F633" s="745" t="s">
        <v>1554</v>
      </c>
      <c r="G633" s="744" t="s">
        <v>554</v>
      </c>
      <c r="H633" s="744">
        <v>33751</v>
      </c>
      <c r="I633" s="744">
        <v>33751</v>
      </c>
      <c r="J633" s="744" t="s">
        <v>1576</v>
      </c>
      <c r="K633" s="744" t="s">
        <v>1575</v>
      </c>
      <c r="L633" s="747">
        <v>111.95000000000002</v>
      </c>
      <c r="M633" s="747">
        <v>14</v>
      </c>
      <c r="N633" s="748">
        <v>1567.3000000000002</v>
      </c>
    </row>
    <row r="634" spans="1:14" ht="14.4" customHeight="1" x14ac:dyDescent="0.3">
      <c r="A634" s="742" t="s">
        <v>524</v>
      </c>
      <c r="B634" s="743" t="s">
        <v>525</v>
      </c>
      <c r="C634" s="744" t="s">
        <v>542</v>
      </c>
      <c r="D634" s="745" t="s">
        <v>543</v>
      </c>
      <c r="E634" s="746">
        <v>50113006</v>
      </c>
      <c r="F634" s="745" t="s">
        <v>1554</v>
      </c>
      <c r="G634" s="744" t="s">
        <v>554</v>
      </c>
      <c r="H634" s="744">
        <v>395579</v>
      </c>
      <c r="I634" s="744">
        <v>33752</v>
      </c>
      <c r="J634" s="744" t="s">
        <v>1577</v>
      </c>
      <c r="K634" s="744" t="s">
        <v>1578</v>
      </c>
      <c r="L634" s="747">
        <v>111.94999999999999</v>
      </c>
      <c r="M634" s="747">
        <v>9</v>
      </c>
      <c r="N634" s="748">
        <v>1007.5499999999998</v>
      </c>
    </row>
    <row r="635" spans="1:14" ht="14.4" customHeight="1" x14ac:dyDescent="0.3">
      <c r="A635" s="742" t="s">
        <v>524</v>
      </c>
      <c r="B635" s="743" t="s">
        <v>525</v>
      </c>
      <c r="C635" s="744" t="s">
        <v>542</v>
      </c>
      <c r="D635" s="745" t="s">
        <v>543</v>
      </c>
      <c r="E635" s="746">
        <v>50113006</v>
      </c>
      <c r="F635" s="745" t="s">
        <v>1554</v>
      </c>
      <c r="G635" s="744" t="s">
        <v>554</v>
      </c>
      <c r="H635" s="744">
        <v>33750</v>
      </c>
      <c r="I635" s="744">
        <v>33750</v>
      </c>
      <c r="J635" s="744" t="s">
        <v>1579</v>
      </c>
      <c r="K635" s="744" t="s">
        <v>1575</v>
      </c>
      <c r="L635" s="747">
        <v>111.95000876997085</v>
      </c>
      <c r="M635" s="747">
        <v>40</v>
      </c>
      <c r="N635" s="748">
        <v>4478.000350798834</v>
      </c>
    </row>
    <row r="636" spans="1:14" ht="14.4" customHeight="1" x14ac:dyDescent="0.3">
      <c r="A636" s="742" t="s">
        <v>524</v>
      </c>
      <c r="B636" s="743" t="s">
        <v>525</v>
      </c>
      <c r="C636" s="744" t="s">
        <v>542</v>
      </c>
      <c r="D636" s="745" t="s">
        <v>543</v>
      </c>
      <c r="E636" s="746">
        <v>50113006</v>
      </c>
      <c r="F636" s="745" t="s">
        <v>1554</v>
      </c>
      <c r="G636" s="744" t="s">
        <v>554</v>
      </c>
      <c r="H636" s="744">
        <v>33859</v>
      </c>
      <c r="I636" s="744">
        <v>33859</v>
      </c>
      <c r="J636" s="744" t="s">
        <v>1580</v>
      </c>
      <c r="K636" s="744" t="s">
        <v>1556</v>
      </c>
      <c r="L636" s="747">
        <v>129.97</v>
      </c>
      <c r="M636" s="747">
        <v>3</v>
      </c>
      <c r="N636" s="748">
        <v>389.90999999999997</v>
      </c>
    </row>
    <row r="637" spans="1:14" ht="14.4" customHeight="1" x14ac:dyDescent="0.3">
      <c r="A637" s="742" t="s">
        <v>524</v>
      </c>
      <c r="B637" s="743" t="s">
        <v>525</v>
      </c>
      <c r="C637" s="744" t="s">
        <v>542</v>
      </c>
      <c r="D637" s="745" t="s">
        <v>543</v>
      </c>
      <c r="E637" s="746">
        <v>50113006</v>
      </c>
      <c r="F637" s="745" t="s">
        <v>1554</v>
      </c>
      <c r="G637" s="744" t="s">
        <v>554</v>
      </c>
      <c r="H637" s="744">
        <v>33851</v>
      </c>
      <c r="I637" s="744">
        <v>33851</v>
      </c>
      <c r="J637" s="744" t="s">
        <v>1581</v>
      </c>
      <c r="K637" s="744" t="s">
        <v>1556</v>
      </c>
      <c r="L637" s="747">
        <v>145.5</v>
      </c>
      <c r="M637" s="747">
        <v>1</v>
      </c>
      <c r="N637" s="748">
        <v>145.5</v>
      </c>
    </row>
    <row r="638" spans="1:14" ht="14.4" customHeight="1" x14ac:dyDescent="0.3">
      <c r="A638" s="742" t="s">
        <v>524</v>
      </c>
      <c r="B638" s="743" t="s">
        <v>525</v>
      </c>
      <c r="C638" s="744" t="s">
        <v>542</v>
      </c>
      <c r="D638" s="745" t="s">
        <v>543</v>
      </c>
      <c r="E638" s="746">
        <v>50113006</v>
      </c>
      <c r="F638" s="745" t="s">
        <v>1554</v>
      </c>
      <c r="G638" s="744" t="s">
        <v>554</v>
      </c>
      <c r="H638" s="744">
        <v>33848</v>
      </c>
      <c r="I638" s="744">
        <v>33848</v>
      </c>
      <c r="J638" s="744" t="s">
        <v>1582</v>
      </c>
      <c r="K638" s="744" t="s">
        <v>1556</v>
      </c>
      <c r="L638" s="747">
        <v>122.69045977011497</v>
      </c>
      <c r="M638" s="747">
        <v>29</v>
      </c>
      <c r="N638" s="748">
        <v>3558.023333333334</v>
      </c>
    </row>
    <row r="639" spans="1:14" ht="14.4" customHeight="1" x14ac:dyDescent="0.3">
      <c r="A639" s="742" t="s">
        <v>524</v>
      </c>
      <c r="B639" s="743" t="s">
        <v>525</v>
      </c>
      <c r="C639" s="744" t="s">
        <v>542</v>
      </c>
      <c r="D639" s="745" t="s">
        <v>543</v>
      </c>
      <c r="E639" s="746">
        <v>50113006</v>
      </c>
      <c r="F639" s="745" t="s">
        <v>1554</v>
      </c>
      <c r="G639" s="744" t="s">
        <v>554</v>
      </c>
      <c r="H639" s="744">
        <v>990352</v>
      </c>
      <c r="I639" s="744">
        <v>33935</v>
      </c>
      <c r="J639" s="744" t="s">
        <v>1583</v>
      </c>
      <c r="K639" s="744" t="s">
        <v>1525</v>
      </c>
      <c r="L639" s="747">
        <v>30.669999999999998</v>
      </c>
      <c r="M639" s="747">
        <v>17</v>
      </c>
      <c r="N639" s="748">
        <v>521.39</v>
      </c>
    </row>
    <row r="640" spans="1:14" ht="14.4" customHeight="1" x14ac:dyDescent="0.3">
      <c r="A640" s="742" t="s">
        <v>524</v>
      </c>
      <c r="B640" s="743" t="s">
        <v>525</v>
      </c>
      <c r="C640" s="744" t="s">
        <v>542</v>
      </c>
      <c r="D640" s="745" t="s">
        <v>543</v>
      </c>
      <c r="E640" s="746">
        <v>50113006</v>
      </c>
      <c r="F640" s="745" t="s">
        <v>1554</v>
      </c>
      <c r="G640" s="744" t="s">
        <v>554</v>
      </c>
      <c r="H640" s="744">
        <v>33847</v>
      </c>
      <c r="I640" s="744">
        <v>33847</v>
      </c>
      <c r="J640" s="744" t="s">
        <v>1584</v>
      </c>
      <c r="K640" s="744" t="s">
        <v>1556</v>
      </c>
      <c r="L640" s="747">
        <v>122.69000092910382</v>
      </c>
      <c r="M640" s="747">
        <v>123</v>
      </c>
      <c r="N640" s="748">
        <v>15090.870114279769</v>
      </c>
    </row>
    <row r="641" spans="1:14" ht="14.4" customHeight="1" x14ac:dyDescent="0.3">
      <c r="A641" s="742" t="s">
        <v>524</v>
      </c>
      <c r="B641" s="743" t="s">
        <v>525</v>
      </c>
      <c r="C641" s="744" t="s">
        <v>542</v>
      </c>
      <c r="D641" s="745" t="s">
        <v>543</v>
      </c>
      <c r="E641" s="746">
        <v>50113006</v>
      </c>
      <c r="F641" s="745" t="s">
        <v>1554</v>
      </c>
      <c r="G641" s="744" t="s">
        <v>549</v>
      </c>
      <c r="H641" s="744">
        <v>991213</v>
      </c>
      <c r="I641" s="744">
        <v>0</v>
      </c>
      <c r="J641" s="744" t="s">
        <v>1585</v>
      </c>
      <c r="K641" s="744" t="s">
        <v>526</v>
      </c>
      <c r="L641" s="747">
        <v>84.41</v>
      </c>
      <c r="M641" s="747">
        <v>40</v>
      </c>
      <c r="N641" s="748">
        <v>3376.3999999999996</v>
      </c>
    </row>
    <row r="642" spans="1:14" ht="14.4" customHeight="1" x14ac:dyDescent="0.3">
      <c r="A642" s="742" t="s">
        <v>524</v>
      </c>
      <c r="B642" s="743" t="s">
        <v>525</v>
      </c>
      <c r="C642" s="744" t="s">
        <v>542</v>
      </c>
      <c r="D642" s="745" t="s">
        <v>543</v>
      </c>
      <c r="E642" s="746">
        <v>50113006</v>
      </c>
      <c r="F642" s="745" t="s">
        <v>1554</v>
      </c>
      <c r="G642" s="744" t="s">
        <v>549</v>
      </c>
      <c r="H642" s="744">
        <v>217054</v>
      </c>
      <c r="I642" s="744">
        <v>217054</v>
      </c>
      <c r="J642" s="744" t="s">
        <v>1586</v>
      </c>
      <c r="K642" s="744" t="s">
        <v>1587</v>
      </c>
      <c r="L642" s="747">
        <v>1109.04</v>
      </c>
      <c r="M642" s="747">
        <v>1</v>
      </c>
      <c r="N642" s="748">
        <v>1109.04</v>
      </c>
    </row>
    <row r="643" spans="1:14" ht="14.4" customHeight="1" x14ac:dyDescent="0.3">
      <c r="A643" s="742" t="s">
        <v>524</v>
      </c>
      <c r="B643" s="743" t="s">
        <v>525</v>
      </c>
      <c r="C643" s="744" t="s">
        <v>542</v>
      </c>
      <c r="D643" s="745" t="s">
        <v>543</v>
      </c>
      <c r="E643" s="746">
        <v>50113006</v>
      </c>
      <c r="F643" s="745" t="s">
        <v>1554</v>
      </c>
      <c r="G643" s="744" t="s">
        <v>549</v>
      </c>
      <c r="H643" s="744">
        <v>988740</v>
      </c>
      <c r="I643" s="744">
        <v>0</v>
      </c>
      <c r="J643" s="744" t="s">
        <v>1588</v>
      </c>
      <c r="K643" s="744" t="s">
        <v>526</v>
      </c>
      <c r="L643" s="747">
        <v>253.75999999999996</v>
      </c>
      <c r="M643" s="747">
        <v>37</v>
      </c>
      <c r="N643" s="748">
        <v>9389.119999999999</v>
      </c>
    </row>
    <row r="644" spans="1:14" ht="14.4" customHeight="1" x14ac:dyDescent="0.3">
      <c r="A644" s="742" t="s">
        <v>524</v>
      </c>
      <c r="B644" s="743" t="s">
        <v>525</v>
      </c>
      <c r="C644" s="744" t="s">
        <v>542</v>
      </c>
      <c r="D644" s="745" t="s">
        <v>543</v>
      </c>
      <c r="E644" s="746">
        <v>50113006</v>
      </c>
      <c r="F644" s="745" t="s">
        <v>1554</v>
      </c>
      <c r="G644" s="744" t="s">
        <v>554</v>
      </c>
      <c r="H644" s="744">
        <v>848207</v>
      </c>
      <c r="I644" s="744">
        <v>33422</v>
      </c>
      <c r="J644" s="744" t="s">
        <v>1589</v>
      </c>
      <c r="K644" s="744" t="s">
        <v>1590</v>
      </c>
      <c r="L644" s="747">
        <v>164.43</v>
      </c>
      <c r="M644" s="747">
        <v>2</v>
      </c>
      <c r="N644" s="748">
        <v>328.86</v>
      </c>
    </row>
    <row r="645" spans="1:14" ht="14.4" customHeight="1" x14ac:dyDescent="0.3">
      <c r="A645" s="742" t="s">
        <v>524</v>
      </c>
      <c r="B645" s="743" t="s">
        <v>525</v>
      </c>
      <c r="C645" s="744" t="s">
        <v>542</v>
      </c>
      <c r="D645" s="745" t="s">
        <v>543</v>
      </c>
      <c r="E645" s="746">
        <v>50113006</v>
      </c>
      <c r="F645" s="745" t="s">
        <v>1554</v>
      </c>
      <c r="G645" s="744" t="s">
        <v>549</v>
      </c>
      <c r="H645" s="744">
        <v>217052</v>
      </c>
      <c r="I645" s="744">
        <v>217052</v>
      </c>
      <c r="J645" s="744" t="s">
        <v>1591</v>
      </c>
      <c r="K645" s="744" t="s">
        <v>1587</v>
      </c>
      <c r="L645" s="747">
        <v>2030.1</v>
      </c>
      <c r="M645" s="747">
        <v>1</v>
      </c>
      <c r="N645" s="748">
        <v>2030.1</v>
      </c>
    </row>
    <row r="646" spans="1:14" ht="14.4" customHeight="1" x14ac:dyDescent="0.3">
      <c r="A646" s="742" t="s">
        <v>524</v>
      </c>
      <c r="B646" s="743" t="s">
        <v>525</v>
      </c>
      <c r="C646" s="744" t="s">
        <v>542</v>
      </c>
      <c r="D646" s="745" t="s">
        <v>543</v>
      </c>
      <c r="E646" s="746">
        <v>50113006</v>
      </c>
      <c r="F646" s="745" t="s">
        <v>1554</v>
      </c>
      <c r="G646" s="744" t="s">
        <v>554</v>
      </c>
      <c r="H646" s="744">
        <v>133146</v>
      </c>
      <c r="I646" s="744">
        <v>33530</v>
      </c>
      <c r="J646" s="744" t="s">
        <v>1592</v>
      </c>
      <c r="K646" s="744" t="s">
        <v>1593</v>
      </c>
      <c r="L646" s="747">
        <v>156.49</v>
      </c>
      <c r="M646" s="747">
        <v>68</v>
      </c>
      <c r="N646" s="748">
        <v>10641.32</v>
      </c>
    </row>
    <row r="647" spans="1:14" ht="14.4" customHeight="1" x14ac:dyDescent="0.3">
      <c r="A647" s="742" t="s">
        <v>524</v>
      </c>
      <c r="B647" s="743" t="s">
        <v>525</v>
      </c>
      <c r="C647" s="744" t="s">
        <v>542</v>
      </c>
      <c r="D647" s="745" t="s">
        <v>543</v>
      </c>
      <c r="E647" s="746">
        <v>50113006</v>
      </c>
      <c r="F647" s="745" t="s">
        <v>1554</v>
      </c>
      <c r="G647" s="744" t="s">
        <v>554</v>
      </c>
      <c r="H647" s="744">
        <v>133220</v>
      </c>
      <c r="I647" s="744">
        <v>33220</v>
      </c>
      <c r="J647" s="744" t="s">
        <v>1594</v>
      </c>
      <c r="K647" s="744" t="s">
        <v>1595</v>
      </c>
      <c r="L647" s="747">
        <v>198.89</v>
      </c>
      <c r="M647" s="747">
        <v>1</v>
      </c>
      <c r="N647" s="748">
        <v>198.89</v>
      </c>
    </row>
    <row r="648" spans="1:14" ht="14.4" customHeight="1" x14ac:dyDescent="0.3">
      <c r="A648" s="742" t="s">
        <v>524</v>
      </c>
      <c r="B648" s="743" t="s">
        <v>525</v>
      </c>
      <c r="C648" s="744" t="s">
        <v>542</v>
      </c>
      <c r="D648" s="745" t="s">
        <v>543</v>
      </c>
      <c r="E648" s="746">
        <v>50113008</v>
      </c>
      <c r="F648" s="745" t="s">
        <v>1596</v>
      </c>
      <c r="G648" s="744"/>
      <c r="H648" s="744"/>
      <c r="I648" s="744">
        <v>138455</v>
      </c>
      <c r="J648" s="744" t="s">
        <v>1597</v>
      </c>
      <c r="K648" s="744" t="s">
        <v>1598</v>
      </c>
      <c r="L648" s="747">
        <v>1287</v>
      </c>
      <c r="M648" s="747">
        <v>2</v>
      </c>
      <c r="N648" s="748">
        <v>2574</v>
      </c>
    </row>
    <row r="649" spans="1:14" ht="14.4" customHeight="1" x14ac:dyDescent="0.3">
      <c r="A649" s="742" t="s">
        <v>524</v>
      </c>
      <c r="B649" s="743" t="s">
        <v>525</v>
      </c>
      <c r="C649" s="744" t="s">
        <v>542</v>
      </c>
      <c r="D649" s="745" t="s">
        <v>543</v>
      </c>
      <c r="E649" s="746">
        <v>50113013</v>
      </c>
      <c r="F649" s="745" t="s">
        <v>1599</v>
      </c>
      <c r="G649" s="744" t="s">
        <v>554</v>
      </c>
      <c r="H649" s="744">
        <v>194155</v>
      </c>
      <c r="I649" s="744">
        <v>94155</v>
      </c>
      <c r="J649" s="744" t="s">
        <v>1600</v>
      </c>
      <c r="K649" s="744" t="s">
        <v>1601</v>
      </c>
      <c r="L649" s="747">
        <v>324.10000000000002</v>
      </c>
      <c r="M649" s="747">
        <v>1.5</v>
      </c>
      <c r="N649" s="748">
        <v>486.15000000000003</v>
      </c>
    </row>
    <row r="650" spans="1:14" ht="14.4" customHeight="1" x14ac:dyDescent="0.3">
      <c r="A650" s="742" t="s">
        <v>524</v>
      </c>
      <c r="B650" s="743" t="s">
        <v>525</v>
      </c>
      <c r="C650" s="744" t="s">
        <v>542</v>
      </c>
      <c r="D650" s="745" t="s">
        <v>543</v>
      </c>
      <c r="E650" s="746">
        <v>50113013</v>
      </c>
      <c r="F650" s="745" t="s">
        <v>1599</v>
      </c>
      <c r="G650" s="744" t="s">
        <v>554</v>
      </c>
      <c r="H650" s="744">
        <v>195147</v>
      </c>
      <c r="I650" s="744">
        <v>195147</v>
      </c>
      <c r="J650" s="744" t="s">
        <v>1602</v>
      </c>
      <c r="K650" s="744" t="s">
        <v>1603</v>
      </c>
      <c r="L650" s="747">
        <v>604.10118811881182</v>
      </c>
      <c r="M650" s="747">
        <v>10.100000000000001</v>
      </c>
      <c r="N650" s="748">
        <v>6101.4220000000005</v>
      </c>
    </row>
    <row r="651" spans="1:14" ht="14.4" customHeight="1" x14ac:dyDescent="0.3">
      <c r="A651" s="742" t="s">
        <v>524</v>
      </c>
      <c r="B651" s="743" t="s">
        <v>525</v>
      </c>
      <c r="C651" s="744" t="s">
        <v>542</v>
      </c>
      <c r="D651" s="745" t="s">
        <v>543</v>
      </c>
      <c r="E651" s="746">
        <v>50113013</v>
      </c>
      <c r="F651" s="745" t="s">
        <v>1599</v>
      </c>
      <c r="G651" s="744" t="s">
        <v>554</v>
      </c>
      <c r="H651" s="744">
        <v>185524</v>
      </c>
      <c r="I651" s="744">
        <v>85524</v>
      </c>
      <c r="J651" s="744" t="s">
        <v>1604</v>
      </c>
      <c r="K651" s="744" t="s">
        <v>1605</v>
      </c>
      <c r="L651" s="747">
        <v>101.42000000000002</v>
      </c>
      <c r="M651" s="747">
        <v>1</v>
      </c>
      <c r="N651" s="748">
        <v>101.42000000000002</v>
      </c>
    </row>
    <row r="652" spans="1:14" ht="14.4" customHeight="1" x14ac:dyDescent="0.3">
      <c r="A652" s="742" t="s">
        <v>524</v>
      </c>
      <c r="B652" s="743" t="s">
        <v>525</v>
      </c>
      <c r="C652" s="744" t="s">
        <v>542</v>
      </c>
      <c r="D652" s="745" t="s">
        <v>543</v>
      </c>
      <c r="E652" s="746">
        <v>50113013</v>
      </c>
      <c r="F652" s="745" t="s">
        <v>1599</v>
      </c>
      <c r="G652" s="744" t="s">
        <v>554</v>
      </c>
      <c r="H652" s="744">
        <v>185525</v>
      </c>
      <c r="I652" s="744">
        <v>85525</v>
      </c>
      <c r="J652" s="744" t="s">
        <v>1604</v>
      </c>
      <c r="K652" s="744" t="s">
        <v>1606</v>
      </c>
      <c r="L652" s="747">
        <v>111.32000000000001</v>
      </c>
      <c r="M652" s="747">
        <v>3</v>
      </c>
      <c r="N652" s="748">
        <v>333.96000000000004</v>
      </c>
    </row>
    <row r="653" spans="1:14" ht="14.4" customHeight="1" x14ac:dyDescent="0.3">
      <c r="A653" s="742" t="s">
        <v>524</v>
      </c>
      <c r="B653" s="743" t="s">
        <v>525</v>
      </c>
      <c r="C653" s="744" t="s">
        <v>542</v>
      </c>
      <c r="D653" s="745" t="s">
        <v>543</v>
      </c>
      <c r="E653" s="746">
        <v>50113013</v>
      </c>
      <c r="F653" s="745" t="s">
        <v>1599</v>
      </c>
      <c r="G653" s="744" t="s">
        <v>554</v>
      </c>
      <c r="H653" s="744">
        <v>203097</v>
      </c>
      <c r="I653" s="744">
        <v>203097</v>
      </c>
      <c r="J653" s="744" t="s">
        <v>1607</v>
      </c>
      <c r="K653" s="744" t="s">
        <v>1608</v>
      </c>
      <c r="L653" s="747">
        <v>167.72437444566063</v>
      </c>
      <c r="M653" s="747">
        <v>32</v>
      </c>
      <c r="N653" s="748">
        <v>5367.1799822611401</v>
      </c>
    </row>
    <row r="654" spans="1:14" ht="14.4" customHeight="1" x14ac:dyDescent="0.3">
      <c r="A654" s="742" t="s">
        <v>524</v>
      </c>
      <c r="B654" s="743" t="s">
        <v>525</v>
      </c>
      <c r="C654" s="744" t="s">
        <v>542</v>
      </c>
      <c r="D654" s="745" t="s">
        <v>543</v>
      </c>
      <c r="E654" s="746">
        <v>50113013</v>
      </c>
      <c r="F654" s="745" t="s">
        <v>1599</v>
      </c>
      <c r="G654" s="744" t="s">
        <v>549</v>
      </c>
      <c r="H654" s="744">
        <v>172972</v>
      </c>
      <c r="I654" s="744">
        <v>72972</v>
      </c>
      <c r="J654" s="744" t="s">
        <v>1609</v>
      </c>
      <c r="K654" s="744" t="s">
        <v>1610</v>
      </c>
      <c r="L654" s="747">
        <v>181.57953020134224</v>
      </c>
      <c r="M654" s="747">
        <v>119.2</v>
      </c>
      <c r="N654" s="748">
        <v>21644.279999999995</v>
      </c>
    </row>
    <row r="655" spans="1:14" ht="14.4" customHeight="1" x14ac:dyDescent="0.3">
      <c r="A655" s="742" t="s">
        <v>524</v>
      </c>
      <c r="B655" s="743" t="s">
        <v>525</v>
      </c>
      <c r="C655" s="744" t="s">
        <v>542</v>
      </c>
      <c r="D655" s="745" t="s">
        <v>543</v>
      </c>
      <c r="E655" s="746">
        <v>50113013</v>
      </c>
      <c r="F655" s="745" t="s">
        <v>1599</v>
      </c>
      <c r="G655" s="744" t="s">
        <v>554</v>
      </c>
      <c r="H655" s="744">
        <v>105951</v>
      </c>
      <c r="I655" s="744">
        <v>5951</v>
      </c>
      <c r="J655" s="744" t="s">
        <v>1611</v>
      </c>
      <c r="K655" s="744" t="s">
        <v>1612</v>
      </c>
      <c r="L655" s="747">
        <v>114.93</v>
      </c>
      <c r="M655" s="747">
        <v>13</v>
      </c>
      <c r="N655" s="748">
        <v>1494.0900000000001</v>
      </c>
    </row>
    <row r="656" spans="1:14" ht="14.4" customHeight="1" x14ac:dyDescent="0.3">
      <c r="A656" s="742" t="s">
        <v>524</v>
      </c>
      <c r="B656" s="743" t="s">
        <v>525</v>
      </c>
      <c r="C656" s="744" t="s">
        <v>542</v>
      </c>
      <c r="D656" s="745" t="s">
        <v>543</v>
      </c>
      <c r="E656" s="746">
        <v>50113013</v>
      </c>
      <c r="F656" s="745" t="s">
        <v>1599</v>
      </c>
      <c r="G656" s="744" t="s">
        <v>549</v>
      </c>
      <c r="H656" s="744">
        <v>72973</v>
      </c>
      <c r="I656" s="744">
        <v>72973</v>
      </c>
      <c r="J656" s="744" t="s">
        <v>1613</v>
      </c>
      <c r="K656" s="744" t="s">
        <v>1614</v>
      </c>
      <c r="L656" s="747">
        <v>137.60999999999999</v>
      </c>
      <c r="M656" s="747">
        <v>2</v>
      </c>
      <c r="N656" s="748">
        <v>275.21999999999997</v>
      </c>
    </row>
    <row r="657" spans="1:14" ht="14.4" customHeight="1" x14ac:dyDescent="0.3">
      <c r="A657" s="742" t="s">
        <v>524</v>
      </c>
      <c r="B657" s="743" t="s">
        <v>525</v>
      </c>
      <c r="C657" s="744" t="s">
        <v>542</v>
      </c>
      <c r="D657" s="745" t="s">
        <v>543</v>
      </c>
      <c r="E657" s="746">
        <v>50113013</v>
      </c>
      <c r="F657" s="745" t="s">
        <v>1599</v>
      </c>
      <c r="G657" s="744" t="s">
        <v>554</v>
      </c>
      <c r="H657" s="744">
        <v>183817</v>
      </c>
      <c r="I657" s="744">
        <v>183817</v>
      </c>
      <c r="J657" s="744" t="s">
        <v>1615</v>
      </c>
      <c r="K657" s="744" t="s">
        <v>1616</v>
      </c>
      <c r="L657" s="747">
        <v>941.7897651477532</v>
      </c>
      <c r="M657" s="747">
        <v>63</v>
      </c>
      <c r="N657" s="748">
        <v>59332.755204308451</v>
      </c>
    </row>
    <row r="658" spans="1:14" ht="14.4" customHeight="1" x14ac:dyDescent="0.3">
      <c r="A658" s="742" t="s">
        <v>524</v>
      </c>
      <c r="B658" s="743" t="s">
        <v>525</v>
      </c>
      <c r="C658" s="744" t="s">
        <v>542</v>
      </c>
      <c r="D658" s="745" t="s">
        <v>543</v>
      </c>
      <c r="E658" s="746">
        <v>50113013</v>
      </c>
      <c r="F658" s="745" t="s">
        <v>1599</v>
      </c>
      <c r="G658" s="744" t="s">
        <v>549</v>
      </c>
      <c r="H658" s="744">
        <v>164831</v>
      </c>
      <c r="I658" s="744">
        <v>64831</v>
      </c>
      <c r="J658" s="744" t="s">
        <v>1617</v>
      </c>
      <c r="K658" s="744" t="s">
        <v>1618</v>
      </c>
      <c r="L658" s="747">
        <v>198.88</v>
      </c>
      <c r="M658" s="747">
        <v>4</v>
      </c>
      <c r="N658" s="748">
        <v>795.52</v>
      </c>
    </row>
    <row r="659" spans="1:14" ht="14.4" customHeight="1" x14ac:dyDescent="0.3">
      <c r="A659" s="742" t="s">
        <v>524</v>
      </c>
      <c r="B659" s="743" t="s">
        <v>525</v>
      </c>
      <c r="C659" s="744" t="s">
        <v>542</v>
      </c>
      <c r="D659" s="745" t="s">
        <v>543</v>
      </c>
      <c r="E659" s="746">
        <v>50113013</v>
      </c>
      <c r="F659" s="745" t="s">
        <v>1599</v>
      </c>
      <c r="G659" s="744" t="s">
        <v>549</v>
      </c>
      <c r="H659" s="744">
        <v>183926</v>
      </c>
      <c r="I659" s="744">
        <v>183926</v>
      </c>
      <c r="J659" s="744" t="s">
        <v>1619</v>
      </c>
      <c r="K659" s="744" t="s">
        <v>1616</v>
      </c>
      <c r="L659" s="747">
        <v>132.66000000000003</v>
      </c>
      <c r="M659" s="747">
        <v>2</v>
      </c>
      <c r="N659" s="748">
        <v>265.32000000000005</v>
      </c>
    </row>
    <row r="660" spans="1:14" ht="14.4" customHeight="1" x14ac:dyDescent="0.3">
      <c r="A660" s="742" t="s">
        <v>524</v>
      </c>
      <c r="B660" s="743" t="s">
        <v>525</v>
      </c>
      <c r="C660" s="744" t="s">
        <v>542</v>
      </c>
      <c r="D660" s="745" t="s">
        <v>543</v>
      </c>
      <c r="E660" s="746">
        <v>50113013</v>
      </c>
      <c r="F660" s="745" t="s">
        <v>1599</v>
      </c>
      <c r="G660" s="744" t="s">
        <v>549</v>
      </c>
      <c r="H660" s="744">
        <v>117170</v>
      </c>
      <c r="I660" s="744">
        <v>17170</v>
      </c>
      <c r="J660" s="744" t="s">
        <v>1620</v>
      </c>
      <c r="K660" s="744" t="s">
        <v>1621</v>
      </c>
      <c r="L660" s="747">
        <v>73.236000000000018</v>
      </c>
      <c r="M660" s="747">
        <v>5</v>
      </c>
      <c r="N660" s="748">
        <v>366.18000000000006</v>
      </c>
    </row>
    <row r="661" spans="1:14" ht="14.4" customHeight="1" x14ac:dyDescent="0.3">
      <c r="A661" s="742" t="s">
        <v>524</v>
      </c>
      <c r="B661" s="743" t="s">
        <v>525</v>
      </c>
      <c r="C661" s="744" t="s">
        <v>542</v>
      </c>
      <c r="D661" s="745" t="s">
        <v>543</v>
      </c>
      <c r="E661" s="746">
        <v>50113013</v>
      </c>
      <c r="F661" s="745" t="s">
        <v>1599</v>
      </c>
      <c r="G661" s="744" t="s">
        <v>549</v>
      </c>
      <c r="H661" s="744">
        <v>117171</v>
      </c>
      <c r="I661" s="744">
        <v>17171</v>
      </c>
      <c r="J661" s="744" t="s">
        <v>1622</v>
      </c>
      <c r="K661" s="744" t="s">
        <v>769</v>
      </c>
      <c r="L661" s="747">
        <v>72.219999999999985</v>
      </c>
      <c r="M661" s="747">
        <v>3</v>
      </c>
      <c r="N661" s="748">
        <v>216.65999999999997</v>
      </c>
    </row>
    <row r="662" spans="1:14" ht="14.4" customHeight="1" x14ac:dyDescent="0.3">
      <c r="A662" s="742" t="s">
        <v>524</v>
      </c>
      <c r="B662" s="743" t="s">
        <v>525</v>
      </c>
      <c r="C662" s="744" t="s">
        <v>542</v>
      </c>
      <c r="D662" s="745" t="s">
        <v>543</v>
      </c>
      <c r="E662" s="746">
        <v>50113013</v>
      </c>
      <c r="F662" s="745" t="s">
        <v>1599</v>
      </c>
      <c r="G662" s="744" t="s">
        <v>549</v>
      </c>
      <c r="H662" s="744">
        <v>193922</v>
      </c>
      <c r="I662" s="744">
        <v>93922</v>
      </c>
      <c r="J662" s="744" t="s">
        <v>1623</v>
      </c>
      <c r="K662" s="744" t="s">
        <v>1624</v>
      </c>
      <c r="L662" s="747">
        <v>384.66</v>
      </c>
      <c r="M662" s="747">
        <v>1</v>
      </c>
      <c r="N662" s="748">
        <v>384.66</v>
      </c>
    </row>
    <row r="663" spans="1:14" ht="14.4" customHeight="1" x14ac:dyDescent="0.3">
      <c r="A663" s="742" t="s">
        <v>524</v>
      </c>
      <c r="B663" s="743" t="s">
        <v>525</v>
      </c>
      <c r="C663" s="744" t="s">
        <v>542</v>
      </c>
      <c r="D663" s="745" t="s">
        <v>543</v>
      </c>
      <c r="E663" s="746">
        <v>50113013</v>
      </c>
      <c r="F663" s="745" t="s">
        <v>1599</v>
      </c>
      <c r="G663" s="744" t="s">
        <v>526</v>
      </c>
      <c r="H663" s="744">
        <v>203855</v>
      </c>
      <c r="I663" s="744">
        <v>203855</v>
      </c>
      <c r="J663" s="744" t="s">
        <v>1625</v>
      </c>
      <c r="K663" s="744" t="s">
        <v>1626</v>
      </c>
      <c r="L663" s="747">
        <v>316.03000000000003</v>
      </c>
      <c r="M663" s="747">
        <v>4.8</v>
      </c>
      <c r="N663" s="748">
        <v>1516.944</v>
      </c>
    </row>
    <row r="664" spans="1:14" ht="14.4" customHeight="1" x14ac:dyDescent="0.3">
      <c r="A664" s="742" t="s">
        <v>524</v>
      </c>
      <c r="B664" s="743" t="s">
        <v>525</v>
      </c>
      <c r="C664" s="744" t="s">
        <v>542</v>
      </c>
      <c r="D664" s="745" t="s">
        <v>543</v>
      </c>
      <c r="E664" s="746">
        <v>50113013</v>
      </c>
      <c r="F664" s="745" t="s">
        <v>1599</v>
      </c>
      <c r="G664" s="744" t="s">
        <v>549</v>
      </c>
      <c r="H664" s="744">
        <v>131656</v>
      </c>
      <c r="I664" s="744">
        <v>131656</v>
      </c>
      <c r="J664" s="744" t="s">
        <v>1627</v>
      </c>
      <c r="K664" s="744" t="s">
        <v>1628</v>
      </c>
      <c r="L664" s="747">
        <v>517</v>
      </c>
      <c r="M664" s="747">
        <v>3</v>
      </c>
      <c r="N664" s="748">
        <v>1551</v>
      </c>
    </row>
    <row r="665" spans="1:14" ht="14.4" customHeight="1" x14ac:dyDescent="0.3">
      <c r="A665" s="742" t="s">
        <v>524</v>
      </c>
      <c r="B665" s="743" t="s">
        <v>525</v>
      </c>
      <c r="C665" s="744" t="s">
        <v>542</v>
      </c>
      <c r="D665" s="745" t="s">
        <v>543</v>
      </c>
      <c r="E665" s="746">
        <v>50113013</v>
      </c>
      <c r="F665" s="745" t="s">
        <v>1599</v>
      </c>
      <c r="G665" s="744" t="s">
        <v>549</v>
      </c>
      <c r="H665" s="744">
        <v>151458</v>
      </c>
      <c r="I665" s="744">
        <v>151458</v>
      </c>
      <c r="J665" s="744" t="s">
        <v>1629</v>
      </c>
      <c r="K665" s="744" t="s">
        <v>1630</v>
      </c>
      <c r="L665" s="747">
        <v>217.8</v>
      </c>
      <c r="M665" s="747">
        <v>2</v>
      </c>
      <c r="N665" s="748">
        <v>435.6</v>
      </c>
    </row>
    <row r="666" spans="1:14" ht="14.4" customHeight="1" x14ac:dyDescent="0.3">
      <c r="A666" s="742" t="s">
        <v>524</v>
      </c>
      <c r="B666" s="743" t="s">
        <v>525</v>
      </c>
      <c r="C666" s="744" t="s">
        <v>542</v>
      </c>
      <c r="D666" s="745" t="s">
        <v>543</v>
      </c>
      <c r="E666" s="746">
        <v>50113013</v>
      </c>
      <c r="F666" s="745" t="s">
        <v>1599</v>
      </c>
      <c r="G666" s="744" t="s">
        <v>549</v>
      </c>
      <c r="H666" s="744">
        <v>115658</v>
      </c>
      <c r="I666" s="744">
        <v>15658</v>
      </c>
      <c r="J666" s="744" t="s">
        <v>1631</v>
      </c>
      <c r="K666" s="744" t="s">
        <v>1632</v>
      </c>
      <c r="L666" s="747">
        <v>58.574500000000015</v>
      </c>
      <c r="M666" s="747">
        <v>20</v>
      </c>
      <c r="N666" s="748">
        <v>1171.4900000000002</v>
      </c>
    </row>
    <row r="667" spans="1:14" ht="14.4" customHeight="1" x14ac:dyDescent="0.3">
      <c r="A667" s="742" t="s">
        <v>524</v>
      </c>
      <c r="B667" s="743" t="s">
        <v>525</v>
      </c>
      <c r="C667" s="744" t="s">
        <v>542</v>
      </c>
      <c r="D667" s="745" t="s">
        <v>543</v>
      </c>
      <c r="E667" s="746">
        <v>50113013</v>
      </c>
      <c r="F667" s="745" t="s">
        <v>1599</v>
      </c>
      <c r="G667" s="744" t="s">
        <v>549</v>
      </c>
      <c r="H667" s="744">
        <v>194453</v>
      </c>
      <c r="I667" s="744">
        <v>94453</v>
      </c>
      <c r="J667" s="744" t="s">
        <v>1633</v>
      </c>
      <c r="K667" s="744" t="s">
        <v>1634</v>
      </c>
      <c r="L667" s="747">
        <v>53.74</v>
      </c>
      <c r="M667" s="747">
        <v>1</v>
      </c>
      <c r="N667" s="748">
        <v>53.74</v>
      </c>
    </row>
    <row r="668" spans="1:14" ht="14.4" customHeight="1" x14ac:dyDescent="0.3">
      <c r="A668" s="742" t="s">
        <v>524</v>
      </c>
      <c r="B668" s="743" t="s">
        <v>525</v>
      </c>
      <c r="C668" s="744" t="s">
        <v>542</v>
      </c>
      <c r="D668" s="745" t="s">
        <v>543</v>
      </c>
      <c r="E668" s="746">
        <v>50113013</v>
      </c>
      <c r="F668" s="745" t="s">
        <v>1599</v>
      </c>
      <c r="G668" s="744" t="s">
        <v>549</v>
      </c>
      <c r="H668" s="744">
        <v>196039</v>
      </c>
      <c r="I668" s="744">
        <v>96039</v>
      </c>
      <c r="J668" s="744" t="s">
        <v>1635</v>
      </c>
      <c r="K668" s="744" t="s">
        <v>1636</v>
      </c>
      <c r="L668" s="747">
        <v>82.9</v>
      </c>
      <c r="M668" s="747">
        <v>3</v>
      </c>
      <c r="N668" s="748">
        <v>248.70000000000002</v>
      </c>
    </row>
    <row r="669" spans="1:14" ht="14.4" customHeight="1" x14ac:dyDescent="0.3">
      <c r="A669" s="742" t="s">
        <v>524</v>
      </c>
      <c r="B669" s="743" t="s">
        <v>525</v>
      </c>
      <c r="C669" s="744" t="s">
        <v>542</v>
      </c>
      <c r="D669" s="745" t="s">
        <v>543</v>
      </c>
      <c r="E669" s="746">
        <v>50113013</v>
      </c>
      <c r="F669" s="745" t="s">
        <v>1599</v>
      </c>
      <c r="G669" s="744" t="s">
        <v>549</v>
      </c>
      <c r="H669" s="744">
        <v>162187</v>
      </c>
      <c r="I669" s="744">
        <v>162187</v>
      </c>
      <c r="J669" s="744" t="s">
        <v>1637</v>
      </c>
      <c r="K669" s="744" t="s">
        <v>1638</v>
      </c>
      <c r="L669" s="747">
        <v>285.99999999999994</v>
      </c>
      <c r="M669" s="747">
        <v>10.200000000000001</v>
      </c>
      <c r="N669" s="748">
        <v>2917.2</v>
      </c>
    </row>
    <row r="670" spans="1:14" ht="14.4" customHeight="1" x14ac:dyDescent="0.3">
      <c r="A670" s="742" t="s">
        <v>524</v>
      </c>
      <c r="B670" s="743" t="s">
        <v>525</v>
      </c>
      <c r="C670" s="744" t="s">
        <v>542</v>
      </c>
      <c r="D670" s="745" t="s">
        <v>543</v>
      </c>
      <c r="E670" s="746">
        <v>50113013</v>
      </c>
      <c r="F670" s="745" t="s">
        <v>1599</v>
      </c>
      <c r="G670" s="744" t="s">
        <v>549</v>
      </c>
      <c r="H670" s="744">
        <v>120605</v>
      </c>
      <c r="I670" s="744">
        <v>20605</v>
      </c>
      <c r="J670" s="744" t="s">
        <v>1639</v>
      </c>
      <c r="K670" s="744" t="s">
        <v>1640</v>
      </c>
      <c r="L670" s="747">
        <v>599.75000000000011</v>
      </c>
      <c r="M670" s="747">
        <v>3</v>
      </c>
      <c r="N670" s="748">
        <v>1799.2500000000005</v>
      </c>
    </row>
    <row r="671" spans="1:14" ht="14.4" customHeight="1" x14ac:dyDescent="0.3">
      <c r="A671" s="742" t="s">
        <v>524</v>
      </c>
      <c r="B671" s="743" t="s">
        <v>525</v>
      </c>
      <c r="C671" s="744" t="s">
        <v>542</v>
      </c>
      <c r="D671" s="745" t="s">
        <v>543</v>
      </c>
      <c r="E671" s="746">
        <v>50113013</v>
      </c>
      <c r="F671" s="745" t="s">
        <v>1599</v>
      </c>
      <c r="G671" s="744" t="s">
        <v>549</v>
      </c>
      <c r="H671" s="744">
        <v>844576</v>
      </c>
      <c r="I671" s="744">
        <v>100339</v>
      </c>
      <c r="J671" s="744" t="s">
        <v>1641</v>
      </c>
      <c r="K671" s="744" t="s">
        <v>1642</v>
      </c>
      <c r="L671" s="747">
        <v>97.75500000000001</v>
      </c>
      <c r="M671" s="747">
        <v>8</v>
      </c>
      <c r="N671" s="748">
        <v>782.04000000000008</v>
      </c>
    </row>
    <row r="672" spans="1:14" ht="14.4" customHeight="1" x14ac:dyDescent="0.3">
      <c r="A672" s="742" t="s">
        <v>524</v>
      </c>
      <c r="B672" s="743" t="s">
        <v>525</v>
      </c>
      <c r="C672" s="744" t="s">
        <v>542</v>
      </c>
      <c r="D672" s="745" t="s">
        <v>543</v>
      </c>
      <c r="E672" s="746">
        <v>50113013</v>
      </c>
      <c r="F672" s="745" t="s">
        <v>1599</v>
      </c>
      <c r="G672" s="744" t="s">
        <v>549</v>
      </c>
      <c r="H672" s="744">
        <v>104013</v>
      </c>
      <c r="I672" s="744">
        <v>4013</v>
      </c>
      <c r="J672" s="744" t="s">
        <v>1643</v>
      </c>
      <c r="K672" s="744" t="s">
        <v>1644</v>
      </c>
      <c r="L672" s="747">
        <v>92.88</v>
      </c>
      <c r="M672" s="747">
        <v>2</v>
      </c>
      <c r="N672" s="748">
        <v>185.76</v>
      </c>
    </row>
    <row r="673" spans="1:14" ht="14.4" customHeight="1" x14ac:dyDescent="0.3">
      <c r="A673" s="742" t="s">
        <v>524</v>
      </c>
      <c r="B673" s="743" t="s">
        <v>525</v>
      </c>
      <c r="C673" s="744" t="s">
        <v>542</v>
      </c>
      <c r="D673" s="745" t="s">
        <v>543</v>
      </c>
      <c r="E673" s="746">
        <v>50113013</v>
      </c>
      <c r="F673" s="745" t="s">
        <v>1599</v>
      </c>
      <c r="G673" s="744" t="s">
        <v>549</v>
      </c>
      <c r="H673" s="744">
        <v>112738</v>
      </c>
      <c r="I673" s="744">
        <v>12738</v>
      </c>
      <c r="J673" s="744" t="s">
        <v>1645</v>
      </c>
      <c r="K673" s="744" t="s">
        <v>1646</v>
      </c>
      <c r="L673" s="747">
        <v>155.16999999999999</v>
      </c>
      <c r="M673" s="747">
        <v>3</v>
      </c>
      <c r="N673" s="748">
        <v>465.51</v>
      </c>
    </row>
    <row r="674" spans="1:14" ht="14.4" customHeight="1" x14ac:dyDescent="0.3">
      <c r="A674" s="742" t="s">
        <v>524</v>
      </c>
      <c r="B674" s="743" t="s">
        <v>525</v>
      </c>
      <c r="C674" s="744" t="s">
        <v>542</v>
      </c>
      <c r="D674" s="745" t="s">
        <v>543</v>
      </c>
      <c r="E674" s="746">
        <v>50113013</v>
      </c>
      <c r="F674" s="745" t="s">
        <v>1599</v>
      </c>
      <c r="G674" s="744" t="s">
        <v>549</v>
      </c>
      <c r="H674" s="744">
        <v>132953</v>
      </c>
      <c r="I674" s="744">
        <v>32953</v>
      </c>
      <c r="J674" s="744" t="s">
        <v>1647</v>
      </c>
      <c r="K674" s="744" t="s">
        <v>1648</v>
      </c>
      <c r="L674" s="747">
        <v>49.7</v>
      </c>
      <c r="M674" s="747">
        <v>1</v>
      </c>
      <c r="N674" s="748">
        <v>49.7</v>
      </c>
    </row>
    <row r="675" spans="1:14" ht="14.4" customHeight="1" x14ac:dyDescent="0.3">
      <c r="A675" s="742" t="s">
        <v>524</v>
      </c>
      <c r="B675" s="743" t="s">
        <v>525</v>
      </c>
      <c r="C675" s="744" t="s">
        <v>542</v>
      </c>
      <c r="D675" s="745" t="s">
        <v>543</v>
      </c>
      <c r="E675" s="746">
        <v>50113013</v>
      </c>
      <c r="F675" s="745" t="s">
        <v>1599</v>
      </c>
      <c r="G675" s="744" t="s">
        <v>549</v>
      </c>
      <c r="H675" s="744">
        <v>132954</v>
      </c>
      <c r="I675" s="744">
        <v>32954</v>
      </c>
      <c r="J675" s="744" t="s">
        <v>1647</v>
      </c>
      <c r="K675" s="744" t="s">
        <v>1649</v>
      </c>
      <c r="L675" s="747">
        <v>85.069999999999965</v>
      </c>
      <c r="M675" s="747">
        <v>2</v>
      </c>
      <c r="N675" s="748">
        <v>170.13999999999993</v>
      </c>
    </row>
    <row r="676" spans="1:14" ht="14.4" customHeight="1" x14ac:dyDescent="0.3">
      <c r="A676" s="742" t="s">
        <v>524</v>
      </c>
      <c r="B676" s="743" t="s">
        <v>525</v>
      </c>
      <c r="C676" s="744" t="s">
        <v>542</v>
      </c>
      <c r="D676" s="745" t="s">
        <v>543</v>
      </c>
      <c r="E676" s="746">
        <v>50113013</v>
      </c>
      <c r="F676" s="745" t="s">
        <v>1599</v>
      </c>
      <c r="G676" s="744" t="s">
        <v>549</v>
      </c>
      <c r="H676" s="744">
        <v>102427</v>
      </c>
      <c r="I676" s="744">
        <v>2427</v>
      </c>
      <c r="J676" s="744" t="s">
        <v>1650</v>
      </c>
      <c r="K676" s="744" t="s">
        <v>794</v>
      </c>
      <c r="L676" s="747">
        <v>25.544993989734539</v>
      </c>
      <c r="M676" s="747">
        <v>87</v>
      </c>
      <c r="N676" s="748">
        <v>2222.414477106905</v>
      </c>
    </row>
    <row r="677" spans="1:14" ht="14.4" customHeight="1" x14ac:dyDescent="0.3">
      <c r="A677" s="742" t="s">
        <v>524</v>
      </c>
      <c r="B677" s="743" t="s">
        <v>525</v>
      </c>
      <c r="C677" s="744" t="s">
        <v>542</v>
      </c>
      <c r="D677" s="745" t="s">
        <v>543</v>
      </c>
      <c r="E677" s="746">
        <v>50113013</v>
      </c>
      <c r="F677" s="745" t="s">
        <v>1599</v>
      </c>
      <c r="G677" s="744" t="s">
        <v>549</v>
      </c>
      <c r="H677" s="744">
        <v>101066</v>
      </c>
      <c r="I677" s="744">
        <v>1066</v>
      </c>
      <c r="J677" s="744" t="s">
        <v>1651</v>
      </c>
      <c r="K677" s="744" t="s">
        <v>1652</v>
      </c>
      <c r="L677" s="747">
        <v>51.040000000000006</v>
      </c>
      <c r="M677" s="747">
        <v>17</v>
      </c>
      <c r="N677" s="748">
        <v>867.68000000000006</v>
      </c>
    </row>
    <row r="678" spans="1:14" ht="14.4" customHeight="1" x14ac:dyDescent="0.3">
      <c r="A678" s="742" t="s">
        <v>524</v>
      </c>
      <c r="B678" s="743" t="s">
        <v>525</v>
      </c>
      <c r="C678" s="744" t="s">
        <v>542</v>
      </c>
      <c r="D678" s="745" t="s">
        <v>543</v>
      </c>
      <c r="E678" s="746">
        <v>50113013</v>
      </c>
      <c r="F678" s="745" t="s">
        <v>1599</v>
      </c>
      <c r="G678" s="744" t="s">
        <v>549</v>
      </c>
      <c r="H678" s="744">
        <v>148261</v>
      </c>
      <c r="I678" s="744">
        <v>48261</v>
      </c>
      <c r="J678" s="744" t="s">
        <v>1651</v>
      </c>
      <c r="K678" s="744" t="s">
        <v>1653</v>
      </c>
      <c r="L678" s="747">
        <v>48.249948347844736</v>
      </c>
      <c r="M678" s="747">
        <v>1</v>
      </c>
      <c r="N678" s="748">
        <v>48.249948347844736</v>
      </c>
    </row>
    <row r="679" spans="1:14" ht="14.4" customHeight="1" x14ac:dyDescent="0.3">
      <c r="A679" s="742" t="s">
        <v>524</v>
      </c>
      <c r="B679" s="743" t="s">
        <v>525</v>
      </c>
      <c r="C679" s="744" t="s">
        <v>542</v>
      </c>
      <c r="D679" s="745" t="s">
        <v>543</v>
      </c>
      <c r="E679" s="746">
        <v>50113013</v>
      </c>
      <c r="F679" s="745" t="s">
        <v>1599</v>
      </c>
      <c r="G679" s="744" t="s">
        <v>549</v>
      </c>
      <c r="H679" s="744">
        <v>184492</v>
      </c>
      <c r="I679" s="744">
        <v>84492</v>
      </c>
      <c r="J679" s="744" t="s">
        <v>1654</v>
      </c>
      <c r="K679" s="744" t="s">
        <v>1655</v>
      </c>
      <c r="L679" s="747">
        <v>52.27</v>
      </c>
      <c r="M679" s="747">
        <v>1</v>
      </c>
      <c r="N679" s="748">
        <v>52.27</v>
      </c>
    </row>
    <row r="680" spans="1:14" ht="14.4" customHeight="1" x14ac:dyDescent="0.3">
      <c r="A680" s="742" t="s">
        <v>524</v>
      </c>
      <c r="B680" s="743" t="s">
        <v>525</v>
      </c>
      <c r="C680" s="744" t="s">
        <v>542</v>
      </c>
      <c r="D680" s="745" t="s">
        <v>543</v>
      </c>
      <c r="E680" s="746">
        <v>50113013</v>
      </c>
      <c r="F680" s="745" t="s">
        <v>1599</v>
      </c>
      <c r="G680" s="744" t="s">
        <v>549</v>
      </c>
      <c r="H680" s="744">
        <v>207280</v>
      </c>
      <c r="I680" s="744">
        <v>207280</v>
      </c>
      <c r="J680" s="744" t="s">
        <v>1656</v>
      </c>
      <c r="K680" s="744" t="s">
        <v>651</v>
      </c>
      <c r="L680" s="747">
        <v>90.040588235294123</v>
      </c>
      <c r="M680" s="747">
        <v>51</v>
      </c>
      <c r="N680" s="748">
        <v>4592.0700000000006</v>
      </c>
    </row>
    <row r="681" spans="1:14" ht="14.4" customHeight="1" x14ac:dyDescent="0.3">
      <c r="A681" s="742" t="s">
        <v>524</v>
      </c>
      <c r="B681" s="743" t="s">
        <v>525</v>
      </c>
      <c r="C681" s="744" t="s">
        <v>542</v>
      </c>
      <c r="D681" s="745" t="s">
        <v>543</v>
      </c>
      <c r="E681" s="746">
        <v>50113013</v>
      </c>
      <c r="F681" s="745" t="s">
        <v>1599</v>
      </c>
      <c r="G681" s="744" t="s">
        <v>549</v>
      </c>
      <c r="H681" s="744">
        <v>847476</v>
      </c>
      <c r="I681" s="744">
        <v>112782</v>
      </c>
      <c r="J681" s="744" t="s">
        <v>1657</v>
      </c>
      <c r="K681" s="744" t="s">
        <v>1658</v>
      </c>
      <c r="L681" s="747">
        <v>658.0073007518796</v>
      </c>
      <c r="M681" s="747">
        <v>6.65</v>
      </c>
      <c r="N681" s="748">
        <v>4375.7485499999993</v>
      </c>
    </row>
    <row r="682" spans="1:14" ht="14.4" customHeight="1" x14ac:dyDescent="0.3">
      <c r="A682" s="742" t="s">
        <v>524</v>
      </c>
      <c r="B682" s="743" t="s">
        <v>525</v>
      </c>
      <c r="C682" s="744" t="s">
        <v>542</v>
      </c>
      <c r="D682" s="745" t="s">
        <v>543</v>
      </c>
      <c r="E682" s="746">
        <v>50113013</v>
      </c>
      <c r="F682" s="745" t="s">
        <v>1599</v>
      </c>
      <c r="G682" s="744" t="s">
        <v>549</v>
      </c>
      <c r="H682" s="744">
        <v>96414</v>
      </c>
      <c r="I682" s="744">
        <v>96414</v>
      </c>
      <c r="J682" s="744" t="s">
        <v>1659</v>
      </c>
      <c r="K682" s="744" t="s">
        <v>1660</v>
      </c>
      <c r="L682" s="747">
        <v>57.989999999999988</v>
      </c>
      <c r="M682" s="747">
        <v>6.1</v>
      </c>
      <c r="N682" s="748">
        <v>353.73899999999992</v>
      </c>
    </row>
    <row r="683" spans="1:14" ht="14.4" customHeight="1" x14ac:dyDescent="0.3">
      <c r="A683" s="742" t="s">
        <v>524</v>
      </c>
      <c r="B683" s="743" t="s">
        <v>525</v>
      </c>
      <c r="C683" s="744" t="s">
        <v>542</v>
      </c>
      <c r="D683" s="745" t="s">
        <v>543</v>
      </c>
      <c r="E683" s="746">
        <v>50113013</v>
      </c>
      <c r="F683" s="745" t="s">
        <v>1599</v>
      </c>
      <c r="G683" s="744" t="s">
        <v>549</v>
      </c>
      <c r="H683" s="744">
        <v>216196</v>
      </c>
      <c r="I683" s="744">
        <v>216196</v>
      </c>
      <c r="J683" s="744" t="s">
        <v>1661</v>
      </c>
      <c r="K683" s="744" t="s">
        <v>1662</v>
      </c>
      <c r="L683" s="747">
        <v>71.290000000000006</v>
      </c>
      <c r="M683" s="747">
        <v>5</v>
      </c>
      <c r="N683" s="748">
        <v>356.45000000000005</v>
      </c>
    </row>
    <row r="684" spans="1:14" ht="14.4" customHeight="1" x14ac:dyDescent="0.3">
      <c r="A684" s="742" t="s">
        <v>524</v>
      </c>
      <c r="B684" s="743" t="s">
        <v>525</v>
      </c>
      <c r="C684" s="744" t="s">
        <v>542</v>
      </c>
      <c r="D684" s="745" t="s">
        <v>543</v>
      </c>
      <c r="E684" s="746">
        <v>50113013</v>
      </c>
      <c r="F684" s="745" t="s">
        <v>1599</v>
      </c>
      <c r="G684" s="744" t="s">
        <v>549</v>
      </c>
      <c r="H684" s="744">
        <v>216199</v>
      </c>
      <c r="I684" s="744">
        <v>216199</v>
      </c>
      <c r="J684" s="744" t="s">
        <v>1663</v>
      </c>
      <c r="K684" s="744" t="s">
        <v>1664</v>
      </c>
      <c r="L684" s="747">
        <v>100.46945945945943</v>
      </c>
      <c r="M684" s="747">
        <v>37</v>
      </c>
      <c r="N684" s="748">
        <v>3717.369999999999</v>
      </c>
    </row>
    <row r="685" spans="1:14" ht="14.4" customHeight="1" x14ac:dyDescent="0.3">
      <c r="A685" s="742" t="s">
        <v>524</v>
      </c>
      <c r="B685" s="743" t="s">
        <v>525</v>
      </c>
      <c r="C685" s="744" t="s">
        <v>542</v>
      </c>
      <c r="D685" s="745" t="s">
        <v>543</v>
      </c>
      <c r="E685" s="746">
        <v>50113013</v>
      </c>
      <c r="F685" s="745" t="s">
        <v>1599</v>
      </c>
      <c r="G685" s="744" t="s">
        <v>549</v>
      </c>
      <c r="H685" s="744">
        <v>216183</v>
      </c>
      <c r="I685" s="744">
        <v>216183</v>
      </c>
      <c r="J685" s="744" t="s">
        <v>1665</v>
      </c>
      <c r="K685" s="744" t="s">
        <v>1666</v>
      </c>
      <c r="L685" s="747">
        <v>251.3725</v>
      </c>
      <c r="M685" s="747">
        <v>40</v>
      </c>
      <c r="N685" s="748">
        <v>10054.9</v>
      </c>
    </row>
    <row r="686" spans="1:14" ht="14.4" customHeight="1" x14ac:dyDescent="0.3">
      <c r="A686" s="742" t="s">
        <v>524</v>
      </c>
      <c r="B686" s="743" t="s">
        <v>525</v>
      </c>
      <c r="C686" s="744" t="s">
        <v>542</v>
      </c>
      <c r="D686" s="745" t="s">
        <v>543</v>
      </c>
      <c r="E686" s="746">
        <v>50113013</v>
      </c>
      <c r="F686" s="745" t="s">
        <v>1599</v>
      </c>
      <c r="G686" s="744" t="s">
        <v>549</v>
      </c>
      <c r="H686" s="744">
        <v>132546</v>
      </c>
      <c r="I686" s="744">
        <v>32546</v>
      </c>
      <c r="J686" s="744" t="s">
        <v>1101</v>
      </c>
      <c r="K686" s="744" t="s">
        <v>1667</v>
      </c>
      <c r="L686" s="747">
        <v>125.7</v>
      </c>
      <c r="M686" s="747">
        <v>3</v>
      </c>
      <c r="N686" s="748">
        <v>377.1</v>
      </c>
    </row>
    <row r="687" spans="1:14" ht="14.4" customHeight="1" x14ac:dyDescent="0.3">
      <c r="A687" s="742" t="s">
        <v>524</v>
      </c>
      <c r="B687" s="743" t="s">
        <v>525</v>
      </c>
      <c r="C687" s="744" t="s">
        <v>542</v>
      </c>
      <c r="D687" s="745" t="s">
        <v>543</v>
      </c>
      <c r="E687" s="746">
        <v>50113013</v>
      </c>
      <c r="F687" s="745" t="s">
        <v>1599</v>
      </c>
      <c r="G687" s="744" t="s">
        <v>549</v>
      </c>
      <c r="H687" s="744">
        <v>203289</v>
      </c>
      <c r="I687" s="744">
        <v>203289</v>
      </c>
      <c r="J687" s="744" t="s">
        <v>1101</v>
      </c>
      <c r="K687" s="744" t="s">
        <v>1102</v>
      </c>
      <c r="L687" s="747">
        <v>65.599999999999994</v>
      </c>
      <c r="M687" s="747">
        <v>2</v>
      </c>
      <c r="N687" s="748">
        <v>131.19999999999999</v>
      </c>
    </row>
    <row r="688" spans="1:14" ht="14.4" customHeight="1" x14ac:dyDescent="0.3">
      <c r="A688" s="742" t="s">
        <v>524</v>
      </c>
      <c r="B688" s="743" t="s">
        <v>525</v>
      </c>
      <c r="C688" s="744" t="s">
        <v>542</v>
      </c>
      <c r="D688" s="745" t="s">
        <v>543</v>
      </c>
      <c r="E688" s="746">
        <v>50113013</v>
      </c>
      <c r="F688" s="745" t="s">
        <v>1599</v>
      </c>
      <c r="G688" s="744" t="s">
        <v>554</v>
      </c>
      <c r="H688" s="744">
        <v>197699</v>
      </c>
      <c r="I688" s="744">
        <v>197699</v>
      </c>
      <c r="J688" s="744" t="s">
        <v>1668</v>
      </c>
      <c r="K688" s="744" t="s">
        <v>1669</v>
      </c>
      <c r="L688" s="747">
        <v>6649.829999999999</v>
      </c>
      <c r="M688" s="747">
        <v>3</v>
      </c>
      <c r="N688" s="748">
        <v>19949.489999999998</v>
      </c>
    </row>
    <row r="689" spans="1:14" ht="14.4" customHeight="1" x14ac:dyDescent="0.3">
      <c r="A689" s="742" t="s">
        <v>524</v>
      </c>
      <c r="B689" s="743" t="s">
        <v>525</v>
      </c>
      <c r="C689" s="744" t="s">
        <v>542</v>
      </c>
      <c r="D689" s="745" t="s">
        <v>543</v>
      </c>
      <c r="E689" s="746">
        <v>50113013</v>
      </c>
      <c r="F689" s="745" t="s">
        <v>1599</v>
      </c>
      <c r="G689" s="744" t="s">
        <v>554</v>
      </c>
      <c r="H689" s="744">
        <v>197000</v>
      </c>
      <c r="I689" s="744">
        <v>97000</v>
      </c>
      <c r="J689" s="744" t="s">
        <v>1670</v>
      </c>
      <c r="K689" s="744" t="s">
        <v>1671</v>
      </c>
      <c r="L689" s="747">
        <v>29.37</v>
      </c>
      <c r="M689" s="747">
        <v>30</v>
      </c>
      <c r="N689" s="748">
        <v>881.1</v>
      </c>
    </row>
    <row r="690" spans="1:14" ht="14.4" customHeight="1" x14ac:dyDescent="0.3">
      <c r="A690" s="742" t="s">
        <v>524</v>
      </c>
      <c r="B690" s="743" t="s">
        <v>525</v>
      </c>
      <c r="C690" s="744" t="s">
        <v>542</v>
      </c>
      <c r="D690" s="745" t="s">
        <v>543</v>
      </c>
      <c r="E690" s="746">
        <v>50113013</v>
      </c>
      <c r="F690" s="745" t="s">
        <v>1599</v>
      </c>
      <c r="G690" s="744" t="s">
        <v>549</v>
      </c>
      <c r="H690" s="744">
        <v>202740</v>
      </c>
      <c r="I690" s="744">
        <v>202740</v>
      </c>
      <c r="J690" s="744" t="s">
        <v>1672</v>
      </c>
      <c r="K690" s="744" t="s">
        <v>1673</v>
      </c>
      <c r="L690" s="747">
        <v>393.81999999999994</v>
      </c>
      <c r="M690" s="747">
        <v>5</v>
      </c>
      <c r="N690" s="748">
        <v>1969.0999999999997</v>
      </c>
    </row>
    <row r="691" spans="1:14" ht="14.4" customHeight="1" x14ac:dyDescent="0.3">
      <c r="A691" s="742" t="s">
        <v>524</v>
      </c>
      <c r="B691" s="743" t="s">
        <v>525</v>
      </c>
      <c r="C691" s="744" t="s">
        <v>542</v>
      </c>
      <c r="D691" s="745" t="s">
        <v>543</v>
      </c>
      <c r="E691" s="746">
        <v>50113013</v>
      </c>
      <c r="F691" s="745" t="s">
        <v>1599</v>
      </c>
      <c r="G691" s="744" t="s">
        <v>549</v>
      </c>
      <c r="H691" s="744">
        <v>155636</v>
      </c>
      <c r="I691" s="744">
        <v>55636</v>
      </c>
      <c r="J691" s="744" t="s">
        <v>1674</v>
      </c>
      <c r="K691" s="744" t="s">
        <v>1675</v>
      </c>
      <c r="L691" s="747">
        <v>52.67</v>
      </c>
      <c r="M691" s="747">
        <v>8</v>
      </c>
      <c r="N691" s="748">
        <v>421.36</v>
      </c>
    </row>
    <row r="692" spans="1:14" ht="14.4" customHeight="1" x14ac:dyDescent="0.3">
      <c r="A692" s="742" t="s">
        <v>524</v>
      </c>
      <c r="B692" s="743" t="s">
        <v>525</v>
      </c>
      <c r="C692" s="744" t="s">
        <v>542</v>
      </c>
      <c r="D692" s="745" t="s">
        <v>543</v>
      </c>
      <c r="E692" s="746">
        <v>50113013</v>
      </c>
      <c r="F692" s="745" t="s">
        <v>1599</v>
      </c>
      <c r="G692" s="744" t="s">
        <v>549</v>
      </c>
      <c r="H692" s="744">
        <v>207116</v>
      </c>
      <c r="I692" s="744">
        <v>207116</v>
      </c>
      <c r="J692" s="744" t="s">
        <v>1676</v>
      </c>
      <c r="K692" s="744" t="s">
        <v>1677</v>
      </c>
      <c r="L692" s="747">
        <v>419.52</v>
      </c>
      <c r="M692" s="747">
        <v>1.6</v>
      </c>
      <c r="N692" s="748">
        <v>671.23199999999997</v>
      </c>
    </row>
    <row r="693" spans="1:14" ht="14.4" customHeight="1" x14ac:dyDescent="0.3">
      <c r="A693" s="742" t="s">
        <v>524</v>
      </c>
      <c r="B693" s="743" t="s">
        <v>525</v>
      </c>
      <c r="C693" s="744" t="s">
        <v>542</v>
      </c>
      <c r="D693" s="745" t="s">
        <v>543</v>
      </c>
      <c r="E693" s="746">
        <v>50113013</v>
      </c>
      <c r="F693" s="745" t="s">
        <v>1599</v>
      </c>
      <c r="G693" s="744" t="s">
        <v>549</v>
      </c>
      <c r="H693" s="744">
        <v>101076</v>
      </c>
      <c r="I693" s="744">
        <v>1076</v>
      </c>
      <c r="J693" s="744" t="s">
        <v>1678</v>
      </c>
      <c r="K693" s="744" t="s">
        <v>1255</v>
      </c>
      <c r="L693" s="747">
        <v>71.483333333333348</v>
      </c>
      <c r="M693" s="747">
        <v>6</v>
      </c>
      <c r="N693" s="748">
        <v>428.90000000000009</v>
      </c>
    </row>
    <row r="694" spans="1:14" ht="14.4" customHeight="1" x14ac:dyDescent="0.3">
      <c r="A694" s="742" t="s">
        <v>524</v>
      </c>
      <c r="B694" s="743" t="s">
        <v>525</v>
      </c>
      <c r="C694" s="744" t="s">
        <v>542</v>
      </c>
      <c r="D694" s="745" t="s">
        <v>543</v>
      </c>
      <c r="E694" s="746">
        <v>50113013</v>
      </c>
      <c r="F694" s="745" t="s">
        <v>1599</v>
      </c>
      <c r="G694" s="744" t="s">
        <v>549</v>
      </c>
      <c r="H694" s="744">
        <v>201970</v>
      </c>
      <c r="I694" s="744">
        <v>201970</v>
      </c>
      <c r="J694" s="744" t="s">
        <v>1679</v>
      </c>
      <c r="K694" s="744" t="s">
        <v>1680</v>
      </c>
      <c r="L694" s="747">
        <v>72.639999999999986</v>
      </c>
      <c r="M694" s="747">
        <v>3</v>
      </c>
      <c r="N694" s="748">
        <v>217.91999999999996</v>
      </c>
    </row>
    <row r="695" spans="1:14" ht="14.4" customHeight="1" x14ac:dyDescent="0.3">
      <c r="A695" s="742" t="s">
        <v>524</v>
      </c>
      <c r="B695" s="743" t="s">
        <v>525</v>
      </c>
      <c r="C695" s="744" t="s">
        <v>542</v>
      </c>
      <c r="D695" s="745" t="s">
        <v>543</v>
      </c>
      <c r="E695" s="746">
        <v>50113013</v>
      </c>
      <c r="F695" s="745" t="s">
        <v>1599</v>
      </c>
      <c r="G695" s="744" t="s">
        <v>549</v>
      </c>
      <c r="H695" s="744">
        <v>141515</v>
      </c>
      <c r="I695" s="744">
        <v>41515</v>
      </c>
      <c r="J695" s="744" t="s">
        <v>1681</v>
      </c>
      <c r="K695" s="744" t="s">
        <v>1682</v>
      </c>
      <c r="L695" s="747">
        <v>105.17</v>
      </c>
      <c r="M695" s="747">
        <v>2</v>
      </c>
      <c r="N695" s="748">
        <v>210.34</v>
      </c>
    </row>
    <row r="696" spans="1:14" ht="14.4" customHeight="1" x14ac:dyDescent="0.3">
      <c r="A696" s="742" t="s">
        <v>524</v>
      </c>
      <c r="B696" s="743" t="s">
        <v>525</v>
      </c>
      <c r="C696" s="744" t="s">
        <v>542</v>
      </c>
      <c r="D696" s="745" t="s">
        <v>543</v>
      </c>
      <c r="E696" s="746">
        <v>50113013</v>
      </c>
      <c r="F696" s="745" t="s">
        <v>1599</v>
      </c>
      <c r="G696" s="744" t="s">
        <v>549</v>
      </c>
      <c r="H696" s="744">
        <v>161980</v>
      </c>
      <c r="I696" s="744">
        <v>61980</v>
      </c>
      <c r="J696" s="744" t="s">
        <v>1681</v>
      </c>
      <c r="K696" s="744" t="s">
        <v>1683</v>
      </c>
      <c r="L696" s="747">
        <v>104.16333333333334</v>
      </c>
      <c r="M696" s="747">
        <v>3</v>
      </c>
      <c r="N696" s="748">
        <v>312.49</v>
      </c>
    </row>
    <row r="697" spans="1:14" ht="14.4" customHeight="1" x14ac:dyDescent="0.3">
      <c r="A697" s="742" t="s">
        <v>524</v>
      </c>
      <c r="B697" s="743" t="s">
        <v>525</v>
      </c>
      <c r="C697" s="744" t="s">
        <v>542</v>
      </c>
      <c r="D697" s="745" t="s">
        <v>543</v>
      </c>
      <c r="E697" s="746">
        <v>50113013</v>
      </c>
      <c r="F697" s="745" t="s">
        <v>1599</v>
      </c>
      <c r="G697" s="744" t="s">
        <v>554</v>
      </c>
      <c r="H697" s="744">
        <v>113453</v>
      </c>
      <c r="I697" s="744">
        <v>113453</v>
      </c>
      <c r="J697" s="744" t="s">
        <v>1684</v>
      </c>
      <c r="K697" s="744" t="s">
        <v>1685</v>
      </c>
      <c r="L697" s="747">
        <v>460.04010152284263</v>
      </c>
      <c r="M697" s="747">
        <v>19.7</v>
      </c>
      <c r="N697" s="748">
        <v>9062.7899999999991</v>
      </c>
    </row>
    <row r="698" spans="1:14" ht="14.4" customHeight="1" x14ac:dyDescent="0.3">
      <c r="A698" s="742" t="s">
        <v>524</v>
      </c>
      <c r="B698" s="743" t="s">
        <v>525</v>
      </c>
      <c r="C698" s="744" t="s">
        <v>542</v>
      </c>
      <c r="D698" s="745" t="s">
        <v>543</v>
      </c>
      <c r="E698" s="746">
        <v>50113013</v>
      </c>
      <c r="F698" s="745" t="s">
        <v>1599</v>
      </c>
      <c r="G698" s="744" t="s">
        <v>549</v>
      </c>
      <c r="H698" s="744">
        <v>192359</v>
      </c>
      <c r="I698" s="744">
        <v>92359</v>
      </c>
      <c r="J698" s="744" t="s">
        <v>1686</v>
      </c>
      <c r="K698" s="744" t="s">
        <v>1687</v>
      </c>
      <c r="L698" s="747">
        <v>38.529937500000003</v>
      </c>
      <c r="M698" s="747">
        <v>80</v>
      </c>
      <c r="N698" s="748">
        <v>3082.3950000000004</v>
      </c>
    </row>
    <row r="699" spans="1:14" ht="14.4" customHeight="1" x14ac:dyDescent="0.3">
      <c r="A699" s="742" t="s">
        <v>524</v>
      </c>
      <c r="B699" s="743" t="s">
        <v>525</v>
      </c>
      <c r="C699" s="744" t="s">
        <v>542</v>
      </c>
      <c r="D699" s="745" t="s">
        <v>543</v>
      </c>
      <c r="E699" s="746">
        <v>50113013</v>
      </c>
      <c r="F699" s="745" t="s">
        <v>1599</v>
      </c>
      <c r="G699" s="744" t="s">
        <v>526</v>
      </c>
      <c r="H699" s="744">
        <v>201030</v>
      </c>
      <c r="I699" s="744">
        <v>201030</v>
      </c>
      <c r="J699" s="744" t="s">
        <v>1688</v>
      </c>
      <c r="K699" s="744" t="s">
        <v>1689</v>
      </c>
      <c r="L699" s="747">
        <v>26.610000000000003</v>
      </c>
      <c r="M699" s="747">
        <v>48</v>
      </c>
      <c r="N699" s="748">
        <v>1277.2800000000002</v>
      </c>
    </row>
    <row r="700" spans="1:14" ht="14.4" customHeight="1" x14ac:dyDescent="0.3">
      <c r="A700" s="742" t="s">
        <v>524</v>
      </c>
      <c r="B700" s="743" t="s">
        <v>525</v>
      </c>
      <c r="C700" s="744" t="s">
        <v>542</v>
      </c>
      <c r="D700" s="745" t="s">
        <v>543</v>
      </c>
      <c r="E700" s="746">
        <v>50113013</v>
      </c>
      <c r="F700" s="745" t="s">
        <v>1599</v>
      </c>
      <c r="G700" s="744" t="s">
        <v>549</v>
      </c>
      <c r="H700" s="744">
        <v>186264</v>
      </c>
      <c r="I700" s="744">
        <v>86264</v>
      </c>
      <c r="J700" s="744" t="s">
        <v>1690</v>
      </c>
      <c r="K700" s="744" t="s">
        <v>1691</v>
      </c>
      <c r="L700" s="747">
        <v>46.519999999999996</v>
      </c>
      <c r="M700" s="747">
        <v>1</v>
      </c>
      <c r="N700" s="748">
        <v>46.519999999999996</v>
      </c>
    </row>
    <row r="701" spans="1:14" ht="14.4" customHeight="1" x14ac:dyDescent="0.3">
      <c r="A701" s="742" t="s">
        <v>524</v>
      </c>
      <c r="B701" s="743" t="s">
        <v>525</v>
      </c>
      <c r="C701" s="744" t="s">
        <v>542</v>
      </c>
      <c r="D701" s="745" t="s">
        <v>543</v>
      </c>
      <c r="E701" s="746">
        <v>50113013</v>
      </c>
      <c r="F701" s="745" t="s">
        <v>1599</v>
      </c>
      <c r="G701" s="744" t="s">
        <v>549</v>
      </c>
      <c r="H701" s="744">
        <v>116600</v>
      </c>
      <c r="I701" s="744">
        <v>16600</v>
      </c>
      <c r="J701" s="744" t="s">
        <v>1692</v>
      </c>
      <c r="K701" s="744" t="s">
        <v>1693</v>
      </c>
      <c r="L701" s="747">
        <v>23.56</v>
      </c>
      <c r="M701" s="747">
        <v>37</v>
      </c>
      <c r="N701" s="748">
        <v>871.71999999999991</v>
      </c>
    </row>
    <row r="702" spans="1:14" ht="14.4" customHeight="1" x14ac:dyDescent="0.3">
      <c r="A702" s="742" t="s">
        <v>524</v>
      </c>
      <c r="B702" s="743" t="s">
        <v>525</v>
      </c>
      <c r="C702" s="744" t="s">
        <v>542</v>
      </c>
      <c r="D702" s="745" t="s">
        <v>543</v>
      </c>
      <c r="E702" s="746">
        <v>50113013</v>
      </c>
      <c r="F702" s="745" t="s">
        <v>1599</v>
      </c>
      <c r="G702" s="744" t="s">
        <v>549</v>
      </c>
      <c r="H702" s="744">
        <v>117149</v>
      </c>
      <c r="I702" s="744">
        <v>17149</v>
      </c>
      <c r="J702" s="744" t="s">
        <v>1692</v>
      </c>
      <c r="K702" s="744" t="s">
        <v>1694</v>
      </c>
      <c r="L702" s="747">
        <v>163.59</v>
      </c>
      <c r="M702" s="747">
        <v>8</v>
      </c>
      <c r="N702" s="748">
        <v>1308.72</v>
      </c>
    </row>
    <row r="703" spans="1:14" ht="14.4" customHeight="1" x14ac:dyDescent="0.3">
      <c r="A703" s="742" t="s">
        <v>524</v>
      </c>
      <c r="B703" s="743" t="s">
        <v>525</v>
      </c>
      <c r="C703" s="744" t="s">
        <v>542</v>
      </c>
      <c r="D703" s="745" t="s">
        <v>543</v>
      </c>
      <c r="E703" s="746">
        <v>50113013</v>
      </c>
      <c r="F703" s="745" t="s">
        <v>1599</v>
      </c>
      <c r="G703" s="744" t="s">
        <v>554</v>
      </c>
      <c r="H703" s="744">
        <v>166269</v>
      </c>
      <c r="I703" s="744">
        <v>166269</v>
      </c>
      <c r="J703" s="744" t="s">
        <v>1695</v>
      </c>
      <c r="K703" s="744" t="s">
        <v>1696</v>
      </c>
      <c r="L703" s="747">
        <v>90.726666666666674</v>
      </c>
      <c r="M703" s="747">
        <v>60</v>
      </c>
      <c r="N703" s="748">
        <v>5443.6</v>
      </c>
    </row>
    <row r="704" spans="1:14" ht="14.4" customHeight="1" x14ac:dyDescent="0.3">
      <c r="A704" s="742" t="s">
        <v>524</v>
      </c>
      <c r="B704" s="743" t="s">
        <v>525</v>
      </c>
      <c r="C704" s="744" t="s">
        <v>542</v>
      </c>
      <c r="D704" s="745" t="s">
        <v>543</v>
      </c>
      <c r="E704" s="746">
        <v>50113013</v>
      </c>
      <c r="F704" s="745" t="s">
        <v>1599</v>
      </c>
      <c r="G704" s="744" t="s">
        <v>554</v>
      </c>
      <c r="H704" s="744">
        <v>166265</v>
      </c>
      <c r="I704" s="744">
        <v>166265</v>
      </c>
      <c r="J704" s="744" t="s">
        <v>1697</v>
      </c>
      <c r="K704" s="744" t="s">
        <v>1666</v>
      </c>
      <c r="L704" s="747">
        <v>36.149999999999991</v>
      </c>
      <c r="M704" s="747">
        <v>10</v>
      </c>
      <c r="N704" s="748">
        <v>361.49999999999989</v>
      </c>
    </row>
    <row r="705" spans="1:14" ht="14.4" customHeight="1" x14ac:dyDescent="0.3">
      <c r="A705" s="742" t="s">
        <v>524</v>
      </c>
      <c r="B705" s="743" t="s">
        <v>525</v>
      </c>
      <c r="C705" s="744" t="s">
        <v>542</v>
      </c>
      <c r="D705" s="745" t="s">
        <v>543</v>
      </c>
      <c r="E705" s="746">
        <v>50113013</v>
      </c>
      <c r="F705" s="745" t="s">
        <v>1599</v>
      </c>
      <c r="G705" s="744" t="s">
        <v>554</v>
      </c>
      <c r="H705" s="744">
        <v>118523</v>
      </c>
      <c r="I705" s="744">
        <v>18523</v>
      </c>
      <c r="J705" s="744" t="s">
        <v>1698</v>
      </c>
      <c r="K705" s="744" t="s">
        <v>1699</v>
      </c>
      <c r="L705" s="747">
        <v>65.540000000000006</v>
      </c>
      <c r="M705" s="747">
        <v>6</v>
      </c>
      <c r="N705" s="748">
        <v>393.24</v>
      </c>
    </row>
    <row r="706" spans="1:14" ht="14.4" customHeight="1" x14ac:dyDescent="0.3">
      <c r="A706" s="742" t="s">
        <v>524</v>
      </c>
      <c r="B706" s="743" t="s">
        <v>525</v>
      </c>
      <c r="C706" s="744" t="s">
        <v>542</v>
      </c>
      <c r="D706" s="745" t="s">
        <v>543</v>
      </c>
      <c r="E706" s="746">
        <v>50113013</v>
      </c>
      <c r="F706" s="745" t="s">
        <v>1599</v>
      </c>
      <c r="G706" s="744" t="s">
        <v>554</v>
      </c>
      <c r="H706" s="744">
        <v>118547</v>
      </c>
      <c r="I706" s="744">
        <v>18547</v>
      </c>
      <c r="J706" s="744" t="s">
        <v>1700</v>
      </c>
      <c r="K706" s="744" t="s">
        <v>1701</v>
      </c>
      <c r="L706" s="747">
        <v>123.5</v>
      </c>
      <c r="M706" s="747">
        <v>3</v>
      </c>
      <c r="N706" s="748">
        <v>370.5</v>
      </c>
    </row>
    <row r="707" spans="1:14" ht="14.4" customHeight="1" x14ac:dyDescent="0.3">
      <c r="A707" s="742" t="s">
        <v>524</v>
      </c>
      <c r="B707" s="743" t="s">
        <v>525</v>
      </c>
      <c r="C707" s="744" t="s">
        <v>542</v>
      </c>
      <c r="D707" s="745" t="s">
        <v>543</v>
      </c>
      <c r="E707" s="746">
        <v>50113013</v>
      </c>
      <c r="F707" s="745" t="s">
        <v>1599</v>
      </c>
      <c r="G707" s="744" t="s">
        <v>526</v>
      </c>
      <c r="H707" s="744">
        <v>147725</v>
      </c>
      <c r="I707" s="744">
        <v>47725</v>
      </c>
      <c r="J707" s="744" t="s">
        <v>1702</v>
      </c>
      <c r="K707" s="744" t="s">
        <v>1634</v>
      </c>
      <c r="L707" s="747">
        <v>63.480116994649251</v>
      </c>
      <c r="M707" s="747">
        <v>3</v>
      </c>
      <c r="N707" s="748">
        <v>190.44035098394775</v>
      </c>
    </row>
    <row r="708" spans="1:14" ht="14.4" customHeight="1" x14ac:dyDescent="0.3">
      <c r="A708" s="742" t="s">
        <v>524</v>
      </c>
      <c r="B708" s="743" t="s">
        <v>525</v>
      </c>
      <c r="C708" s="744" t="s">
        <v>542</v>
      </c>
      <c r="D708" s="745" t="s">
        <v>543</v>
      </c>
      <c r="E708" s="746">
        <v>50113013</v>
      </c>
      <c r="F708" s="745" t="s">
        <v>1599</v>
      </c>
      <c r="G708" s="744" t="s">
        <v>526</v>
      </c>
      <c r="H708" s="744">
        <v>147727</v>
      </c>
      <c r="I708" s="744">
        <v>47727</v>
      </c>
      <c r="J708" s="744" t="s">
        <v>1703</v>
      </c>
      <c r="K708" s="744" t="s">
        <v>1632</v>
      </c>
      <c r="L708" s="747">
        <v>127.13669750558233</v>
      </c>
      <c r="M708" s="747">
        <v>33</v>
      </c>
      <c r="N708" s="748">
        <v>4195.5110176842172</v>
      </c>
    </row>
    <row r="709" spans="1:14" ht="14.4" customHeight="1" x14ac:dyDescent="0.3">
      <c r="A709" s="742" t="s">
        <v>524</v>
      </c>
      <c r="B709" s="743" t="s">
        <v>525</v>
      </c>
      <c r="C709" s="744" t="s">
        <v>542</v>
      </c>
      <c r="D709" s="745" t="s">
        <v>543</v>
      </c>
      <c r="E709" s="746">
        <v>50113014</v>
      </c>
      <c r="F709" s="745" t="s">
        <v>1704</v>
      </c>
      <c r="G709" s="744" t="s">
        <v>549</v>
      </c>
      <c r="H709" s="744">
        <v>176150</v>
      </c>
      <c r="I709" s="744">
        <v>76150</v>
      </c>
      <c r="J709" s="744" t="s">
        <v>1705</v>
      </c>
      <c r="K709" s="744" t="s">
        <v>1706</v>
      </c>
      <c r="L709" s="747">
        <v>106.59000000000003</v>
      </c>
      <c r="M709" s="747">
        <v>3</v>
      </c>
      <c r="N709" s="748">
        <v>319.7700000000001</v>
      </c>
    </row>
    <row r="710" spans="1:14" ht="14.4" customHeight="1" x14ac:dyDescent="0.3">
      <c r="A710" s="742" t="s">
        <v>524</v>
      </c>
      <c r="B710" s="743" t="s">
        <v>525</v>
      </c>
      <c r="C710" s="744" t="s">
        <v>542</v>
      </c>
      <c r="D710" s="745" t="s">
        <v>543</v>
      </c>
      <c r="E710" s="746">
        <v>50113014</v>
      </c>
      <c r="F710" s="745" t="s">
        <v>1704</v>
      </c>
      <c r="G710" s="744" t="s">
        <v>549</v>
      </c>
      <c r="H710" s="744">
        <v>113798</v>
      </c>
      <c r="I710" s="744">
        <v>13798</v>
      </c>
      <c r="J710" s="744" t="s">
        <v>1707</v>
      </c>
      <c r="K710" s="744" t="s">
        <v>1708</v>
      </c>
      <c r="L710" s="747">
        <v>105.90176470588233</v>
      </c>
      <c r="M710" s="747">
        <v>17</v>
      </c>
      <c r="N710" s="748">
        <v>1800.3299999999995</v>
      </c>
    </row>
    <row r="711" spans="1:14" ht="14.4" customHeight="1" x14ac:dyDescent="0.3">
      <c r="A711" s="742" t="s">
        <v>524</v>
      </c>
      <c r="B711" s="743" t="s">
        <v>525</v>
      </c>
      <c r="C711" s="744" t="s">
        <v>542</v>
      </c>
      <c r="D711" s="745" t="s">
        <v>543</v>
      </c>
      <c r="E711" s="746">
        <v>50113014</v>
      </c>
      <c r="F711" s="745" t="s">
        <v>1704</v>
      </c>
      <c r="G711" s="744" t="s">
        <v>554</v>
      </c>
      <c r="H711" s="744">
        <v>64942</v>
      </c>
      <c r="I711" s="744">
        <v>64942</v>
      </c>
      <c r="J711" s="744" t="s">
        <v>1709</v>
      </c>
      <c r="K711" s="744" t="s">
        <v>1710</v>
      </c>
      <c r="L711" s="747">
        <v>283.98</v>
      </c>
      <c r="M711" s="747">
        <v>17</v>
      </c>
      <c r="N711" s="748">
        <v>4827.66</v>
      </c>
    </row>
    <row r="712" spans="1:14" ht="14.4" customHeight="1" x14ac:dyDescent="0.3">
      <c r="A712" s="742" t="s">
        <v>524</v>
      </c>
      <c r="B712" s="743" t="s">
        <v>525</v>
      </c>
      <c r="C712" s="744" t="s">
        <v>542</v>
      </c>
      <c r="D712" s="745" t="s">
        <v>543</v>
      </c>
      <c r="E712" s="746">
        <v>50113014</v>
      </c>
      <c r="F712" s="745" t="s">
        <v>1704</v>
      </c>
      <c r="G712" s="744" t="s">
        <v>554</v>
      </c>
      <c r="H712" s="744">
        <v>164401</v>
      </c>
      <c r="I712" s="744">
        <v>164401</v>
      </c>
      <c r="J712" s="744" t="s">
        <v>1711</v>
      </c>
      <c r="K712" s="744" t="s">
        <v>1712</v>
      </c>
      <c r="L712" s="747">
        <v>155.4259259259259</v>
      </c>
      <c r="M712" s="747">
        <v>2.7</v>
      </c>
      <c r="N712" s="748">
        <v>419.65</v>
      </c>
    </row>
    <row r="713" spans="1:14" ht="14.4" customHeight="1" x14ac:dyDescent="0.3">
      <c r="A713" s="742" t="s">
        <v>524</v>
      </c>
      <c r="B713" s="743" t="s">
        <v>525</v>
      </c>
      <c r="C713" s="744" t="s">
        <v>542</v>
      </c>
      <c r="D713" s="745" t="s">
        <v>543</v>
      </c>
      <c r="E713" s="746">
        <v>50113014</v>
      </c>
      <c r="F713" s="745" t="s">
        <v>1704</v>
      </c>
      <c r="G713" s="744" t="s">
        <v>549</v>
      </c>
      <c r="H713" s="744">
        <v>116895</v>
      </c>
      <c r="I713" s="744">
        <v>16895</v>
      </c>
      <c r="J713" s="744" t="s">
        <v>1713</v>
      </c>
      <c r="K713" s="744" t="s">
        <v>1714</v>
      </c>
      <c r="L713" s="747">
        <v>108.42162790697677</v>
      </c>
      <c r="M713" s="747">
        <v>43</v>
      </c>
      <c r="N713" s="748">
        <v>4662.130000000001</v>
      </c>
    </row>
    <row r="714" spans="1:14" ht="14.4" customHeight="1" x14ac:dyDescent="0.3">
      <c r="A714" s="742" t="s">
        <v>524</v>
      </c>
      <c r="B714" s="743" t="s">
        <v>525</v>
      </c>
      <c r="C714" s="744" t="s">
        <v>542</v>
      </c>
      <c r="D714" s="745" t="s">
        <v>543</v>
      </c>
      <c r="E714" s="746">
        <v>50113014</v>
      </c>
      <c r="F714" s="745" t="s">
        <v>1704</v>
      </c>
      <c r="G714" s="744" t="s">
        <v>549</v>
      </c>
      <c r="H714" s="744">
        <v>199248</v>
      </c>
      <c r="I714" s="744">
        <v>99248</v>
      </c>
      <c r="J714" s="744" t="s">
        <v>1715</v>
      </c>
      <c r="K714" s="744" t="s">
        <v>1621</v>
      </c>
      <c r="L714" s="747">
        <v>77.891999999999982</v>
      </c>
      <c r="M714" s="747">
        <v>5</v>
      </c>
      <c r="N714" s="748">
        <v>389.45999999999992</v>
      </c>
    </row>
    <row r="715" spans="1:14" ht="14.4" customHeight="1" x14ac:dyDescent="0.3">
      <c r="A715" s="742" t="s">
        <v>524</v>
      </c>
      <c r="B715" s="743" t="s">
        <v>525</v>
      </c>
      <c r="C715" s="744" t="s">
        <v>545</v>
      </c>
      <c r="D715" s="745" t="s">
        <v>546</v>
      </c>
      <c r="E715" s="746">
        <v>50113001</v>
      </c>
      <c r="F715" s="745" t="s">
        <v>548</v>
      </c>
      <c r="G715" s="744" t="s">
        <v>549</v>
      </c>
      <c r="H715" s="744">
        <v>100362</v>
      </c>
      <c r="I715" s="744">
        <v>362</v>
      </c>
      <c r="J715" s="744" t="s">
        <v>563</v>
      </c>
      <c r="K715" s="744" t="s">
        <v>564</v>
      </c>
      <c r="L715" s="747">
        <v>87.030000000000044</v>
      </c>
      <c r="M715" s="747">
        <v>1</v>
      </c>
      <c r="N715" s="748">
        <v>87.030000000000044</v>
      </c>
    </row>
    <row r="716" spans="1:14" ht="14.4" customHeight="1" x14ac:dyDescent="0.3">
      <c r="A716" s="742" t="s">
        <v>524</v>
      </c>
      <c r="B716" s="743" t="s">
        <v>525</v>
      </c>
      <c r="C716" s="744" t="s">
        <v>545</v>
      </c>
      <c r="D716" s="745" t="s">
        <v>546</v>
      </c>
      <c r="E716" s="746">
        <v>50113001</v>
      </c>
      <c r="F716" s="745" t="s">
        <v>548</v>
      </c>
      <c r="G716" s="744" t="s">
        <v>549</v>
      </c>
      <c r="H716" s="744">
        <v>169755</v>
      </c>
      <c r="I716" s="744">
        <v>69755</v>
      </c>
      <c r="J716" s="744" t="s">
        <v>1716</v>
      </c>
      <c r="K716" s="744" t="s">
        <v>1717</v>
      </c>
      <c r="L716" s="747">
        <v>36.930000000000007</v>
      </c>
      <c r="M716" s="747">
        <v>1</v>
      </c>
      <c r="N716" s="748">
        <v>36.930000000000007</v>
      </c>
    </row>
    <row r="717" spans="1:14" ht="14.4" customHeight="1" x14ac:dyDescent="0.3">
      <c r="A717" s="742" t="s">
        <v>524</v>
      </c>
      <c r="B717" s="743" t="s">
        <v>525</v>
      </c>
      <c r="C717" s="744" t="s">
        <v>545</v>
      </c>
      <c r="D717" s="745" t="s">
        <v>546</v>
      </c>
      <c r="E717" s="746">
        <v>50113001</v>
      </c>
      <c r="F717" s="745" t="s">
        <v>548</v>
      </c>
      <c r="G717" s="744" t="s">
        <v>549</v>
      </c>
      <c r="H717" s="744">
        <v>102587</v>
      </c>
      <c r="I717" s="744">
        <v>2587</v>
      </c>
      <c r="J717" s="744" t="s">
        <v>1718</v>
      </c>
      <c r="K717" s="744" t="s">
        <v>1719</v>
      </c>
      <c r="L717" s="747">
        <v>151.04000000000002</v>
      </c>
      <c r="M717" s="747">
        <v>1</v>
      </c>
      <c r="N717" s="748">
        <v>151.04000000000002</v>
      </c>
    </row>
    <row r="718" spans="1:14" ht="14.4" customHeight="1" x14ac:dyDescent="0.3">
      <c r="A718" s="742" t="s">
        <v>524</v>
      </c>
      <c r="B718" s="743" t="s">
        <v>525</v>
      </c>
      <c r="C718" s="744" t="s">
        <v>545</v>
      </c>
      <c r="D718" s="745" t="s">
        <v>546</v>
      </c>
      <c r="E718" s="746">
        <v>50113001</v>
      </c>
      <c r="F718" s="745" t="s">
        <v>548</v>
      </c>
      <c r="G718" s="744" t="s">
        <v>549</v>
      </c>
      <c r="H718" s="744">
        <v>51366</v>
      </c>
      <c r="I718" s="744">
        <v>51366</v>
      </c>
      <c r="J718" s="744" t="s">
        <v>990</v>
      </c>
      <c r="K718" s="744" t="s">
        <v>991</v>
      </c>
      <c r="L718" s="747">
        <v>171.6</v>
      </c>
      <c r="M718" s="747">
        <v>10</v>
      </c>
      <c r="N718" s="748">
        <v>1716</v>
      </c>
    </row>
    <row r="719" spans="1:14" ht="14.4" customHeight="1" x14ac:dyDescent="0.3">
      <c r="A719" s="742" t="s">
        <v>524</v>
      </c>
      <c r="B719" s="743" t="s">
        <v>525</v>
      </c>
      <c r="C719" s="744" t="s">
        <v>545</v>
      </c>
      <c r="D719" s="745" t="s">
        <v>546</v>
      </c>
      <c r="E719" s="746">
        <v>50113001</v>
      </c>
      <c r="F719" s="745" t="s">
        <v>548</v>
      </c>
      <c r="G719" s="744" t="s">
        <v>549</v>
      </c>
      <c r="H719" s="744">
        <v>208466</v>
      </c>
      <c r="I719" s="744">
        <v>208466</v>
      </c>
      <c r="J719" s="744" t="s">
        <v>1032</v>
      </c>
      <c r="K719" s="744" t="s">
        <v>1033</v>
      </c>
      <c r="L719" s="747">
        <v>792.77</v>
      </c>
      <c r="M719" s="747">
        <v>8</v>
      </c>
      <c r="N719" s="748">
        <v>6342.16</v>
      </c>
    </row>
    <row r="720" spans="1:14" ht="14.4" customHeight="1" x14ac:dyDescent="0.3">
      <c r="A720" s="742" t="s">
        <v>524</v>
      </c>
      <c r="B720" s="743" t="s">
        <v>525</v>
      </c>
      <c r="C720" s="744" t="s">
        <v>545</v>
      </c>
      <c r="D720" s="745" t="s">
        <v>546</v>
      </c>
      <c r="E720" s="746">
        <v>50113001</v>
      </c>
      <c r="F720" s="745" t="s">
        <v>548</v>
      </c>
      <c r="G720" s="744" t="s">
        <v>549</v>
      </c>
      <c r="H720" s="744">
        <v>189212</v>
      </c>
      <c r="I720" s="744">
        <v>89212</v>
      </c>
      <c r="J720" s="744" t="s">
        <v>1034</v>
      </c>
      <c r="K720" s="744" t="s">
        <v>1035</v>
      </c>
      <c r="L720" s="747">
        <v>79.28</v>
      </c>
      <c r="M720" s="747">
        <v>20</v>
      </c>
      <c r="N720" s="748">
        <v>1585.6</v>
      </c>
    </row>
    <row r="721" spans="1:14" ht="14.4" customHeight="1" x14ac:dyDescent="0.3">
      <c r="A721" s="742" t="s">
        <v>524</v>
      </c>
      <c r="B721" s="743" t="s">
        <v>525</v>
      </c>
      <c r="C721" s="744" t="s">
        <v>545</v>
      </c>
      <c r="D721" s="745" t="s">
        <v>546</v>
      </c>
      <c r="E721" s="746">
        <v>50113001</v>
      </c>
      <c r="F721" s="745" t="s">
        <v>548</v>
      </c>
      <c r="G721" s="744" t="s">
        <v>549</v>
      </c>
      <c r="H721" s="744">
        <v>100499</v>
      </c>
      <c r="I721" s="744">
        <v>499</v>
      </c>
      <c r="J721" s="744" t="s">
        <v>1157</v>
      </c>
      <c r="K721" s="744" t="s">
        <v>1159</v>
      </c>
      <c r="L721" s="747">
        <v>100.76000000000002</v>
      </c>
      <c r="M721" s="747">
        <v>15</v>
      </c>
      <c r="N721" s="748">
        <v>1511.4000000000003</v>
      </c>
    </row>
    <row r="722" spans="1:14" ht="14.4" customHeight="1" x14ac:dyDescent="0.3">
      <c r="A722" s="742" t="s">
        <v>524</v>
      </c>
      <c r="B722" s="743" t="s">
        <v>525</v>
      </c>
      <c r="C722" s="744" t="s">
        <v>545</v>
      </c>
      <c r="D722" s="745" t="s">
        <v>546</v>
      </c>
      <c r="E722" s="746">
        <v>50113001</v>
      </c>
      <c r="F722" s="745" t="s">
        <v>548</v>
      </c>
      <c r="G722" s="744" t="s">
        <v>554</v>
      </c>
      <c r="H722" s="744">
        <v>107981</v>
      </c>
      <c r="I722" s="744">
        <v>7981</v>
      </c>
      <c r="J722" s="744" t="s">
        <v>1242</v>
      </c>
      <c r="K722" s="744" t="s">
        <v>1243</v>
      </c>
      <c r="L722" s="747">
        <v>56.88</v>
      </c>
      <c r="M722" s="747">
        <v>3</v>
      </c>
      <c r="N722" s="748">
        <v>170.64000000000001</v>
      </c>
    </row>
    <row r="723" spans="1:14" ht="14.4" customHeight="1" thickBot="1" x14ac:dyDescent="0.35">
      <c r="A723" s="749" t="s">
        <v>524</v>
      </c>
      <c r="B723" s="750" t="s">
        <v>525</v>
      </c>
      <c r="C723" s="751" t="s">
        <v>545</v>
      </c>
      <c r="D723" s="752" t="s">
        <v>546</v>
      </c>
      <c r="E723" s="753">
        <v>50113001</v>
      </c>
      <c r="F723" s="752" t="s">
        <v>548</v>
      </c>
      <c r="G723" s="751" t="s">
        <v>549</v>
      </c>
      <c r="H723" s="751">
        <v>214745</v>
      </c>
      <c r="I723" s="751">
        <v>214745</v>
      </c>
      <c r="J723" s="751" t="s">
        <v>1720</v>
      </c>
      <c r="K723" s="751" t="s">
        <v>1721</v>
      </c>
      <c r="L723" s="754">
        <v>1253.1599999999999</v>
      </c>
      <c r="M723" s="754">
        <v>3</v>
      </c>
      <c r="N723" s="755">
        <v>3759.4799999999996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80" t="s">
        <v>206</v>
      </c>
      <c r="B1" s="581"/>
      <c r="C1" s="581"/>
      <c r="D1" s="581"/>
      <c r="E1" s="581"/>
      <c r="F1" s="581"/>
    </row>
    <row r="2" spans="1:6" ht="14.4" customHeight="1" thickBot="1" x14ac:dyDescent="0.35">
      <c r="A2" s="374" t="s">
        <v>322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82" t="s">
        <v>161</v>
      </c>
      <c r="C3" s="583"/>
      <c r="D3" s="584" t="s">
        <v>160</v>
      </c>
      <c r="E3" s="583"/>
      <c r="F3" s="105" t="s">
        <v>3</v>
      </c>
    </row>
    <row r="4" spans="1:6" ht="14.4" customHeight="1" thickBot="1" x14ac:dyDescent="0.35">
      <c r="A4" s="756" t="s">
        <v>185</v>
      </c>
      <c r="B4" s="757" t="s">
        <v>14</v>
      </c>
      <c r="C4" s="758" t="s">
        <v>2</v>
      </c>
      <c r="D4" s="757" t="s">
        <v>14</v>
      </c>
      <c r="E4" s="758" t="s">
        <v>2</v>
      </c>
      <c r="F4" s="759" t="s">
        <v>14</v>
      </c>
    </row>
    <row r="5" spans="1:6" ht="14.4" customHeight="1" x14ac:dyDescent="0.3">
      <c r="A5" s="770" t="s">
        <v>1722</v>
      </c>
      <c r="B5" s="740">
        <v>26460.439999999995</v>
      </c>
      <c r="C5" s="760">
        <v>5.1113567537020108E-2</v>
      </c>
      <c r="D5" s="740">
        <v>491218.94093609782</v>
      </c>
      <c r="E5" s="760">
        <v>0.94888643246297988</v>
      </c>
      <c r="F5" s="741">
        <v>517679.38093609782</v>
      </c>
    </row>
    <row r="6" spans="1:6" ht="14.4" customHeight="1" thickBot="1" x14ac:dyDescent="0.35">
      <c r="A6" s="771" t="s">
        <v>1723</v>
      </c>
      <c r="B6" s="763"/>
      <c r="C6" s="764">
        <v>0</v>
      </c>
      <c r="D6" s="763">
        <v>170.64000000000001</v>
      </c>
      <c r="E6" s="764">
        <v>1</v>
      </c>
      <c r="F6" s="765">
        <v>170.64000000000001</v>
      </c>
    </row>
    <row r="7" spans="1:6" ht="14.4" customHeight="1" thickBot="1" x14ac:dyDescent="0.35">
      <c r="A7" s="766" t="s">
        <v>3</v>
      </c>
      <c r="B7" s="767">
        <v>26460.439999999995</v>
      </c>
      <c r="C7" s="768">
        <v>5.1096724785621252E-2</v>
      </c>
      <c r="D7" s="767">
        <v>491389.58093609783</v>
      </c>
      <c r="E7" s="768">
        <v>0.94890327521437878</v>
      </c>
      <c r="F7" s="769">
        <v>517850.02093609783</v>
      </c>
    </row>
    <row r="8" spans="1:6" ht="14.4" customHeight="1" thickBot="1" x14ac:dyDescent="0.35"/>
    <row r="9" spans="1:6" ht="14.4" customHeight="1" x14ac:dyDescent="0.3">
      <c r="A9" s="770" t="s">
        <v>1724</v>
      </c>
      <c r="B9" s="740">
        <v>11423.289999999999</v>
      </c>
      <c r="C9" s="760">
        <v>1</v>
      </c>
      <c r="D9" s="740"/>
      <c r="E9" s="760">
        <v>0</v>
      </c>
      <c r="F9" s="741">
        <v>11423.289999999999</v>
      </c>
    </row>
    <row r="10" spans="1:6" ht="14.4" customHeight="1" x14ac:dyDescent="0.3">
      <c r="A10" s="773" t="s">
        <v>1725</v>
      </c>
      <c r="B10" s="747">
        <v>3306.8599999999997</v>
      </c>
      <c r="C10" s="761">
        <v>0.81237655382498897</v>
      </c>
      <c r="D10" s="747">
        <v>763.74</v>
      </c>
      <c r="E10" s="761">
        <v>0.18762344617501109</v>
      </c>
      <c r="F10" s="748">
        <v>4070.5999999999995</v>
      </c>
    </row>
    <row r="11" spans="1:6" ht="14.4" customHeight="1" x14ac:dyDescent="0.3">
      <c r="A11" s="773" t="s">
        <v>1726</v>
      </c>
      <c r="B11" s="747">
        <v>2628.96</v>
      </c>
      <c r="C11" s="761">
        <v>0.41553417381872931</v>
      </c>
      <c r="D11" s="747">
        <v>3697.7398616264113</v>
      </c>
      <c r="E11" s="761">
        <v>0.58446582618127063</v>
      </c>
      <c r="F11" s="748">
        <v>6326.6998616264118</v>
      </c>
    </row>
    <row r="12" spans="1:6" ht="14.4" customHeight="1" x14ac:dyDescent="0.3">
      <c r="A12" s="773" t="s">
        <v>1727</v>
      </c>
      <c r="B12" s="747">
        <v>2541.4000000000005</v>
      </c>
      <c r="C12" s="761">
        <v>1</v>
      </c>
      <c r="D12" s="747"/>
      <c r="E12" s="761">
        <v>0</v>
      </c>
      <c r="F12" s="748">
        <v>2541.4000000000005</v>
      </c>
    </row>
    <row r="13" spans="1:6" ht="14.4" customHeight="1" x14ac:dyDescent="0.3">
      <c r="A13" s="773" t="s">
        <v>1728</v>
      </c>
      <c r="B13" s="747">
        <v>2365.4800000000005</v>
      </c>
      <c r="C13" s="761">
        <v>1</v>
      </c>
      <c r="D13" s="747"/>
      <c r="E13" s="761">
        <v>0</v>
      </c>
      <c r="F13" s="748">
        <v>2365.4800000000005</v>
      </c>
    </row>
    <row r="14" spans="1:6" ht="14.4" customHeight="1" x14ac:dyDescent="0.3">
      <c r="A14" s="773" t="s">
        <v>1729</v>
      </c>
      <c r="B14" s="747">
        <v>1845.5300000000004</v>
      </c>
      <c r="C14" s="761">
        <v>0.90887287805887007</v>
      </c>
      <c r="D14" s="747">
        <v>185.04000000000008</v>
      </c>
      <c r="E14" s="761">
        <v>9.1127121941129846E-2</v>
      </c>
      <c r="F14" s="748">
        <v>2030.5700000000006</v>
      </c>
    </row>
    <row r="15" spans="1:6" ht="14.4" customHeight="1" x14ac:dyDescent="0.3">
      <c r="A15" s="773" t="s">
        <v>1730</v>
      </c>
      <c r="B15" s="747">
        <v>973.47</v>
      </c>
      <c r="C15" s="761">
        <v>0.33333333333333337</v>
      </c>
      <c r="D15" s="747">
        <v>1946.9399999999998</v>
      </c>
      <c r="E15" s="761">
        <v>0.66666666666666663</v>
      </c>
      <c r="F15" s="748">
        <v>2920.41</v>
      </c>
    </row>
    <row r="16" spans="1:6" ht="14.4" customHeight="1" x14ac:dyDescent="0.3">
      <c r="A16" s="773" t="s">
        <v>1731</v>
      </c>
      <c r="B16" s="747">
        <v>553.1900000000004</v>
      </c>
      <c r="C16" s="761">
        <v>1</v>
      </c>
      <c r="D16" s="747"/>
      <c r="E16" s="761">
        <v>0</v>
      </c>
      <c r="F16" s="748">
        <v>553.1900000000004</v>
      </c>
    </row>
    <row r="17" spans="1:6" ht="14.4" customHeight="1" x14ac:dyDescent="0.3">
      <c r="A17" s="773" t="s">
        <v>1732</v>
      </c>
      <c r="B17" s="747">
        <v>552.20000000000016</v>
      </c>
      <c r="C17" s="761">
        <v>0.47968588479546898</v>
      </c>
      <c r="D17" s="747">
        <v>598.97000000000014</v>
      </c>
      <c r="E17" s="761">
        <v>0.52031411520453108</v>
      </c>
      <c r="F17" s="748">
        <v>1151.1700000000003</v>
      </c>
    </row>
    <row r="18" spans="1:6" ht="14.4" customHeight="1" x14ac:dyDescent="0.3">
      <c r="A18" s="773" t="s">
        <v>1733</v>
      </c>
      <c r="B18" s="747">
        <v>120.02000000000001</v>
      </c>
      <c r="C18" s="761">
        <v>0.16350162112088934</v>
      </c>
      <c r="D18" s="747">
        <v>614.04</v>
      </c>
      <c r="E18" s="761">
        <v>0.83649837887911072</v>
      </c>
      <c r="F18" s="748">
        <v>734.06</v>
      </c>
    </row>
    <row r="19" spans="1:6" ht="14.4" customHeight="1" x14ac:dyDescent="0.3">
      <c r="A19" s="773" t="s">
        <v>1734</v>
      </c>
      <c r="B19" s="747">
        <v>109.99999999999993</v>
      </c>
      <c r="C19" s="761">
        <v>7.8409009908047556E-2</v>
      </c>
      <c r="D19" s="747">
        <v>1292.9000000000001</v>
      </c>
      <c r="E19" s="761">
        <v>0.92159099009195244</v>
      </c>
      <c r="F19" s="748">
        <v>1402.9</v>
      </c>
    </row>
    <row r="20" spans="1:6" ht="14.4" customHeight="1" x14ac:dyDescent="0.3">
      <c r="A20" s="773" t="s">
        <v>1735</v>
      </c>
      <c r="B20" s="747">
        <v>40.04</v>
      </c>
      <c r="C20" s="761">
        <v>1</v>
      </c>
      <c r="D20" s="747"/>
      <c r="E20" s="761">
        <v>0</v>
      </c>
      <c r="F20" s="748">
        <v>40.04</v>
      </c>
    </row>
    <row r="21" spans="1:6" ht="14.4" customHeight="1" x14ac:dyDescent="0.3">
      <c r="A21" s="773" t="s">
        <v>1736</v>
      </c>
      <c r="B21" s="747"/>
      <c r="C21" s="761">
        <v>0</v>
      </c>
      <c r="D21" s="747">
        <v>59332.755204308458</v>
      </c>
      <c r="E21" s="761">
        <v>1</v>
      </c>
      <c r="F21" s="748">
        <v>59332.755204308458</v>
      </c>
    </row>
    <row r="22" spans="1:6" ht="14.4" customHeight="1" x14ac:dyDescent="0.3">
      <c r="A22" s="773" t="s">
        <v>1737</v>
      </c>
      <c r="B22" s="747"/>
      <c r="C22" s="761">
        <v>0</v>
      </c>
      <c r="D22" s="747">
        <v>13.880000000000006</v>
      </c>
      <c r="E22" s="761">
        <v>1</v>
      </c>
      <c r="F22" s="748">
        <v>13.880000000000006</v>
      </c>
    </row>
    <row r="23" spans="1:6" ht="14.4" customHeight="1" x14ac:dyDescent="0.3">
      <c r="A23" s="773" t="s">
        <v>1738</v>
      </c>
      <c r="B23" s="747"/>
      <c r="C23" s="761">
        <v>0</v>
      </c>
      <c r="D23" s="747">
        <v>189.77999999999994</v>
      </c>
      <c r="E23" s="761">
        <v>1</v>
      </c>
      <c r="F23" s="748">
        <v>189.77999999999994</v>
      </c>
    </row>
    <row r="24" spans="1:6" ht="14.4" customHeight="1" x14ac:dyDescent="0.3">
      <c r="A24" s="773" t="s">
        <v>1739</v>
      </c>
      <c r="B24" s="747"/>
      <c r="C24" s="761">
        <v>0</v>
      </c>
      <c r="D24" s="747">
        <v>74.429999999999993</v>
      </c>
      <c r="E24" s="761">
        <v>1</v>
      </c>
      <c r="F24" s="748">
        <v>74.429999999999993</v>
      </c>
    </row>
    <row r="25" spans="1:6" ht="14.4" customHeight="1" x14ac:dyDescent="0.3">
      <c r="A25" s="773" t="s">
        <v>1740</v>
      </c>
      <c r="B25" s="747"/>
      <c r="C25" s="761">
        <v>0</v>
      </c>
      <c r="D25" s="747">
        <v>680.26</v>
      </c>
      <c r="E25" s="761">
        <v>1</v>
      </c>
      <c r="F25" s="748">
        <v>680.26</v>
      </c>
    </row>
    <row r="26" spans="1:6" ht="14.4" customHeight="1" x14ac:dyDescent="0.3">
      <c r="A26" s="773" t="s">
        <v>1741</v>
      </c>
      <c r="B26" s="747"/>
      <c r="C26" s="761">
        <v>0</v>
      </c>
      <c r="D26" s="747">
        <v>1065.3400000000001</v>
      </c>
      <c r="E26" s="761">
        <v>1</v>
      </c>
      <c r="F26" s="748">
        <v>1065.3400000000001</v>
      </c>
    </row>
    <row r="27" spans="1:6" ht="14.4" customHeight="1" x14ac:dyDescent="0.3">
      <c r="A27" s="773" t="s">
        <v>1742</v>
      </c>
      <c r="B27" s="747"/>
      <c r="C27" s="761">
        <v>0</v>
      </c>
      <c r="D27" s="747">
        <v>881.1</v>
      </c>
      <c r="E27" s="761">
        <v>1</v>
      </c>
      <c r="F27" s="748">
        <v>881.1</v>
      </c>
    </row>
    <row r="28" spans="1:6" ht="14.4" customHeight="1" x14ac:dyDescent="0.3">
      <c r="A28" s="773" t="s">
        <v>1743</v>
      </c>
      <c r="B28" s="747"/>
      <c r="C28" s="761">
        <v>0</v>
      </c>
      <c r="D28" s="747">
        <v>709.68000000000006</v>
      </c>
      <c r="E28" s="761">
        <v>1</v>
      </c>
      <c r="F28" s="748">
        <v>709.68000000000006</v>
      </c>
    </row>
    <row r="29" spans="1:6" ht="14.4" customHeight="1" x14ac:dyDescent="0.3">
      <c r="A29" s="773" t="s">
        <v>1744</v>
      </c>
      <c r="B29" s="747"/>
      <c r="C29" s="761">
        <v>0</v>
      </c>
      <c r="D29" s="747">
        <v>655.80000000000007</v>
      </c>
      <c r="E29" s="761">
        <v>1</v>
      </c>
      <c r="F29" s="748">
        <v>655.80000000000007</v>
      </c>
    </row>
    <row r="30" spans="1:6" ht="14.4" customHeight="1" x14ac:dyDescent="0.3">
      <c r="A30" s="773" t="s">
        <v>1745</v>
      </c>
      <c r="B30" s="747"/>
      <c r="C30" s="761">
        <v>0</v>
      </c>
      <c r="D30" s="747">
        <v>1375.48</v>
      </c>
      <c r="E30" s="761">
        <v>1</v>
      </c>
      <c r="F30" s="748">
        <v>1375.48</v>
      </c>
    </row>
    <row r="31" spans="1:6" ht="14.4" customHeight="1" x14ac:dyDescent="0.3">
      <c r="A31" s="773" t="s">
        <v>1746</v>
      </c>
      <c r="B31" s="747"/>
      <c r="C31" s="761">
        <v>0</v>
      </c>
      <c r="D31" s="747">
        <v>180.24</v>
      </c>
      <c r="E31" s="761">
        <v>1</v>
      </c>
      <c r="F31" s="748">
        <v>180.24</v>
      </c>
    </row>
    <row r="32" spans="1:6" ht="14.4" customHeight="1" x14ac:dyDescent="0.3">
      <c r="A32" s="773" t="s">
        <v>1747</v>
      </c>
      <c r="B32" s="747"/>
      <c r="C32" s="761">
        <v>0</v>
      </c>
      <c r="D32" s="747">
        <v>632.48000000000013</v>
      </c>
      <c r="E32" s="761">
        <v>1</v>
      </c>
      <c r="F32" s="748">
        <v>632.48000000000013</v>
      </c>
    </row>
    <row r="33" spans="1:6" ht="14.4" customHeight="1" x14ac:dyDescent="0.3">
      <c r="A33" s="773" t="s">
        <v>1748</v>
      </c>
      <c r="B33" s="747"/>
      <c r="C33" s="761">
        <v>0</v>
      </c>
      <c r="D33" s="747">
        <v>452.88000000000011</v>
      </c>
      <c r="E33" s="761">
        <v>1</v>
      </c>
      <c r="F33" s="748">
        <v>452.88000000000011</v>
      </c>
    </row>
    <row r="34" spans="1:6" ht="14.4" customHeight="1" x14ac:dyDescent="0.3">
      <c r="A34" s="773" t="s">
        <v>1749</v>
      </c>
      <c r="B34" s="747"/>
      <c r="C34" s="761">
        <v>0</v>
      </c>
      <c r="D34" s="747">
        <v>553.54</v>
      </c>
      <c r="E34" s="761">
        <v>1</v>
      </c>
      <c r="F34" s="748">
        <v>553.54</v>
      </c>
    </row>
    <row r="35" spans="1:6" ht="14.4" customHeight="1" x14ac:dyDescent="0.3">
      <c r="A35" s="773" t="s">
        <v>1750</v>
      </c>
      <c r="B35" s="747"/>
      <c r="C35" s="761">
        <v>0</v>
      </c>
      <c r="D35" s="747">
        <v>486.15000000000003</v>
      </c>
      <c r="E35" s="761">
        <v>1</v>
      </c>
      <c r="F35" s="748">
        <v>486.15000000000003</v>
      </c>
    </row>
    <row r="36" spans="1:6" ht="14.4" customHeight="1" x14ac:dyDescent="0.3">
      <c r="A36" s="773" t="s">
        <v>1751</v>
      </c>
      <c r="B36" s="747"/>
      <c r="C36" s="761">
        <v>0</v>
      </c>
      <c r="D36" s="747">
        <v>1484.6799999999998</v>
      </c>
      <c r="E36" s="761">
        <v>1</v>
      </c>
      <c r="F36" s="748">
        <v>1484.6799999999998</v>
      </c>
    </row>
    <row r="37" spans="1:6" ht="14.4" customHeight="1" x14ac:dyDescent="0.3">
      <c r="A37" s="773" t="s">
        <v>1752</v>
      </c>
      <c r="B37" s="747"/>
      <c r="C37" s="761">
        <v>0</v>
      </c>
      <c r="D37" s="747">
        <v>5247.3099999999995</v>
      </c>
      <c r="E37" s="761">
        <v>1</v>
      </c>
      <c r="F37" s="748">
        <v>5247.3099999999995</v>
      </c>
    </row>
    <row r="38" spans="1:6" ht="14.4" customHeight="1" x14ac:dyDescent="0.3">
      <c r="A38" s="773" t="s">
        <v>1753</v>
      </c>
      <c r="B38" s="747"/>
      <c r="C38" s="761">
        <v>0</v>
      </c>
      <c r="D38" s="747">
        <v>910.42026142797135</v>
      </c>
      <c r="E38" s="761">
        <v>1</v>
      </c>
      <c r="F38" s="748">
        <v>910.42026142797135</v>
      </c>
    </row>
    <row r="39" spans="1:6" ht="14.4" customHeight="1" x14ac:dyDescent="0.3">
      <c r="A39" s="773" t="s">
        <v>1754</v>
      </c>
      <c r="B39" s="747"/>
      <c r="C39" s="761">
        <v>0</v>
      </c>
      <c r="D39" s="747">
        <v>520.06999999999994</v>
      </c>
      <c r="E39" s="761">
        <v>1</v>
      </c>
      <c r="F39" s="748">
        <v>520.06999999999994</v>
      </c>
    </row>
    <row r="40" spans="1:6" ht="14.4" customHeight="1" x14ac:dyDescent="0.3">
      <c r="A40" s="773" t="s">
        <v>1755</v>
      </c>
      <c r="B40" s="747"/>
      <c r="C40" s="761">
        <v>0</v>
      </c>
      <c r="D40" s="747">
        <v>123.88000000000002</v>
      </c>
      <c r="E40" s="761">
        <v>1</v>
      </c>
      <c r="F40" s="748">
        <v>123.88000000000002</v>
      </c>
    </row>
    <row r="41" spans="1:6" ht="14.4" customHeight="1" x14ac:dyDescent="0.3">
      <c r="A41" s="773" t="s">
        <v>1756</v>
      </c>
      <c r="B41" s="747"/>
      <c r="C41" s="761">
        <v>0</v>
      </c>
      <c r="D41" s="747">
        <v>2091.3200000000002</v>
      </c>
      <c r="E41" s="761">
        <v>1</v>
      </c>
      <c r="F41" s="748">
        <v>2091.3200000000002</v>
      </c>
    </row>
    <row r="42" spans="1:6" ht="14.4" customHeight="1" x14ac:dyDescent="0.3">
      <c r="A42" s="773" t="s">
        <v>1757</v>
      </c>
      <c r="B42" s="747"/>
      <c r="C42" s="761">
        <v>0</v>
      </c>
      <c r="D42" s="747">
        <v>97.68</v>
      </c>
      <c r="E42" s="761">
        <v>1</v>
      </c>
      <c r="F42" s="748">
        <v>97.68</v>
      </c>
    </row>
    <row r="43" spans="1:6" ht="14.4" customHeight="1" x14ac:dyDescent="0.3">
      <c r="A43" s="773" t="s">
        <v>1758</v>
      </c>
      <c r="B43" s="747"/>
      <c r="C43" s="761">
        <v>0</v>
      </c>
      <c r="D43" s="747">
        <v>999.02000000000021</v>
      </c>
      <c r="E43" s="761">
        <v>1</v>
      </c>
      <c r="F43" s="748">
        <v>999.02000000000021</v>
      </c>
    </row>
    <row r="44" spans="1:6" ht="14.4" customHeight="1" x14ac:dyDescent="0.3">
      <c r="A44" s="773" t="s">
        <v>1759</v>
      </c>
      <c r="B44" s="747"/>
      <c r="C44" s="761">
        <v>0</v>
      </c>
      <c r="D44" s="747">
        <v>2806.7599999999998</v>
      </c>
      <c r="E44" s="761">
        <v>1</v>
      </c>
      <c r="F44" s="748">
        <v>2806.7599999999998</v>
      </c>
    </row>
    <row r="45" spans="1:6" ht="14.4" customHeight="1" x14ac:dyDescent="0.3">
      <c r="A45" s="773" t="s">
        <v>1760</v>
      </c>
      <c r="B45" s="747"/>
      <c r="C45" s="761">
        <v>0</v>
      </c>
      <c r="D45" s="747">
        <v>842.95009512520051</v>
      </c>
      <c r="E45" s="761">
        <v>1</v>
      </c>
      <c r="F45" s="748">
        <v>842.95009512520051</v>
      </c>
    </row>
    <row r="46" spans="1:6" ht="14.4" customHeight="1" x14ac:dyDescent="0.3">
      <c r="A46" s="773" t="s">
        <v>1761</v>
      </c>
      <c r="B46" s="747"/>
      <c r="C46" s="761">
        <v>0</v>
      </c>
      <c r="D46" s="747">
        <v>784.98996615689919</v>
      </c>
      <c r="E46" s="761">
        <v>1</v>
      </c>
      <c r="F46" s="748">
        <v>784.98996615689919</v>
      </c>
    </row>
    <row r="47" spans="1:6" ht="14.4" customHeight="1" x14ac:dyDescent="0.3">
      <c r="A47" s="773" t="s">
        <v>1762</v>
      </c>
      <c r="B47" s="747"/>
      <c r="C47" s="761">
        <v>0</v>
      </c>
      <c r="D47" s="747">
        <v>1365.3300000000004</v>
      </c>
      <c r="E47" s="761">
        <v>1</v>
      </c>
      <c r="F47" s="748">
        <v>1365.3300000000004</v>
      </c>
    </row>
    <row r="48" spans="1:6" ht="14.4" customHeight="1" x14ac:dyDescent="0.3">
      <c r="A48" s="773" t="s">
        <v>1763</v>
      </c>
      <c r="B48" s="747"/>
      <c r="C48" s="761">
        <v>0</v>
      </c>
      <c r="D48" s="747">
        <v>3865.96</v>
      </c>
      <c r="E48" s="761">
        <v>1</v>
      </c>
      <c r="F48" s="748">
        <v>3865.96</v>
      </c>
    </row>
    <row r="49" spans="1:6" ht="14.4" customHeight="1" x14ac:dyDescent="0.3">
      <c r="A49" s="773" t="s">
        <v>1764</v>
      </c>
      <c r="B49" s="747"/>
      <c r="C49" s="761">
        <v>0</v>
      </c>
      <c r="D49" s="747">
        <v>1389.29</v>
      </c>
      <c r="E49" s="761">
        <v>1</v>
      </c>
      <c r="F49" s="748">
        <v>1389.29</v>
      </c>
    </row>
    <row r="50" spans="1:6" ht="14.4" customHeight="1" x14ac:dyDescent="0.3">
      <c r="A50" s="773" t="s">
        <v>1765</v>
      </c>
      <c r="B50" s="747"/>
      <c r="C50" s="761">
        <v>0</v>
      </c>
      <c r="D50" s="747">
        <v>517.24</v>
      </c>
      <c r="E50" s="761">
        <v>1</v>
      </c>
      <c r="F50" s="748">
        <v>517.24</v>
      </c>
    </row>
    <row r="51" spans="1:6" ht="14.4" customHeight="1" x14ac:dyDescent="0.3">
      <c r="A51" s="773" t="s">
        <v>1766</v>
      </c>
      <c r="B51" s="747"/>
      <c r="C51" s="761">
        <v>0</v>
      </c>
      <c r="D51" s="747">
        <v>4373.9639999999999</v>
      </c>
      <c r="E51" s="761">
        <v>1</v>
      </c>
      <c r="F51" s="748">
        <v>4373.9639999999999</v>
      </c>
    </row>
    <row r="52" spans="1:6" ht="14.4" customHeight="1" x14ac:dyDescent="0.3">
      <c r="A52" s="773" t="s">
        <v>1767</v>
      </c>
      <c r="B52" s="747"/>
      <c r="C52" s="761">
        <v>0</v>
      </c>
      <c r="D52" s="747">
        <v>164.14</v>
      </c>
      <c r="E52" s="761">
        <v>1</v>
      </c>
      <c r="F52" s="748">
        <v>164.14</v>
      </c>
    </row>
    <row r="53" spans="1:6" ht="14.4" customHeight="1" x14ac:dyDescent="0.3">
      <c r="A53" s="773" t="s">
        <v>1768</v>
      </c>
      <c r="B53" s="747"/>
      <c r="C53" s="761">
        <v>0</v>
      </c>
      <c r="D53" s="747">
        <v>5805.1</v>
      </c>
      <c r="E53" s="761">
        <v>1</v>
      </c>
      <c r="F53" s="748">
        <v>5805.1</v>
      </c>
    </row>
    <row r="54" spans="1:6" ht="14.4" customHeight="1" x14ac:dyDescent="0.3">
      <c r="A54" s="773" t="s">
        <v>1769</v>
      </c>
      <c r="B54" s="747"/>
      <c r="C54" s="761">
        <v>0</v>
      </c>
      <c r="D54" s="747">
        <v>731.37</v>
      </c>
      <c r="E54" s="761">
        <v>1</v>
      </c>
      <c r="F54" s="748">
        <v>731.37</v>
      </c>
    </row>
    <row r="55" spans="1:6" ht="14.4" customHeight="1" x14ac:dyDescent="0.3">
      <c r="A55" s="773" t="s">
        <v>1770</v>
      </c>
      <c r="B55" s="747"/>
      <c r="C55" s="761">
        <v>0</v>
      </c>
      <c r="D55" s="747">
        <v>19949.489999999998</v>
      </c>
      <c r="E55" s="761">
        <v>1</v>
      </c>
      <c r="F55" s="748">
        <v>19949.489999999998</v>
      </c>
    </row>
    <row r="56" spans="1:6" ht="14.4" customHeight="1" x14ac:dyDescent="0.3">
      <c r="A56" s="773" t="s">
        <v>1771</v>
      </c>
      <c r="B56" s="747"/>
      <c r="C56" s="761">
        <v>0</v>
      </c>
      <c r="D56" s="747">
        <v>122.3</v>
      </c>
      <c r="E56" s="761">
        <v>1</v>
      </c>
      <c r="F56" s="748">
        <v>122.3</v>
      </c>
    </row>
    <row r="57" spans="1:6" ht="14.4" customHeight="1" x14ac:dyDescent="0.3">
      <c r="A57" s="773" t="s">
        <v>1772</v>
      </c>
      <c r="B57" s="747"/>
      <c r="C57" s="761">
        <v>0</v>
      </c>
      <c r="D57" s="747">
        <v>1256.1300000000003</v>
      </c>
      <c r="E57" s="761">
        <v>1</v>
      </c>
      <c r="F57" s="748">
        <v>1256.1300000000003</v>
      </c>
    </row>
    <row r="58" spans="1:6" ht="14.4" customHeight="1" x14ac:dyDescent="0.3">
      <c r="A58" s="773" t="s">
        <v>1773</v>
      </c>
      <c r="B58" s="747"/>
      <c r="C58" s="761">
        <v>0</v>
      </c>
      <c r="D58" s="747">
        <v>759.74999999999989</v>
      </c>
      <c r="E58" s="761">
        <v>1</v>
      </c>
      <c r="F58" s="748">
        <v>759.74999999999989</v>
      </c>
    </row>
    <row r="59" spans="1:6" ht="14.4" customHeight="1" x14ac:dyDescent="0.3">
      <c r="A59" s="773" t="s">
        <v>1774</v>
      </c>
      <c r="B59" s="747"/>
      <c r="C59" s="761">
        <v>0</v>
      </c>
      <c r="D59" s="747">
        <v>1439.4900000000002</v>
      </c>
      <c r="E59" s="761">
        <v>1</v>
      </c>
      <c r="F59" s="748">
        <v>1439.4900000000002</v>
      </c>
    </row>
    <row r="60" spans="1:6" ht="14.4" customHeight="1" x14ac:dyDescent="0.3">
      <c r="A60" s="773" t="s">
        <v>1775</v>
      </c>
      <c r="B60" s="747"/>
      <c r="C60" s="761">
        <v>0</v>
      </c>
      <c r="D60" s="747">
        <v>86.339999999999989</v>
      </c>
      <c r="E60" s="761">
        <v>1</v>
      </c>
      <c r="F60" s="748">
        <v>86.339999999999989</v>
      </c>
    </row>
    <row r="61" spans="1:6" ht="14.4" customHeight="1" x14ac:dyDescent="0.3">
      <c r="A61" s="773" t="s">
        <v>1776</v>
      </c>
      <c r="B61" s="747"/>
      <c r="C61" s="761">
        <v>0</v>
      </c>
      <c r="D61" s="747">
        <v>1050.4000000000001</v>
      </c>
      <c r="E61" s="761">
        <v>1</v>
      </c>
      <c r="F61" s="748">
        <v>1050.4000000000001</v>
      </c>
    </row>
    <row r="62" spans="1:6" ht="14.4" customHeight="1" x14ac:dyDescent="0.3">
      <c r="A62" s="773" t="s">
        <v>1777</v>
      </c>
      <c r="B62" s="747"/>
      <c r="C62" s="761">
        <v>0</v>
      </c>
      <c r="D62" s="747">
        <v>157.64000000000001</v>
      </c>
      <c r="E62" s="761">
        <v>1</v>
      </c>
      <c r="F62" s="748">
        <v>157.64000000000001</v>
      </c>
    </row>
    <row r="63" spans="1:6" ht="14.4" customHeight="1" x14ac:dyDescent="0.3">
      <c r="A63" s="773" t="s">
        <v>1778</v>
      </c>
      <c r="B63" s="747"/>
      <c r="C63" s="761">
        <v>0</v>
      </c>
      <c r="D63" s="747">
        <v>13637.335573926952</v>
      </c>
      <c r="E63" s="761">
        <v>1</v>
      </c>
      <c r="F63" s="748">
        <v>13637.335573926952</v>
      </c>
    </row>
    <row r="64" spans="1:6" ht="14.4" customHeight="1" x14ac:dyDescent="0.3">
      <c r="A64" s="773" t="s">
        <v>1779</v>
      </c>
      <c r="B64" s="747"/>
      <c r="C64" s="761">
        <v>0</v>
      </c>
      <c r="D64" s="747">
        <v>1103.52</v>
      </c>
      <c r="E64" s="761">
        <v>1</v>
      </c>
      <c r="F64" s="748">
        <v>1103.52</v>
      </c>
    </row>
    <row r="65" spans="1:6" ht="14.4" customHeight="1" x14ac:dyDescent="0.3">
      <c r="A65" s="773" t="s">
        <v>1780</v>
      </c>
      <c r="B65" s="747"/>
      <c r="C65" s="761">
        <v>0</v>
      </c>
      <c r="D65" s="747">
        <v>438.88</v>
      </c>
      <c r="E65" s="761">
        <v>1</v>
      </c>
      <c r="F65" s="748">
        <v>438.88</v>
      </c>
    </row>
    <row r="66" spans="1:6" ht="14.4" customHeight="1" x14ac:dyDescent="0.3">
      <c r="A66" s="773" t="s">
        <v>1781</v>
      </c>
      <c r="B66" s="747"/>
      <c r="C66" s="761">
        <v>0</v>
      </c>
      <c r="D66" s="747">
        <v>857.82000000000016</v>
      </c>
      <c r="E66" s="761">
        <v>1</v>
      </c>
      <c r="F66" s="748">
        <v>857.82000000000016</v>
      </c>
    </row>
    <row r="67" spans="1:6" ht="14.4" customHeight="1" x14ac:dyDescent="0.3">
      <c r="A67" s="773" t="s">
        <v>1782</v>
      </c>
      <c r="B67" s="747"/>
      <c r="C67" s="761">
        <v>0</v>
      </c>
      <c r="D67" s="747">
        <v>775.39</v>
      </c>
      <c r="E67" s="761">
        <v>1</v>
      </c>
      <c r="F67" s="748">
        <v>775.39</v>
      </c>
    </row>
    <row r="68" spans="1:6" ht="14.4" customHeight="1" x14ac:dyDescent="0.3">
      <c r="A68" s="773" t="s">
        <v>1783</v>
      </c>
      <c r="B68" s="747"/>
      <c r="C68" s="761">
        <v>0</v>
      </c>
      <c r="D68" s="747">
        <v>90.379999999999981</v>
      </c>
      <c r="E68" s="761">
        <v>1</v>
      </c>
      <c r="F68" s="748">
        <v>90.379999999999981</v>
      </c>
    </row>
    <row r="69" spans="1:6" ht="14.4" customHeight="1" x14ac:dyDescent="0.3">
      <c r="A69" s="773" t="s">
        <v>1784</v>
      </c>
      <c r="B69" s="747"/>
      <c r="C69" s="761">
        <v>0</v>
      </c>
      <c r="D69" s="747">
        <v>837.01999999999987</v>
      </c>
      <c r="E69" s="761">
        <v>1</v>
      </c>
      <c r="F69" s="748">
        <v>837.01999999999987</v>
      </c>
    </row>
    <row r="70" spans="1:6" ht="14.4" customHeight="1" x14ac:dyDescent="0.3">
      <c r="A70" s="773" t="s">
        <v>1785</v>
      </c>
      <c r="B70" s="747"/>
      <c r="C70" s="761">
        <v>0</v>
      </c>
      <c r="D70" s="747">
        <v>149.83000000000004</v>
      </c>
      <c r="E70" s="761">
        <v>1</v>
      </c>
      <c r="F70" s="748">
        <v>149.83000000000004</v>
      </c>
    </row>
    <row r="71" spans="1:6" ht="14.4" customHeight="1" x14ac:dyDescent="0.3">
      <c r="A71" s="773" t="s">
        <v>1786</v>
      </c>
      <c r="B71" s="747"/>
      <c r="C71" s="761">
        <v>0</v>
      </c>
      <c r="D71" s="747">
        <v>215097.66369847744</v>
      </c>
      <c r="E71" s="761">
        <v>1</v>
      </c>
      <c r="F71" s="748">
        <v>215097.66369847744</v>
      </c>
    </row>
    <row r="72" spans="1:6" ht="14.4" customHeight="1" x14ac:dyDescent="0.3">
      <c r="A72" s="773" t="s">
        <v>1787</v>
      </c>
      <c r="B72" s="747"/>
      <c r="C72" s="761">
        <v>0</v>
      </c>
      <c r="D72" s="747">
        <v>869.61000000000035</v>
      </c>
      <c r="E72" s="761">
        <v>1</v>
      </c>
      <c r="F72" s="748">
        <v>869.61000000000035</v>
      </c>
    </row>
    <row r="73" spans="1:6" ht="14.4" customHeight="1" x14ac:dyDescent="0.3">
      <c r="A73" s="773" t="s">
        <v>1788</v>
      </c>
      <c r="B73" s="747"/>
      <c r="C73" s="761">
        <v>0</v>
      </c>
      <c r="D73" s="747">
        <v>1886.5000000000005</v>
      </c>
      <c r="E73" s="761">
        <v>1</v>
      </c>
      <c r="F73" s="748">
        <v>1886.5000000000005</v>
      </c>
    </row>
    <row r="74" spans="1:6" ht="14.4" customHeight="1" x14ac:dyDescent="0.3">
      <c r="A74" s="773" t="s">
        <v>1789</v>
      </c>
      <c r="B74" s="747"/>
      <c r="C74" s="761">
        <v>0</v>
      </c>
      <c r="D74" s="747">
        <v>67954.853297265217</v>
      </c>
      <c r="E74" s="761">
        <v>1</v>
      </c>
      <c r="F74" s="748">
        <v>67954.853297265217</v>
      </c>
    </row>
    <row r="75" spans="1:6" ht="14.4" customHeight="1" x14ac:dyDescent="0.3">
      <c r="A75" s="773" t="s">
        <v>1790</v>
      </c>
      <c r="B75" s="747"/>
      <c r="C75" s="761">
        <v>0</v>
      </c>
      <c r="D75" s="747">
        <v>395.54000000000008</v>
      </c>
      <c r="E75" s="761">
        <v>1</v>
      </c>
      <c r="F75" s="748">
        <v>395.54000000000008</v>
      </c>
    </row>
    <row r="76" spans="1:6" ht="14.4" customHeight="1" x14ac:dyDescent="0.3">
      <c r="A76" s="773" t="s">
        <v>1791</v>
      </c>
      <c r="B76" s="747"/>
      <c r="C76" s="761">
        <v>0</v>
      </c>
      <c r="D76" s="747">
        <v>4869.8698425385383</v>
      </c>
      <c r="E76" s="761">
        <v>1</v>
      </c>
      <c r="F76" s="748">
        <v>4869.8698425385383</v>
      </c>
    </row>
    <row r="77" spans="1:6" ht="14.4" customHeight="1" x14ac:dyDescent="0.3">
      <c r="A77" s="773" t="s">
        <v>1792</v>
      </c>
      <c r="B77" s="747"/>
      <c r="C77" s="761">
        <v>0</v>
      </c>
      <c r="D77" s="747">
        <v>71.61</v>
      </c>
      <c r="E77" s="761">
        <v>1</v>
      </c>
      <c r="F77" s="748">
        <v>71.61</v>
      </c>
    </row>
    <row r="78" spans="1:6" ht="14.4" customHeight="1" x14ac:dyDescent="0.3">
      <c r="A78" s="773" t="s">
        <v>1793</v>
      </c>
      <c r="B78" s="747"/>
      <c r="C78" s="761">
        <v>0</v>
      </c>
      <c r="D78" s="747">
        <v>638.91999999999996</v>
      </c>
      <c r="E78" s="761">
        <v>1</v>
      </c>
      <c r="F78" s="748">
        <v>638.91999999999996</v>
      </c>
    </row>
    <row r="79" spans="1:6" ht="14.4" customHeight="1" x14ac:dyDescent="0.3">
      <c r="A79" s="773" t="s">
        <v>1794</v>
      </c>
      <c r="B79" s="747"/>
      <c r="C79" s="761">
        <v>0</v>
      </c>
      <c r="D79" s="747">
        <v>517.93998375598994</v>
      </c>
      <c r="E79" s="761">
        <v>1</v>
      </c>
      <c r="F79" s="748">
        <v>517.93998375598994</v>
      </c>
    </row>
    <row r="80" spans="1:6" ht="14.4" customHeight="1" x14ac:dyDescent="0.3">
      <c r="A80" s="773" t="s">
        <v>1795</v>
      </c>
      <c r="B80" s="747"/>
      <c r="C80" s="761">
        <v>0</v>
      </c>
      <c r="D80" s="747">
        <v>121.23</v>
      </c>
      <c r="E80" s="761">
        <v>1</v>
      </c>
      <c r="F80" s="748">
        <v>121.23</v>
      </c>
    </row>
    <row r="81" spans="1:6" ht="14.4" customHeight="1" x14ac:dyDescent="0.3">
      <c r="A81" s="773" t="s">
        <v>1796</v>
      </c>
      <c r="B81" s="747"/>
      <c r="C81" s="761">
        <v>0</v>
      </c>
      <c r="D81" s="747">
        <v>320.42</v>
      </c>
      <c r="E81" s="761">
        <v>1</v>
      </c>
      <c r="F81" s="748">
        <v>320.42</v>
      </c>
    </row>
    <row r="82" spans="1:6" ht="14.4" customHeight="1" x14ac:dyDescent="0.3">
      <c r="A82" s="773" t="s">
        <v>1797</v>
      </c>
      <c r="B82" s="747"/>
      <c r="C82" s="761">
        <v>0</v>
      </c>
      <c r="D82" s="747">
        <v>1356.6298944476166</v>
      </c>
      <c r="E82" s="761">
        <v>1</v>
      </c>
      <c r="F82" s="748">
        <v>1356.6298944476166</v>
      </c>
    </row>
    <row r="83" spans="1:6" ht="14.4" customHeight="1" x14ac:dyDescent="0.3">
      <c r="A83" s="773" t="s">
        <v>1798</v>
      </c>
      <c r="B83" s="747"/>
      <c r="C83" s="761">
        <v>0</v>
      </c>
      <c r="D83" s="747">
        <v>322.98994450471037</v>
      </c>
      <c r="E83" s="761">
        <v>1</v>
      </c>
      <c r="F83" s="748">
        <v>322.98994450471037</v>
      </c>
    </row>
    <row r="84" spans="1:6" ht="14.4" customHeight="1" x14ac:dyDescent="0.3">
      <c r="A84" s="773" t="s">
        <v>1799</v>
      </c>
      <c r="B84" s="747"/>
      <c r="C84" s="761">
        <v>0</v>
      </c>
      <c r="D84" s="747">
        <v>1383.9701485865671</v>
      </c>
      <c r="E84" s="761">
        <v>1</v>
      </c>
      <c r="F84" s="748">
        <v>1383.9701485865671</v>
      </c>
    </row>
    <row r="85" spans="1:6" ht="14.4" customHeight="1" x14ac:dyDescent="0.3">
      <c r="A85" s="773" t="s">
        <v>1800</v>
      </c>
      <c r="B85" s="747"/>
      <c r="C85" s="761">
        <v>0</v>
      </c>
      <c r="D85" s="747">
        <v>18722.049999999996</v>
      </c>
      <c r="E85" s="761">
        <v>1</v>
      </c>
      <c r="F85" s="748">
        <v>18722.049999999996</v>
      </c>
    </row>
    <row r="86" spans="1:6" ht="14.4" customHeight="1" x14ac:dyDescent="0.3">
      <c r="A86" s="773" t="s">
        <v>1801</v>
      </c>
      <c r="B86" s="747"/>
      <c r="C86" s="761">
        <v>0</v>
      </c>
      <c r="D86" s="747">
        <v>2593.4801197079046</v>
      </c>
      <c r="E86" s="761">
        <v>1</v>
      </c>
      <c r="F86" s="748">
        <v>2593.4801197079046</v>
      </c>
    </row>
    <row r="87" spans="1:6" ht="14.4" customHeight="1" x14ac:dyDescent="0.3">
      <c r="A87" s="773" t="s">
        <v>1802</v>
      </c>
      <c r="B87" s="747"/>
      <c r="C87" s="761">
        <v>0</v>
      </c>
      <c r="D87" s="747">
        <v>1640.4302578521651</v>
      </c>
      <c r="E87" s="761">
        <v>1</v>
      </c>
      <c r="F87" s="748">
        <v>1640.4302578521651</v>
      </c>
    </row>
    <row r="88" spans="1:6" ht="14.4" customHeight="1" x14ac:dyDescent="0.3">
      <c r="A88" s="773" t="s">
        <v>1803</v>
      </c>
      <c r="B88" s="747"/>
      <c r="C88" s="761">
        <v>0</v>
      </c>
      <c r="D88" s="747">
        <v>7296.6499822611413</v>
      </c>
      <c r="E88" s="761">
        <v>1</v>
      </c>
      <c r="F88" s="748">
        <v>7296.6499822611413</v>
      </c>
    </row>
    <row r="89" spans="1:6" ht="14.4" customHeight="1" x14ac:dyDescent="0.3">
      <c r="A89" s="773" t="s">
        <v>1804</v>
      </c>
      <c r="B89" s="747"/>
      <c r="C89" s="761">
        <v>0</v>
      </c>
      <c r="D89" s="747">
        <v>3974.0788041285941</v>
      </c>
      <c r="E89" s="761">
        <v>1</v>
      </c>
      <c r="F89" s="748">
        <v>3974.0788041285941</v>
      </c>
    </row>
    <row r="90" spans="1:6" ht="14.4" customHeight="1" thickBot="1" x14ac:dyDescent="0.35">
      <c r="A90" s="771" t="s">
        <v>1805</v>
      </c>
      <c r="B90" s="763"/>
      <c r="C90" s="764">
        <v>0</v>
      </c>
      <c r="D90" s="763">
        <v>8138.79</v>
      </c>
      <c r="E90" s="764">
        <v>1</v>
      </c>
      <c r="F90" s="765">
        <v>8138.79</v>
      </c>
    </row>
    <row r="91" spans="1:6" ht="14.4" customHeight="1" thickBot="1" x14ac:dyDescent="0.35">
      <c r="A91" s="766" t="s">
        <v>3</v>
      </c>
      <c r="B91" s="767">
        <v>26460.440000000002</v>
      </c>
      <c r="C91" s="768">
        <v>5.1096724785621266E-2</v>
      </c>
      <c r="D91" s="767">
        <v>491389.58093609777</v>
      </c>
      <c r="E91" s="768">
        <v>0.94890327521437867</v>
      </c>
      <c r="F91" s="769">
        <v>517850.02093609783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2017-07-25T11:47:30Z</dcterms:modified>
</cp:coreProperties>
</file>