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41" i="371" l="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10" i="431"/>
  <c r="D14" i="431"/>
  <c r="D18" i="431"/>
  <c r="E11" i="431"/>
  <c r="E15" i="431"/>
  <c r="E19" i="431"/>
  <c r="F12" i="431"/>
  <c r="F16" i="431"/>
  <c r="G9" i="431"/>
  <c r="G13" i="431"/>
  <c r="G17" i="431"/>
  <c r="H10" i="431"/>
  <c r="H14" i="431"/>
  <c r="H18" i="431"/>
  <c r="I11" i="431"/>
  <c r="I15" i="431"/>
  <c r="I19" i="431"/>
  <c r="J12" i="431"/>
  <c r="J16" i="431"/>
  <c r="K9" i="431"/>
  <c r="K13" i="431"/>
  <c r="K17" i="431"/>
  <c r="L10" i="431"/>
  <c r="L14" i="431"/>
  <c r="L18" i="431"/>
  <c r="M11" i="431"/>
  <c r="M15" i="431"/>
  <c r="M19" i="431"/>
  <c r="N12" i="431"/>
  <c r="N16" i="431"/>
  <c r="O13" i="431"/>
  <c r="P10" i="431"/>
  <c r="Q15" i="431"/>
  <c r="C10" i="431"/>
  <c r="C14" i="431"/>
  <c r="C18" i="431"/>
  <c r="D11" i="431"/>
  <c r="D15" i="431"/>
  <c r="D19" i="431"/>
  <c r="E12" i="431"/>
  <c r="E16" i="431"/>
  <c r="F9" i="431"/>
  <c r="F13" i="431"/>
  <c r="F17" i="431"/>
  <c r="G10" i="431"/>
  <c r="G14" i="431"/>
  <c r="G18" i="431"/>
  <c r="H11" i="431"/>
  <c r="H15" i="431"/>
  <c r="H19" i="431"/>
  <c r="I12" i="431"/>
  <c r="I16" i="431"/>
  <c r="J9" i="431"/>
  <c r="J13" i="431"/>
  <c r="J17" i="431"/>
  <c r="K10" i="431"/>
  <c r="K14" i="431"/>
  <c r="K18" i="431"/>
  <c r="L11" i="431"/>
  <c r="L15" i="431"/>
  <c r="L19" i="431"/>
  <c r="M12" i="431"/>
  <c r="M16" i="431"/>
  <c r="N9" i="431"/>
  <c r="N13" i="431"/>
  <c r="N17" i="431"/>
  <c r="O10" i="431"/>
  <c r="O14" i="431"/>
  <c r="O18" i="431"/>
  <c r="P11" i="431"/>
  <c r="P15" i="431"/>
  <c r="P19" i="431"/>
  <c r="Q12" i="431"/>
  <c r="C11" i="431"/>
  <c r="C15" i="431"/>
  <c r="C19" i="431"/>
  <c r="D12" i="431"/>
  <c r="D16" i="431"/>
  <c r="E9" i="431"/>
  <c r="E13" i="431"/>
  <c r="E17" i="431"/>
  <c r="F10" i="431"/>
  <c r="F14" i="431"/>
  <c r="F18" i="431"/>
  <c r="G11" i="431"/>
  <c r="G15" i="431"/>
  <c r="G19" i="431"/>
  <c r="H12" i="431"/>
  <c r="H16" i="431"/>
  <c r="I9" i="431"/>
  <c r="I13" i="431"/>
  <c r="I17" i="431"/>
  <c r="J10" i="431"/>
  <c r="J14" i="431"/>
  <c r="J18" i="431"/>
  <c r="K11" i="431"/>
  <c r="K15" i="431"/>
  <c r="K19" i="431"/>
  <c r="L12" i="431"/>
  <c r="L16" i="431"/>
  <c r="M9" i="431"/>
  <c r="M13" i="431"/>
  <c r="M17" i="431"/>
  <c r="N10" i="431"/>
  <c r="N14" i="431"/>
  <c r="N18" i="431"/>
  <c r="O11" i="431"/>
  <c r="O15" i="431"/>
  <c r="O19" i="431"/>
  <c r="P12" i="431"/>
  <c r="P16" i="431"/>
  <c r="Q9" i="431"/>
  <c r="Q13" i="431"/>
  <c r="Q17" i="431"/>
  <c r="O17" i="431"/>
  <c r="P18" i="431"/>
  <c r="Q19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O9" i="431"/>
  <c r="P14" i="431"/>
  <c r="Q11" i="431"/>
  <c r="Q16" i="431"/>
  <c r="O8" i="431"/>
  <c r="J8" i="431"/>
  <c r="G8" i="431"/>
  <c r="P8" i="431"/>
  <c r="E8" i="431"/>
  <c r="F8" i="431"/>
  <c r="K8" i="431"/>
  <c r="N8" i="431"/>
  <c r="Q8" i="431"/>
  <c r="C8" i="431"/>
  <c r="L8" i="431"/>
  <c r="I8" i="431"/>
  <c r="H8" i="431"/>
  <c r="M8" i="431"/>
  <c r="D8" i="431"/>
  <c r="R16" i="431" l="1"/>
  <c r="S16" i="431"/>
  <c r="S11" i="431"/>
  <c r="R11" i="431"/>
  <c r="S18" i="431"/>
  <c r="R18" i="431"/>
  <c r="R14" i="431"/>
  <c r="S14" i="431"/>
  <c r="R10" i="431"/>
  <c r="S10" i="431"/>
  <c r="S19" i="431"/>
  <c r="R19" i="431"/>
  <c r="R17" i="431"/>
  <c r="S17" i="431"/>
  <c r="R13" i="431"/>
  <c r="S13" i="431"/>
  <c r="S9" i="431"/>
  <c r="R9" i="431"/>
  <c r="S12" i="431"/>
  <c r="R12" i="431"/>
  <c r="S15" i="431"/>
  <c r="R15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L3" i="430"/>
  <c r="I3" i="430"/>
  <c r="H3" i="430"/>
  <c r="R3" i="430" l="1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<sst xmlns="http://schemas.openxmlformats.org/spreadsheetml/2006/main" count="20396" uniqueCount="4080">
  <si>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</si>
  <si>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</si>
  <si>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</si>
  <si>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</si>
  <si>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</si>
  <si>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</si>
  <si>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</si>
  <si>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</si>
  <si>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</si>
  <si>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</si>
  <si>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</si>
  <si>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</si>
  <si>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</si>
  <si>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</si>
  <si>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</si>
  <si>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</si>
  <si>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</si>
  <si>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</si>
  <si>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</si>
  <si>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</si>
  <si>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</si>
  <si>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</si>
  <si>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</si>
  <si>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</si>
  <si>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</si>
  <si>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</si>
  <si>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</si>
  <si>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</si>
  <si>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</si>
  <si>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</si>
  <si>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</si>
  <si>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</si>
  <si>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</si>
  <si>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</si>
  <si>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</si>
  <si>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</si>
  <si>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</si>
  <si>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</si>
  <si>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</si>
  <si>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</si>
  <si>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</si>
  <si>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</si>
  <si>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</si>
  <si>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</si>
  <si>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</si>
  <si>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</si>
  <si>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</si>
  <si>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</si>
  <si>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</si>
  <si>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</si>
  <si>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</si>
  <si>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</si>
  <si>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</si>
  <si>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</si>
  <si>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</si>
  <si>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</si>
  <si>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</si>
  <si>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</si>
  <si>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</si>
  <si>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</si>
  <si>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</si>
  <si>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</si>
  <si>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</si>
  <si>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</si>
  <si>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</si>
  <si>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</si>
  <si>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</si>
  <si>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</si>
  <si>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</si>
  <si>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</si>
  <si>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</si>
  <si>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</si>
  <si>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</si>
  <si>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</si>
  <si>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</si>
  <si>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</si>
  <si>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</si>
  <si>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</si>
  <si>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</si>
  <si>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</si>
  <si>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</si>
  <si>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</si>
  <si>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</si>
  <si>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</si>
  <si>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</si>
  <si>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</si>
  <si>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</si>
  <si>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</si>
  <si>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</si>
  <si>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</si>
  <si>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</si>
  <si>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</si>
  <si>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</si>
  <si>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</si>
  <si>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</si>
  <si>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</si>
  <si>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</si>
  <si>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</si>
  <si>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</si>
  <si>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</si>
  <si>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</si>
  <si>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</si>
  <si>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</si>
  <si>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</si>
  <si>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</si>
  <si>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</si>
  <si>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</si>
  <si>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</si>
  <si>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</si>
  <si>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</si>
  <si>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</si>
  <si>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</si>
  <si>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</si>
  <si>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</si>
  <si>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</si>
  <si>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</si>
  <si>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</si>
  <si>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</si>
  <si>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</si>
  <si>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</si>
  <si>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</si>
  <si>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</si>
  <si>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</si>
  <si>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</si>
  <si>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</si>
  <si>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</si>
  <si>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</si>
  <si>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</si>
  <si>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</si>
  <si>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</si>
  <si>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</si>
  <si>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</si>
  <si>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</si>
  <si>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</si>
  <si>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</si>
  <si>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</si>
  <si>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</si>
  <si>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</si>
  <si>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</si>
  <si>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</si>
  <si>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</si>
  <si>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</si>
  <si>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</si>
  <si>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</si>
  <si>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</si>
  <si>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</si>
  <si>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</si>
  <si>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</si>
  <si>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</si>
  <si>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</si>
  <si>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</si>
  <si>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</si>
  <si>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</si>
  <si>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</si>
  <si>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</si>
  <si>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</si>
  <si>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</si>
  <si>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</si>
  <si>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</si>
  <si>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</si>
  <si>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</si>
  <si>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</si>
  <si>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</si>
  <si>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</si>
  <si>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</si>
  <si>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</si>
  <si>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</si>
  <si>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</si>
  <si>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</si>
  <si>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</si>
  <si>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</si>
  <si>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</si>
  <si>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</si>
  <si>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</si>
  <si>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</si>
  <si>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</si>
  <si>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</si>
  <si>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</si>
  <si>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</si>
  <si>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</si>
  <si>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</si>
  <si>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</si>
  <si>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</si>
  <si>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</si>
  <si>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</si>
  <si>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</si>
  <si>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</si>
  <si>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</si>
  <si>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</si>
  <si>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</si>
  <si>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</si>
  <si>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</si>
  <si>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</si>
  <si>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</si>
  <si>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</si>
  <si>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</si>
  <si>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</si>
  <si>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</si>
  <si>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</si>
  <si>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</si>
  <si>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</si>
  <si>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</si>
  <si>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</si>
  <si>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</si>
  <si>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</si>
  <si>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</si>
  <si>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</si>
  <si>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</si>
  <si>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</si>
  <si>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</si>
  <si>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</si>
  <si>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</si>
  <si>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</si>
  <si>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</si>
  <si>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</si>
  <si>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</si>
  <si>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</si>
  <si>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</si>
  <si>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</si>
  <si>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</si>
  <si>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</si>
  <si>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</si>
  <si>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</si>
  <si>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</si>
  <si>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</si>
  <si>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</si>
  <si>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</si>
  <si>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</si>
  <si>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</si>
  <si>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</si>
  <si>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</si>
  <si>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</si>
  <si>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</si>
  <si>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</si>
  <si>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</si>
  <si>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</si>
  <si>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</si>
  <si>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</si>
  <si>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</si>
  <si>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</si>
  <si>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</si>
  <si>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</si>
  <si>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</si>
  <si>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</si>
  <si>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</si>
  <si>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</si>
  <si>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</si>
  <si>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</si>
  <si>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</si>
  <si>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</si>
  <si>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</si>
  <si>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</si>
  <si>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</si>
  <si>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</si>
  <si>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</si>
  <si>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</si>
  <si>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</si>
  <si>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</si>
  <si>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</si>
  <si>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</si>
  <si>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</si>
  <si>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</si>
  <si>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</si>
  <si>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</si>
  <si>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</si>
  <si>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</si>
  <si>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</si>
  <si>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</si>
  <si>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</si>
  <si>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</si>
  <si>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</si>
  <si>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</si>
  <si>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</si>
  <si>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</si>
  <si>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</si>
  <si>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</si>
  <si>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</si>
  <si>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</si>
  <si>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</si>
  <si>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</si>
  <si>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</si>
  <si>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</si>
  <si>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</si>
  <si>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</si>
  <si>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</si>
  <si>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</si>
  <si>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</si>
  <si>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</si>
  <si>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</si>
  <si>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</si>
  <si>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</si>
  <si>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</si>
  <si>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</si>
  <si>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</si>
  <si>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</si>
  <si>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</si>
  <si>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</si>
  <si>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</si>
  <si>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</si>
  <si>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</si>
  <si>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</si>
  <si>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</si>
  <si>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</si>
  <si>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</si>
  <si>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</si>
  <si>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</si>
  <si>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</si>
  <si>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</si>
  <si>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</si>
  <si>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</si>
  <si>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</si>
  <si>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</si>
  <si>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</si>
  <si>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</si>
  <si>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</si>
  <si>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</si>
  <si>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</si>
  <si>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</si>
  <si>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</si>
  <si>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</si>
  <si>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</si>
  <si>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</si>
  <si>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</si>
  <si>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</si>
  <si>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</si>
  <si>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</si>
  <si>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</si>
  <si>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</si>
  <si>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Oddělení geriatrie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</si>
  <si>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</si>
  <si>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</si>
  <si>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</si>
  <si>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</si>
  <si>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</si>
  <si>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</si>
  <si>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</si>
  <si>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</si>
  <si>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</si>
  <si>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</si>
  <si>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</si>
  <si>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</si>
  <si>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</si>
  <si>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</si>
  <si>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</si>
  <si>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</si>
  <si>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</si>
  <si>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</si>
  <si>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</si>
  <si>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</si>
  <si>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</si>
  <si>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</si>
  <si>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</si>
  <si>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</si>
  <si>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</si>
  <si>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</si>
  <si>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</si>
  <si>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</si>
  <si>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</si>
  <si>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</si>
  <si>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</si>
  <si>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</si>
  <si>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</si>
  <si>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</si>
  <si>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</si>
  <si>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</si>
  <si>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</si>
  <si>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</si>
  <si>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</si>
  <si>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</si>
  <si>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--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</si>
  <si>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</si>
  <si>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</si>
  <si>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</si>
  <si>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</si>
  <si>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</si>
  <si>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</si>
  <si>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</si>
  <si>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</si>
  <si>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</si>
  <si>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</si>
  <si>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</si>
  <si>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</si>
  <si>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</si>
  <si>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</si>
  <si>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</si>
  <si>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</si>
  <si>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</si>
  <si>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</si>
  <si>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</si>
  <si>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</si>
  <si>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</si>
  <si>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</si>
  <si>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</si>
  <si>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</si>
  <si>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</si>
  <si>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</si>
  <si>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</si>
  <si>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</si>
  <si>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</si>
  <si>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</si>
  <si>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</si>
  <si>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</si>
  <si>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</si>
  <si>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</si>
  <si>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</si>
  <si>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</si>
  <si>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</si>
  <si>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</si>
  <si>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</si>
  <si>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</si>
  <si>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</si>
  <si>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</si>
  <si>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</si>
  <si>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</si>
  <si>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</si>
  <si>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</si>
  <si>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</si>
  <si>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</si>
  <si>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</si>
  <si>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</si>
  <si>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</si>
  <si>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</si>
  <si>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</si>
  <si>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</si>
  <si>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</si>
  <si>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</si>
  <si>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</si>
  <si>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</si>
  <si>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</si>
  <si>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</si>
  <si>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</si>
  <si>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</si>
  <si>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</si>
  <si>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</si>
  <si>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</si>
  <si>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</si>
  <si>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</si>
  <si>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</si>
  <si>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</si>
  <si>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</si>
  <si>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</si>
  <si>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</si>
  <si>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</si>
  <si>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</si>
  <si>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</si>
  <si>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</si>
  <si>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</si>
  <si>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</si>
  <si>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</si>
  <si>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</si>
  <si>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</si>
  <si>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</si>
  <si>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</si>
  <si>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</si>
  <si>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</si>
  <si>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</si>
  <si>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</si>
  <si>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</si>
  <si>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</si>
  <si>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</si>
  <si>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</si>
  <si>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</si>
  <si>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</si>
  <si>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</si>
  <si>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</si>
  <si>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</si>
  <si>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</si>
  <si>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</si>
  <si>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</si>
  <si>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</si>
  <si>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</si>
  <si>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</si>
  <si>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</si>
  <si>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</si>
  <si>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</si>
  <si>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</si>
  <si>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</si>
  <si>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</si>
  <si>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</si>
  <si>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</si>
  <si>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</si>
  <si>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</si>
  <si>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</si>
  <si>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</si>
  <si>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</si>
  <si>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</si>
  <si>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</si>
  <si>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</si>
  <si>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</si>
  <si>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</si>
  <si>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</si>
  <si>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</si>
  <si>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</si>
  <si>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</si>
  <si>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</si>
  <si>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</si>
  <si>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</si>
  <si>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</si>
  <si>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</si>
  <si>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</si>
  <si>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</si>
  <si>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</si>
  <si>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</si>
  <si>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</si>
  <si>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</si>
  <si>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</si>
  <si>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</si>
  <si>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</si>
  <si>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</si>
  <si>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</si>
  <si>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</si>
  <si>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</si>
  <si>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</si>
  <si>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</si>
  <si>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</si>
  <si>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</si>
  <si>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</si>
  <si>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</si>
  <si>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</si>
  <si>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</si>
  <si>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</si>
  <si>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</si>
  <si>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</si>
  <si>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</si>
  <si>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</si>
  <si>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</si>
  <si>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</si>
  <si>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</si>
  <si>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</si>
  <si>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</si>
  <si>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</si>
  <si>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</si>
  <si>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</si>
  <si>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</si>
  <si>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</si>
  <si>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</si>
  <si>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</si>
  <si>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</si>
  <si>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</si>
  <si>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</si>
  <si>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</si>
  <si>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</si>
  <si>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</si>
  <si>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30</t>
  </si>
  <si>
    <t>GER: Oddělení geriatrie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</si>
  <si>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</si>
  <si>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</si>
  <si>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</si>
  <si>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</si>
  <si>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</si>
  <si>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50113013 - léky - antibiotika (LEK)</t>
  </si>
  <si>
    <t>50113014 - léky - antimykotika (LEK)</t>
  </si>
  <si>
    <t>50113190 - léky - medicinální plyny (sklad SVM)</t>
  </si>
  <si>
    <t>GER: Oddělení geriatrie Celkem</t>
  </si>
  <si>
    <t>SumaKL</t>
  </si>
  <si>
    <t>3001</t>
  </si>
  <si>
    <t>GER: vedení klinického pracoviště</t>
  </si>
  <si>
    <t>GER: vedení klinického pracoviště Celkem</t>
  </si>
  <si>
    <t>SumaNS</t>
  </si>
  <si>
    <t>mezeraNS</t>
  </si>
  <si>
    <t>3011</t>
  </si>
  <si>
    <t>GER: lůžkové oddělení 46 a 47</t>
  </si>
  <si>
    <t>GER: lůžkové oddělení 46 a 47 Celkem</t>
  </si>
  <si>
    <t>3021</t>
  </si>
  <si>
    <t>GER: ambulance</t>
  </si>
  <si>
    <t>GER: ambulance Celkem</t>
  </si>
  <si>
    <t>3012</t>
  </si>
  <si>
    <t>GER: lůžkové oddělení 48</t>
  </si>
  <si>
    <t>GER: lůžkové oddělení 48 Celkem</t>
  </si>
  <si>
    <t>léky - paušál (LEK)</t>
  </si>
  <si>
    <t>O</t>
  </si>
  <si>
    <t>0.9% W/V SODIUM CHLORIDE I.V.</t>
  </si>
  <si>
    <t>INJ 20X10ML</t>
  </si>
  <si>
    <t>ACC INJEKT</t>
  </si>
  <si>
    <t>INJ SOL 5X3ML/300MG</t>
  </si>
  <si>
    <t>ACIDUM FOLICUM LECIVA</t>
  </si>
  <si>
    <t>DRG 30X10MG</t>
  </si>
  <si>
    <t>P</t>
  </si>
  <si>
    <t>ACTRAPID PENFILL 100IU/ML</t>
  </si>
  <si>
    <t>INJ SOL 5X3ML</t>
  </si>
  <si>
    <t>AESCIN VULM tbl.20</t>
  </si>
  <si>
    <t>AGEN 10</t>
  </si>
  <si>
    <t>POR TBL NOB 30X10MG</t>
  </si>
  <si>
    <t>AGEN 5</t>
  </si>
  <si>
    <t>POR TBL NOB 30X5MG</t>
  </si>
  <si>
    <t>ALENDRONATE-TEVA 70 MG</t>
  </si>
  <si>
    <t>POR TBL NOB 4X70MG</t>
  </si>
  <si>
    <t>POR TBL NOB 12X70MG</t>
  </si>
  <si>
    <t>ALGIFEN NEO</t>
  </si>
  <si>
    <t>POR GTT SOL 1X50ML</t>
  </si>
  <si>
    <t>ALOPURINOL SANDOZ</t>
  </si>
  <si>
    <t>100MG TBL NOB 30</t>
  </si>
  <si>
    <t>100MG TBL NOB 100</t>
  </si>
  <si>
    <t>300MG TBL NOB 30</t>
  </si>
  <si>
    <t>ALPHA D3 1MCG</t>
  </si>
  <si>
    <t>POR CPS MOL 30X1RG</t>
  </si>
  <si>
    <t>AMARYL 2 MG</t>
  </si>
  <si>
    <t>POR TBL NOB 30X2MG</t>
  </si>
  <si>
    <t>AMBROBENE 7.5MG/ML</t>
  </si>
  <si>
    <t>SOL 1X100ML</t>
  </si>
  <si>
    <t>ANACID</t>
  </si>
  <si>
    <t>SUS 12X5ML(SACKY)</t>
  </si>
  <si>
    <t>ANDROFIN</t>
  </si>
  <si>
    <t>5MG TBL FLM 100</t>
  </si>
  <si>
    <t>ANOPYRIN 100MG</t>
  </si>
  <si>
    <t>TBL 20X100MG</t>
  </si>
  <si>
    <t>APAURIN</t>
  </si>
  <si>
    <t>INJ 10X2ML/10MG</t>
  </si>
  <si>
    <t>APO-PAROX</t>
  </si>
  <si>
    <t>POR TBL FLM 30X20MG</t>
  </si>
  <si>
    <t>AQUA PRO INJECTIONE BRAUN</t>
  </si>
  <si>
    <t>PAR LQF 20X100ML-PE</t>
  </si>
  <si>
    <t>ATENOLOL AL 100</t>
  </si>
  <si>
    <t>POR TBLNOB100X100MG</t>
  </si>
  <si>
    <t>ATROPIN-POS 0,5% gtt.</t>
  </si>
  <si>
    <t>GTT. OPh .1 x 10 ml</t>
  </si>
  <si>
    <t>ATROVENT 0.025%</t>
  </si>
  <si>
    <t>INH SOL 1X20ML</t>
  </si>
  <si>
    <t>AZARGA 10 MG/ML + 5 MG/ML</t>
  </si>
  <si>
    <t>OPH GTT SUS 1X5ML</t>
  </si>
  <si>
    <t>AZOPT</t>
  </si>
  <si>
    <t>BACLOFEN</t>
  </si>
  <si>
    <t>TBL 50X10MG</t>
  </si>
  <si>
    <t>BELOSALIC</t>
  </si>
  <si>
    <t>DRM UNG 1X30GM</t>
  </si>
  <si>
    <t>BERODUAL</t>
  </si>
  <si>
    <t>INH LIQ 1X20ML</t>
  </si>
  <si>
    <t>BERODUAL N</t>
  </si>
  <si>
    <t>INH SOL PSS 200DÁV</t>
  </si>
  <si>
    <t>BETADINE - zelená</t>
  </si>
  <si>
    <t>LIQ 1X120ML</t>
  </si>
  <si>
    <t>LIQ 1X1000ML</t>
  </si>
  <si>
    <t>BETALOC SR 200MG</t>
  </si>
  <si>
    <t>TBL RET 100X200MG</t>
  </si>
  <si>
    <t>BETALOC ZOK 100 MG</t>
  </si>
  <si>
    <t>TBL RET 30X100MG</t>
  </si>
  <si>
    <t>BETALOC ZOK 25 MG</t>
  </si>
  <si>
    <t>TBL RET 28X25MG</t>
  </si>
  <si>
    <t>BETALOC ZOK 50MG</t>
  </si>
  <si>
    <t>TBL RET 30X50MG</t>
  </si>
  <si>
    <t>BETOPTIC</t>
  </si>
  <si>
    <t>GTT OPH 1X5ML</t>
  </si>
  <si>
    <t>BINABIC 50 MG</t>
  </si>
  <si>
    <t>POR TBL FLM 28X50MG</t>
  </si>
  <si>
    <t>Biopron9  Premium tob.60</t>
  </si>
  <si>
    <t>Biopron9 tob.60</t>
  </si>
  <si>
    <t>BISEPTOL 480</t>
  </si>
  <si>
    <t>POR TBL NOB 28X480MG</t>
  </si>
  <si>
    <t>BISOPROLOL MYLAN 10 MG</t>
  </si>
  <si>
    <t>POR TBL FLM 100X10MG</t>
  </si>
  <si>
    <t>BISOPROLOL MYLAN 2,5 MG</t>
  </si>
  <si>
    <t>POR TBL FLM 30X2.5MG</t>
  </si>
  <si>
    <t>BISOPROLOL MYLAN 5 MG</t>
  </si>
  <si>
    <t>POR TBL FLM 30X5MG</t>
  </si>
  <si>
    <t>POR TBL FLM 100X5MG</t>
  </si>
  <si>
    <t>B-komplex forte 100tbl. Zentiva</t>
  </si>
  <si>
    <t>B-komplex Zentiva 30drg</t>
  </si>
  <si>
    <t>BURONIL 25 MG</t>
  </si>
  <si>
    <t>POR TBL OBD 50X25MG</t>
  </si>
  <si>
    <t>CALCICHEW D3</t>
  </si>
  <si>
    <t>CTB 60</t>
  </si>
  <si>
    <t>CALTRATE 600 MG/400 IU D3 POTAHOVANÁ TABLETA</t>
  </si>
  <si>
    <t>POR TBL FLM 90</t>
  </si>
  <si>
    <t>CALTRATE PLUS</t>
  </si>
  <si>
    <t>POR TBL FLM 30</t>
  </si>
  <si>
    <t>CANCOMBINO 32 MG/12,5 MG</t>
  </si>
  <si>
    <t>POR TBL NOB 28 I</t>
  </si>
  <si>
    <t>CARDILAN</t>
  </si>
  <si>
    <t>TBL 100X175MG</t>
  </si>
  <si>
    <t>CARVESAN 6,25</t>
  </si>
  <si>
    <t>POR TBL NOB 100X6,25MG</t>
  </si>
  <si>
    <t>CARZAP 16 MG</t>
  </si>
  <si>
    <t>POR TBL NOB 28X16MG</t>
  </si>
  <si>
    <t>CAVINTON FORTE</t>
  </si>
  <si>
    <t>CELASKON</t>
  </si>
  <si>
    <t>TBL 30X250MG</t>
  </si>
  <si>
    <t>CITALEC 10 ZENTIVA</t>
  </si>
  <si>
    <t>POR TBL FLM30X10MG</t>
  </si>
  <si>
    <t>CITALEC 20 ZENTIVA</t>
  </si>
  <si>
    <t>COAXIL</t>
  </si>
  <si>
    <t>TBL OBD 90X12.5MG</t>
  </si>
  <si>
    <t>CODEIN SLOVAKOFARMA 15MG</t>
  </si>
  <si>
    <t>TBL 10X15MG-BLISTR</t>
  </si>
  <si>
    <t>CODEIN SLOVAKOFARMA 30MG</t>
  </si>
  <si>
    <t>TBL 10X30MG-BLISTR</t>
  </si>
  <si>
    <t>COMBAIR</t>
  </si>
  <si>
    <t>INH SOL PSS 180DÁVEK</t>
  </si>
  <si>
    <t>CONTROLOC 20 MG</t>
  </si>
  <si>
    <t>POR TBL ENT 28X20MG I</t>
  </si>
  <si>
    <t>POR TBL ENT 100X20MG</t>
  </si>
  <si>
    <t>CONTROLOC I.V.</t>
  </si>
  <si>
    <t>INJ PLV SOL 1X40MG</t>
  </si>
  <si>
    <t>CORBILTA 100 MG/25 MG/200 MG</t>
  </si>
  <si>
    <t>POR TBL FLM 100</t>
  </si>
  <si>
    <t>CORBILTA 150 MG/37,5 MG/200 MG</t>
  </si>
  <si>
    <t>CORBILTA 200 MG/50 MG/200 MG</t>
  </si>
  <si>
    <t>CORDARONE</t>
  </si>
  <si>
    <t>POR TBL NOB30X200MG</t>
  </si>
  <si>
    <t>INJ SOL 6X3ML/150MG</t>
  </si>
  <si>
    <t>CORSODYL</t>
  </si>
  <si>
    <t>1% STM GEL 1X50G</t>
  </si>
  <si>
    <t>COSYREL 5MG/5MG</t>
  </si>
  <si>
    <t xml:space="preserve">TBL FLM 30 </t>
  </si>
  <si>
    <t>DAXAS 500 MCG</t>
  </si>
  <si>
    <t>POR TBL FLM 30X500RG</t>
  </si>
  <si>
    <t>DEGAN</t>
  </si>
  <si>
    <t>TBL 40X10MG</t>
  </si>
  <si>
    <t>DEPAKINE</t>
  </si>
  <si>
    <t>INJ PSO LQF 4X4ML/400MG</t>
  </si>
  <si>
    <t>DEPAKINE CHRONO 500MG(PULENE)</t>
  </si>
  <si>
    <t>TBL RET 30X500MG</t>
  </si>
  <si>
    <t>DETRALEX</t>
  </si>
  <si>
    <t>POR TBL FLM 60</t>
  </si>
  <si>
    <t>TBL OBD 30</t>
  </si>
  <si>
    <t>DEXAMED</t>
  </si>
  <si>
    <t>INJ 10X2ML/8MG</t>
  </si>
  <si>
    <t>DIAPREL MR</t>
  </si>
  <si>
    <t>TBL RET 60X30MG</t>
  </si>
  <si>
    <t>POR TBL RET 120X30MG</t>
  </si>
  <si>
    <t>DIAZEPAM DESITIN RECTAL TUBE</t>
  </si>
  <si>
    <t>ENM 5X2.5ML/5MG</t>
  </si>
  <si>
    <t>DIAZEPAM SLOVAKOFARMA</t>
  </si>
  <si>
    <t>TBL 20X10MG</t>
  </si>
  <si>
    <t>DICLOFENAC DUO PHARMASWISS 75 MG</t>
  </si>
  <si>
    <t>POR CPS RDR 30X75MG</t>
  </si>
  <si>
    <t>DICYNONE 250</t>
  </si>
  <si>
    <t>INJ SOL 4X2ML/250MG</t>
  </si>
  <si>
    <t>DIGOXIN 0.125 LECIVA</t>
  </si>
  <si>
    <t>TBL 30X0.125MG</t>
  </si>
  <si>
    <t>DIPROSALIC</t>
  </si>
  <si>
    <t>DRM SOL 1X30ML</t>
  </si>
  <si>
    <t>DITHIADEN</t>
  </si>
  <si>
    <t>INJ 10X2ML</t>
  </si>
  <si>
    <t>DOLGIT</t>
  </si>
  <si>
    <t>CRM 1X100GM/5GM</t>
  </si>
  <si>
    <t>CRM 1X50GM/2.5GM</t>
  </si>
  <si>
    <t>DOLGIT KRÉM</t>
  </si>
  <si>
    <t>DRM CRM 1X150GM</t>
  </si>
  <si>
    <t>DONEPEZIL ACTAVIS 5 MG</t>
  </si>
  <si>
    <t>POR TBL FLM 28X5MG</t>
  </si>
  <si>
    <t>DONEPEZIL MYLAN 10MG</t>
  </si>
  <si>
    <t>POR TBL DIS 28</t>
  </si>
  <si>
    <t>DONEPEZIL MYLAN 5 MG POTAHOVANÉ TABLETY</t>
  </si>
  <si>
    <t>DOPEGYT</t>
  </si>
  <si>
    <t>TBL 50X250MG</t>
  </si>
  <si>
    <t>DUPHALAC</t>
  </si>
  <si>
    <t>667MG/ML POR SOL 1X500ML HDP</t>
  </si>
  <si>
    <t>DUROGESIC 12 MCG/H</t>
  </si>
  <si>
    <t>DRM EMP TDR 5X2.1MG</t>
  </si>
  <si>
    <t>DUROGESIC 25MCG/H</t>
  </si>
  <si>
    <t>EMP 5X2.5MG(10CM2)</t>
  </si>
  <si>
    <t>DZ OCTENISEPT 1 l</t>
  </si>
  <si>
    <t>EBIXA 20 MG</t>
  </si>
  <si>
    <t>POR TBL FLM 28X20MG PP</t>
  </si>
  <si>
    <t>EBRANTIL 30 RETARD</t>
  </si>
  <si>
    <t>POR CPS PRO 50X30MG</t>
  </si>
  <si>
    <t>ENAP 10MG</t>
  </si>
  <si>
    <t>TBL 30X10MG</t>
  </si>
  <si>
    <t>ENAP-H</t>
  </si>
  <si>
    <t>TBL 30</t>
  </si>
  <si>
    <t>ENDIARON</t>
  </si>
  <si>
    <t>TBL OBD 20X250MG</t>
  </si>
  <si>
    <t>POR TBL FLM 10X250MG</t>
  </si>
  <si>
    <t>ENELBIN 100 RETARD</t>
  </si>
  <si>
    <t>TBL RET 100X100MG</t>
  </si>
  <si>
    <t>ENELBIN RETARD</t>
  </si>
  <si>
    <t>TBL OBD 50X100MG</t>
  </si>
  <si>
    <t>ENTEROL</t>
  </si>
  <si>
    <t>POR CPS DUR 50X250MG</t>
  </si>
  <si>
    <t>POR CPS DUR 30X250MG</t>
  </si>
  <si>
    <t>ERDOMED</t>
  </si>
  <si>
    <t>POR CPS DUR 60X300MG</t>
  </si>
  <si>
    <t>ERDOMED 300MG</t>
  </si>
  <si>
    <t>CPS 20X300MG</t>
  </si>
  <si>
    <t>Espumisan cps.100x40mg-blistr</t>
  </si>
  <si>
    <t>0057585</t>
  </si>
  <si>
    <t xml:space="preserve">Essentiale Forte N </t>
  </si>
  <si>
    <t>por.cps.dur.100</t>
  </si>
  <si>
    <t>ESSENTIALE FORTE N</t>
  </si>
  <si>
    <t>POR CPS DUR 50</t>
  </si>
  <si>
    <t>EUPHYLLIN CR N 100</t>
  </si>
  <si>
    <t>POR CPS PRO 50X100MG</t>
  </si>
  <si>
    <t>EUPHYLLIN CR N 200</t>
  </si>
  <si>
    <t>POR CPS PRO 50X200MG</t>
  </si>
  <si>
    <t>EUPHYLLIN CR N 300</t>
  </si>
  <si>
    <t>POR CPS PRO 50X300MG</t>
  </si>
  <si>
    <t>EUTHYROX 50</t>
  </si>
  <si>
    <t>TBL 100X50RG</t>
  </si>
  <si>
    <t>EUTHYROX 75</t>
  </si>
  <si>
    <t>TBL 100X75RG</t>
  </si>
  <si>
    <t>EXCIPIAL MAST</t>
  </si>
  <si>
    <t>DRM UNG 1X100GM</t>
  </si>
  <si>
    <t>EZETROL 10 MG TABLETY</t>
  </si>
  <si>
    <t>POR TBL NOB 30X10MG B</t>
  </si>
  <si>
    <t>FENOLAX</t>
  </si>
  <si>
    <t>5MG TBL ENT 30</t>
  </si>
  <si>
    <t>FEVARIN 100</t>
  </si>
  <si>
    <t>POR TBL FLM 30X100MG</t>
  </si>
  <si>
    <t>FLAVOBION</t>
  </si>
  <si>
    <t>POR TBL FLM 50X70MG</t>
  </si>
  <si>
    <t>FOKUSIN</t>
  </si>
  <si>
    <t>POR CPS RDR30X0.4MG</t>
  </si>
  <si>
    <t>FORMANO</t>
  </si>
  <si>
    <t>INH PLV CPS 60X12RG</t>
  </si>
  <si>
    <t>FRAXIPARINE</t>
  </si>
  <si>
    <t>INJ SOL 10X0.8ML</t>
  </si>
  <si>
    <t>INJ SOL 10X0.3ML</t>
  </si>
  <si>
    <t>INJ SOL 10X0.6ML</t>
  </si>
  <si>
    <t>INJ SOL 10X1ML</t>
  </si>
  <si>
    <t>INJ SOL 10X0.4ML</t>
  </si>
  <si>
    <t>FUCICORT LIPID 20 MG/G + 1 MG/G</t>
  </si>
  <si>
    <t>DRM CRM 15GM</t>
  </si>
  <si>
    <t>FURORESE 125</t>
  </si>
  <si>
    <t>TBL 30X125MG</t>
  </si>
  <si>
    <t>FURORESE 40</t>
  </si>
  <si>
    <t>TBL 50X40MG</t>
  </si>
  <si>
    <t>TBL 100X40MG</t>
  </si>
  <si>
    <t>FUROSEMID ACCORD</t>
  </si>
  <si>
    <t>10MG/ML INJ/INF SOL 10X2ML</t>
  </si>
  <si>
    <t>FUROSEMID BIOTIKA FORTE</t>
  </si>
  <si>
    <t>INJ 10X10ML/125MG</t>
  </si>
  <si>
    <t>GERATAM 1200</t>
  </si>
  <si>
    <t>TBL OBD 60X1200MG</t>
  </si>
  <si>
    <t>GLIMEPIRID SANDOZ 1 MG TABLETY</t>
  </si>
  <si>
    <t>POR TBL NOB 30X1MG</t>
  </si>
  <si>
    <t>GLUKÓZA 5 BRAUN</t>
  </si>
  <si>
    <t>INF SOL 10X250ML-PE</t>
  </si>
  <si>
    <t>GODASAL 100</t>
  </si>
  <si>
    <t>POR TBL NOB 50</t>
  </si>
  <si>
    <t>POR TBL NOB 20</t>
  </si>
  <si>
    <t>GUTTALAX</t>
  </si>
  <si>
    <t>POR GTT SOL 1X30ML</t>
  </si>
  <si>
    <t>HELICID 20 ZENTIVA</t>
  </si>
  <si>
    <t>POR CPS ETD 90X20MG</t>
  </si>
  <si>
    <t>HIRUDOID</t>
  </si>
  <si>
    <t>DRM CRM 1X40GM</t>
  </si>
  <si>
    <t>HUMULIN R 100 M.J./ML</t>
  </si>
  <si>
    <t>INJ 1X10ML/1KU</t>
  </si>
  <si>
    <t>Hyal- Drop multi oční kapky</t>
  </si>
  <si>
    <t>HYDROCORTISON VUAB 100 MG</t>
  </si>
  <si>
    <t>INJ PLV SOL 1X100MG</t>
  </si>
  <si>
    <t>HYDROCHLOROTHIAZID LECIVA</t>
  </si>
  <si>
    <t>TBL 20X25MG</t>
  </si>
  <si>
    <t>CHLORID SODNÝ 0,9% BRAUN</t>
  </si>
  <si>
    <t>INF SOL 20X100MLPELAH</t>
  </si>
  <si>
    <t>INF SOL 10X250MLPELAH</t>
  </si>
  <si>
    <t>INF SOL 10X500MLPELAH</t>
  </si>
  <si>
    <t>CHLORID SODNÝ 10% BRAUN</t>
  </si>
  <si>
    <t>INF CNC SOL 20X10ML</t>
  </si>
  <si>
    <t>IBALGIN 200</t>
  </si>
  <si>
    <t>POR TBL FLM 24X200MG</t>
  </si>
  <si>
    <t>IBALGIN 400 (IBUPROFEN 400)</t>
  </si>
  <si>
    <t>TBL OBD 100X400MG</t>
  </si>
  <si>
    <t>IBALGIN 400 TBL 24</t>
  </si>
  <si>
    <t xml:space="preserve">POR TBL FLM 24X400MG </t>
  </si>
  <si>
    <t>INDAP</t>
  </si>
  <si>
    <t>CPS 30X2.5MG</t>
  </si>
  <si>
    <t>INFADOLAN</t>
  </si>
  <si>
    <t>INFECTOSCAB 5% KRÉM DRM</t>
  </si>
  <si>
    <t>1X30G</t>
  </si>
  <si>
    <t>INJ PROCAINII CHLORATI 0,2% ARD 10x200ml</t>
  </si>
  <si>
    <t>2MG/ML INJ SOL 10X200ML</t>
  </si>
  <si>
    <t>IR OG. COLL.HOMAT.HYDROBROM.1%10G</t>
  </si>
  <si>
    <t>COLL</t>
  </si>
  <si>
    <t>IR OG. OPHTHALMO-SEPTONEX</t>
  </si>
  <si>
    <t>GTT OPH 1X10ML</t>
  </si>
  <si>
    <t>ISOLYTE  FFX - VAK</t>
  </si>
  <si>
    <t>INF SOL 10X1000ML Freeflex</t>
  </si>
  <si>
    <t>ISOLYTE BP - PLAST. LÁHEV</t>
  </si>
  <si>
    <t xml:space="preserve">INF SOL 10X1000ML KP </t>
  </si>
  <si>
    <t>ISOPTIN</t>
  </si>
  <si>
    <t>80MG TBL FLM 50</t>
  </si>
  <si>
    <t>JANUMET 50 MG/1000 MG</t>
  </si>
  <si>
    <t>POR TBL FLM 56X50MG/1000MG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</si>
  <si>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</si>
  <si>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</si>
  <si>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</si>
  <si>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</si>
  <si>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</si>
  <si>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</si>
  <si>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KAPIDIN 10 MG</t>
  </si>
  <si>
    <t>POR TBL FLM 30X10MG</t>
  </si>
  <si>
    <t>KL ALUMIN.ACETOTAR.CREMOR 500g</t>
  </si>
  <si>
    <t>KL BALS.VISNEVSKI 100G</t>
  </si>
  <si>
    <t>KL CPS KOLITICKA  SMES, 50 CPS</t>
  </si>
  <si>
    <t>KL CPS KOLITICKA SMES, 100CPS</t>
  </si>
  <si>
    <t>KL CPS NATR.CHLOR. 0,5g</t>
  </si>
  <si>
    <t>KL CPS NATR.CHLOR. 1,0g</t>
  </si>
  <si>
    <t>KL DETSKA MAST FAGRON 500g</t>
  </si>
  <si>
    <t>KL CHLADIVE MAZANI 450 g FAGRON</t>
  </si>
  <si>
    <t>KL CHLADIVE MAZANI 800 g FAGRON</t>
  </si>
  <si>
    <t>KL Medispend Lemon 1000 ml</t>
  </si>
  <si>
    <t>KL ONDREJ. MAST FAGRON 500 g</t>
  </si>
  <si>
    <t>KL POLYSAN, OL.HELIANTHI AA AD 500G</t>
  </si>
  <si>
    <t>KL PRIPRAVEK</t>
  </si>
  <si>
    <t>KL SOL.BORGLYCEROLI  3% 100 G</t>
  </si>
  <si>
    <t>KL SOL.METHYLROS.CHL.1% 10G</t>
  </si>
  <si>
    <t>KL SUPP.BISACODYLI 0,01G  50KS</t>
  </si>
  <si>
    <t>KL TBL MAGN.LACT 0,5G+B6 0,02G, 100TBL</t>
  </si>
  <si>
    <t>KL UNG.LENIENS FAGRON 500g</t>
  </si>
  <si>
    <t>KL UNG.LENIENS, 300G</t>
  </si>
  <si>
    <t>KL UNG.SEPT0,2gDEX 0,025gPROPYLENGL2,5gAMB.AD 100G</t>
  </si>
  <si>
    <t>100G</t>
  </si>
  <si>
    <t>KL UNGUENTUM</t>
  </si>
  <si>
    <t>KREON 25 000</t>
  </si>
  <si>
    <t>POR CPS ETD 50</t>
  </si>
  <si>
    <t>Lactobacillus acidophil.cps.75 bez laktózy</t>
  </si>
  <si>
    <t>LETROX 125</t>
  </si>
  <si>
    <t>POR TBL NOB 100X125MCG</t>
  </si>
  <si>
    <t>LETROX 75</t>
  </si>
  <si>
    <t>POR TBL NOB 100X75MCG II</t>
  </si>
  <si>
    <t>LEXAURIN 1,5</t>
  </si>
  <si>
    <t>POR TBL NOB 30X1.5MG</t>
  </si>
  <si>
    <t>LEXAURIN 3</t>
  </si>
  <si>
    <t>3MG TBL NOB 30</t>
  </si>
  <si>
    <t>LIPANTHYL 267 M</t>
  </si>
  <si>
    <t>POR CPS DUR 30X267MG</t>
  </si>
  <si>
    <t>LIXIANA</t>
  </si>
  <si>
    <t>60MG TBL FLM 30</t>
  </si>
  <si>
    <t>LOCOID 0,1% LOTION</t>
  </si>
  <si>
    <t>1MG/ML DRM SOL 30ML</t>
  </si>
  <si>
    <t>LOKREN 20 MG</t>
  </si>
  <si>
    <t>POR TBL FLM 28X20MG</t>
  </si>
  <si>
    <t>LOPERON CPS</t>
  </si>
  <si>
    <t>POR CPS DUR 20X2MG</t>
  </si>
  <si>
    <t>MADOPAR HBS</t>
  </si>
  <si>
    <t>POR CPS DUR30X125MG</t>
  </si>
  <si>
    <t>MAGNE B6</t>
  </si>
  <si>
    <t>DRG 50</t>
  </si>
  <si>
    <t>MAGNESII LACTICI 0,5 TBL. MEDICAMENTA</t>
  </si>
  <si>
    <t>TBL NOB 100X0,5GM</t>
  </si>
  <si>
    <t>TBL NOB 50X0,5GM</t>
  </si>
  <si>
    <t>MAGNESIUM SULFURICUM BIOTIKA</t>
  </si>
  <si>
    <t>INJ 5X10ML 10%</t>
  </si>
  <si>
    <t>INJ 5X10ML 20%</t>
  </si>
  <si>
    <t>MAGNOSOLV</t>
  </si>
  <si>
    <t>GRA 30X6.1GM(SACKY)</t>
  </si>
  <si>
    <t>MALTOFER TABLETY</t>
  </si>
  <si>
    <t>POR TBL MND30X100MG</t>
  </si>
  <si>
    <t>MAXITROL</t>
  </si>
  <si>
    <t>OPH UNG 3,5G</t>
  </si>
  <si>
    <t>MEDRACET 37,5 MG/325 MG</t>
  </si>
  <si>
    <t>POR TBL NOB 30</t>
  </si>
  <si>
    <t>MEDROL 4 MG</t>
  </si>
  <si>
    <t>POR TBL NOB30X4MG-L</t>
  </si>
  <si>
    <t>MESOCAIN</t>
  </si>
  <si>
    <t>GEL 1X20GM</t>
  </si>
  <si>
    <t>MIFLONID BREEZHALER</t>
  </si>
  <si>
    <t>200MCG INH PLV CPS DUR 60</t>
  </si>
  <si>
    <t>MIRZATEN ORO TAB 15 MG</t>
  </si>
  <si>
    <t>POR TBL DIS 30X15MG</t>
  </si>
  <si>
    <t>MIRZATEN ORO TAB 30 MG</t>
  </si>
  <si>
    <t>POR TBL DIS 30X30MG</t>
  </si>
  <si>
    <t>MONOSAN 20MG</t>
  </si>
  <si>
    <t>TBL 30X20MG</t>
  </si>
  <si>
    <t>MONOTAB SR</t>
  </si>
  <si>
    <t>POR TBL PRO20X100MG</t>
  </si>
  <si>
    <t>MOTILIUM</t>
  </si>
  <si>
    <t>TBL OBD 30X10MG</t>
  </si>
  <si>
    <t>MOXOSTAD 0.3 MG</t>
  </si>
  <si>
    <t>POR TBL FLM30X0.3MG</t>
  </si>
  <si>
    <t>MOXOSTAD 0.4 MG</t>
  </si>
  <si>
    <t>POR TBL FLM30X0.4MG</t>
  </si>
  <si>
    <t>MUCOSOLVAN</t>
  </si>
  <si>
    <t>POR GTT SOL+INH SOL 60ML</t>
  </si>
  <si>
    <t>NAKOM MITE</t>
  </si>
  <si>
    <t>TBL 100X125MG</t>
  </si>
  <si>
    <t>NASIVIN 0,05%</t>
  </si>
  <si>
    <t>NAS GTT SOL 10ML</t>
  </si>
  <si>
    <t>NATRIUM CHLORATUM BIOTIKA 10%</t>
  </si>
  <si>
    <t>NATRIUM CHLORATUM BIOTIKA ISOT.</t>
  </si>
  <si>
    <t>INJ 10X10ML</t>
  </si>
  <si>
    <t>NEUROL 0.25</t>
  </si>
  <si>
    <t>TBL 30X0.25MG</t>
  </si>
  <si>
    <t>NEURONTIN 100MG</t>
  </si>
  <si>
    <t>CPS 100X100MG</t>
  </si>
  <si>
    <t>NEURONTIN 300MG</t>
  </si>
  <si>
    <t>CPS 50X300MG</t>
  </si>
  <si>
    <t>NITRESAN 20 MG</t>
  </si>
  <si>
    <t>POR TBL NOB 30X20MG</t>
  </si>
  <si>
    <t>NITROMINT 2.6MG</t>
  </si>
  <si>
    <t>TBL RET 60X2.6MG</t>
  </si>
  <si>
    <t>NORADRENALIN LECIVA</t>
  </si>
  <si>
    <t>INJ 5X1ML/1MG</t>
  </si>
  <si>
    <t>NOVALGIN</t>
  </si>
  <si>
    <t>INJ 10X2ML/1000MG</t>
  </si>
  <si>
    <t>TBL OBD 20X500MG</t>
  </si>
  <si>
    <t>INJ 5X5ML/2500MG</t>
  </si>
  <si>
    <t>NOVETRON 8 MG DISPERGOVATELNÉ TABLETY</t>
  </si>
  <si>
    <t>POR TBL DIS 10X8MG</t>
  </si>
  <si>
    <t>NOVORAPID PENFILL 100 U/ML</t>
  </si>
  <si>
    <t>OFTIDOR 2% OČNÍ KAPKY, ROZTOK</t>
  </si>
  <si>
    <t>OPH GTT SOL 1X5MLX100MG</t>
  </si>
  <si>
    <t>OTIPAX</t>
  </si>
  <si>
    <t>AUR GTT SOL 1X16GM</t>
  </si>
  <si>
    <t>OXANTIL</t>
  </si>
  <si>
    <t>INJ 5X2ML</t>
  </si>
  <si>
    <t>OXAZEPAM TBL.20X10MG</t>
  </si>
  <si>
    <t>TBL 20X10MG(BLISTR)</t>
  </si>
  <si>
    <t>OXYCONTIN 20 MG</t>
  </si>
  <si>
    <t>POR TBL PRO 60X20MG</t>
  </si>
  <si>
    <t>OXYPHYLLIN</t>
  </si>
  <si>
    <t>TBL 50X100MG</t>
  </si>
  <si>
    <t>PARACETAMOL KABI 10 MG/ML</t>
  </si>
  <si>
    <t>INF SOL 10X50ML/500MG</t>
  </si>
  <si>
    <t>PARACETAMOL KABI 10MG/ML</t>
  </si>
  <si>
    <t>INF SOL 10X100ML/1000MG</t>
  </si>
  <si>
    <t>PARALEN 500</t>
  </si>
  <si>
    <t>POR TBL NOB 24X500MG</t>
  </si>
  <si>
    <t>PARALEN PLUS</t>
  </si>
  <si>
    <t>TBL OBD 24</t>
  </si>
  <si>
    <t>PLAQUENIL</t>
  </si>
  <si>
    <t>TBL OBD 60X200MG</t>
  </si>
  <si>
    <t>PLASMALYTE ROZTOK S GLUKOZOU 5%</t>
  </si>
  <si>
    <t>INF SOL 10X1000ML</t>
  </si>
  <si>
    <t>INF SOL 20x500 ml</t>
  </si>
  <si>
    <t>PRADAXA 110 MG</t>
  </si>
  <si>
    <t>POR CPS DUR 60X1X110MG</t>
  </si>
  <si>
    <t>Pradaxa 30 x 110mg</t>
  </si>
  <si>
    <t>PREDNISON 5 LECIVA</t>
  </si>
  <si>
    <t>TBL 20X5MG</t>
  </si>
  <si>
    <t xml:space="preserve">PREGABALIN TEVA 150MG </t>
  </si>
  <si>
    <t>CPS DUR 14</t>
  </si>
  <si>
    <t>PRESID 2.5 MG</t>
  </si>
  <si>
    <t>TBL RET 30X2.5MG</t>
  </si>
  <si>
    <t>PRESTANCE 5 MG/5 MG</t>
  </si>
  <si>
    <t>PRESTARIUM NEO</t>
  </si>
  <si>
    <t>PRESTARIUM NEO COMBI 5mg/1,25mg</t>
  </si>
  <si>
    <t>PROSTAMOL UNO</t>
  </si>
  <si>
    <t>CPS 30X320MG</t>
  </si>
  <si>
    <t>PROTHIADEN</t>
  </si>
  <si>
    <t>DRG 30X25MG</t>
  </si>
  <si>
    <t>PYRIDOXIN LÉČIVA TBL</t>
  </si>
  <si>
    <t xml:space="preserve">POR TBL NOB 20X20MG </t>
  </si>
  <si>
    <t>QUETIAPIN MYLAN 300 MG TABLETY S PRODLOUŽENÝM UVOL</t>
  </si>
  <si>
    <t>POR TBL PRO 60X300MG</t>
  </si>
  <si>
    <t>QUETIAPINE POLPHARMA 200 MG POTAHOVANÉ TABLETY</t>
  </si>
  <si>
    <t>POR TBL FLM 60X200MG</t>
  </si>
  <si>
    <t>QUETIAPINE POLPHARMA 25 MG POTAHOVANÉ TABLETY</t>
  </si>
  <si>
    <t>POR TBL FLM 30X25MG</t>
  </si>
  <si>
    <t>RETARPEN 2,4 MEGA IU</t>
  </si>
  <si>
    <t>INJ PLV SUS 1+1</t>
  </si>
  <si>
    <t>RINGERFUNDIN B.BRAUN</t>
  </si>
  <si>
    <t>INF SOL 10X500ML PE</t>
  </si>
  <si>
    <t>INF SOL10X1000ML PE</t>
  </si>
  <si>
    <t>RINGERUV ROZTOK BRAUN</t>
  </si>
  <si>
    <t>INF 10X500ML(LDPE)</t>
  </si>
  <si>
    <t>RIVOTRIL 0.5 MG</t>
  </si>
  <si>
    <t>TBL 50X0.5MG</t>
  </si>
  <si>
    <t>ROCALTROL 0.25 MCG</t>
  </si>
  <si>
    <t>POR CPSMOL30X0.25RG</t>
  </si>
  <si>
    <t>ROSUMOP 10 MG</t>
  </si>
  <si>
    <t>ROWATINEX</t>
  </si>
  <si>
    <t>GTT 1X10ML</t>
  </si>
  <si>
    <t>SENNA LIST LEROS</t>
  </si>
  <si>
    <t>POR SPC 20X1GM(SÁČKY)</t>
  </si>
  <si>
    <t>SIMBRINZA 10 MG/ML + 2 MG/ML</t>
  </si>
  <si>
    <t>SIOFOR 500</t>
  </si>
  <si>
    <t>TBL OBD 60X500MG</t>
  </si>
  <si>
    <t>SMECTA</t>
  </si>
  <si>
    <t>PLV POR 1X30SACKU</t>
  </si>
  <si>
    <t>SOLCOSERYL DENTAL ADHESIVE</t>
  </si>
  <si>
    <t>STM PST 1X5GM</t>
  </si>
  <si>
    <t>SORBIMON 20MG</t>
  </si>
  <si>
    <t>TBL 20X20MG</t>
  </si>
  <si>
    <t>SOTAHEXAL 80</t>
  </si>
  <si>
    <t>POR TBL NOB 100X80MG</t>
  </si>
  <si>
    <t>SPASMED 15</t>
  </si>
  <si>
    <t>POR TBL FLM 30X15MG</t>
  </si>
  <si>
    <t>SPECIES UROLOGICAE PLANTA LEROS</t>
  </si>
  <si>
    <t>SPC 20X1.5GM(SÁČKY)</t>
  </si>
  <si>
    <t>SPIOLTO RESPIMAT 2,5 MIKROGRAMŮ/2,5 MIKROGRAMŮ</t>
  </si>
  <si>
    <t>INH SOL 1X60DÁV+1INH</t>
  </si>
  <si>
    <t>STOPTUSSIN</t>
  </si>
  <si>
    <t>POR GTT SOL 1X25ML</t>
  </si>
  <si>
    <t>SYMBICORT TURBUHALER 200 MIKROGRAMŮ/ 6 MIKROGRAMŮ/</t>
  </si>
  <si>
    <t>INH PLV 1X120DÁV</t>
  </si>
  <si>
    <t>SYNTOPHYLLIN</t>
  </si>
  <si>
    <t>INJ 5X10ML/240MG</t>
  </si>
  <si>
    <t>TBL.MAGNESII LACTICI 0.5 GLO</t>
  </si>
  <si>
    <t>TBL 100X500MG</t>
  </si>
  <si>
    <t>TEGRETOL CR 200</t>
  </si>
  <si>
    <t>TBL RET 50X200MG</t>
  </si>
  <si>
    <t>TELMISARTAN SANDOZ 80 MG</t>
  </si>
  <si>
    <t>POR TBL NOB 30X80MG</t>
  </si>
  <si>
    <t>TENAXUM</t>
  </si>
  <si>
    <t>TBL 30X1MG</t>
  </si>
  <si>
    <t>POR TBL NOB 90X1MG</t>
  </si>
  <si>
    <t>TENORETIC</t>
  </si>
  <si>
    <t>TBL OBD 28</t>
  </si>
  <si>
    <t>TEVETEN</t>
  </si>
  <si>
    <t>600MG TBL FLM 28</t>
  </si>
  <si>
    <t>Thealoz Duo oph.gtt. 5ml</t>
  </si>
  <si>
    <t>THIAMIN LECIVA</t>
  </si>
  <si>
    <t>TBL 20X50MG(BLISTR)</t>
  </si>
  <si>
    <t>TIAPRIDAL</t>
  </si>
  <si>
    <t>POR TBLNOB 50X100MG</t>
  </si>
  <si>
    <t>TOBRADEX</t>
  </si>
  <si>
    <t>3MG/ML+1MG/ML OPH GTT SUS 1X5ML</t>
  </si>
  <si>
    <t>TORECAN</t>
  </si>
  <si>
    <t>SUP 6X6.5MG</t>
  </si>
  <si>
    <t>INJ 5X1ML/6.5MG</t>
  </si>
  <si>
    <t>TRAJENTA 5 MG</t>
  </si>
  <si>
    <t>TRALGIT</t>
  </si>
  <si>
    <t>POR CPS DUR 20X50MG</t>
  </si>
  <si>
    <t>TRALGIT SR 100</t>
  </si>
  <si>
    <t>POR TBL RET30X100MG</t>
  </si>
  <si>
    <t>POR TBL RET50X100MG</t>
  </si>
  <si>
    <t>TRENTAL 400</t>
  </si>
  <si>
    <t>POR TBL RET 100X400MG</t>
  </si>
  <si>
    <t>TRIAMCINOLON LECIVA</t>
  </si>
  <si>
    <t>CRM 1X10GM 0.1%</t>
  </si>
  <si>
    <t>TRIASYN 5/5 MG</t>
  </si>
  <si>
    <t>POR TBL RET 30</t>
  </si>
  <si>
    <t>TRIPLIXAM 10 MG/2,5 MG/10 MG</t>
  </si>
  <si>
    <t>TRIPLIXAM 5 MG/1,25 MG/5 MG</t>
  </si>
  <si>
    <t>TRITACE 1,25 MG</t>
  </si>
  <si>
    <t>POR TBL NOB 20X1.25MG</t>
  </si>
  <si>
    <t>TRITACE 2,5 MG</t>
  </si>
  <si>
    <t>POR TBL NOB 20X2.5MG</t>
  </si>
  <si>
    <t>TRITTICO AC 150</t>
  </si>
  <si>
    <t>TBL RET 60X150MG</t>
  </si>
  <si>
    <t>TRITTICO AC 75</t>
  </si>
  <si>
    <t>TBL RET 30X75MG</t>
  </si>
  <si>
    <t>TROZEL 2,5 MG POTAHOVANÉ TABLETY</t>
  </si>
  <si>
    <t>TRUND 250 MG POTAHOVANÉ TABLETY</t>
  </si>
  <si>
    <t>POR TBL FLM 50X250MG</t>
  </si>
  <si>
    <t>TULIP 10 MG POTAHOVANÉ TABLETY</t>
  </si>
  <si>
    <t>POR TBL FLM 90X10MG</t>
  </si>
  <si>
    <t>TULIP 20 MG POTAHOVANÉ TABLETY</t>
  </si>
  <si>
    <t>ULTIBRO BREEZHALER 85 MCG/43 MCG</t>
  </si>
  <si>
    <t>INH PLV CPS DUR 30X1+INH</t>
  </si>
  <si>
    <t>URSOSAN</t>
  </si>
  <si>
    <t>CPS 50X250MG</t>
  </si>
  <si>
    <t>VALSACOMBI 160 MG/12,5 MG</t>
  </si>
  <si>
    <t>POR TBL FLM 28</t>
  </si>
  <si>
    <t>VALSACOR 160 MG</t>
  </si>
  <si>
    <t>POR TBL FLM 28X160MG</t>
  </si>
  <si>
    <t>VALSACOR 80 MG</t>
  </si>
  <si>
    <t>POR TBL FLM 28X80MG</t>
  </si>
  <si>
    <t>VASOCARDIN 50</t>
  </si>
  <si>
    <t>POR TBL NOB 50X50MG</t>
  </si>
  <si>
    <t>VENLAFAXIN MYLAN 150 MG</t>
  </si>
  <si>
    <t>POR CPS PRO 30X150MG</t>
  </si>
  <si>
    <t>VERAL 1% GEL</t>
  </si>
  <si>
    <t>DRM GEL 1X50GM II</t>
  </si>
  <si>
    <t>DRM GEL 1X100GM II</t>
  </si>
  <si>
    <t>VEROSPIRON</t>
  </si>
  <si>
    <t>TBL 100X25MG</t>
  </si>
  <si>
    <t>VERTIBETIS 16MG</t>
  </si>
  <si>
    <t>TBL NOB 60</t>
  </si>
  <si>
    <t>VESICARE 5 MG</t>
  </si>
  <si>
    <t>VESSEL DUE F</t>
  </si>
  <si>
    <t>250SU CPS MOL 50</t>
  </si>
  <si>
    <t>VIGANTOL</t>
  </si>
  <si>
    <t>POR GTT SOL 1x10ML</t>
  </si>
  <si>
    <t>Vincentka nosní sprej  25ml (30ml)</t>
  </si>
  <si>
    <t>VITAMIN B12 LECIVA 1000RG</t>
  </si>
  <si>
    <t>INJ 5X1ML/1000RG</t>
  </si>
  <si>
    <t>VITAMIN B12 LECIVA 300RG</t>
  </si>
  <si>
    <t>INJ 5X1ML/300RG</t>
  </si>
  <si>
    <t>Vitar Soda tbl.150</t>
  </si>
  <si>
    <t>neleč.</t>
  </si>
  <si>
    <t>XALATAN</t>
  </si>
  <si>
    <t>GTT OPH 1X2.5ML</t>
  </si>
  <si>
    <t>ZOLPIDEM MYLAN</t>
  </si>
  <si>
    <t>POR TBL FLM 20X10MG</t>
  </si>
  <si>
    <t>POR TBL FLM 50X10MG</t>
  </si>
  <si>
    <t>ZOVIRAX 200 MG</t>
  </si>
  <si>
    <t>POR TBL NOB25X200MG</t>
  </si>
  <si>
    <t>ZYLLT 75 MG</t>
  </si>
  <si>
    <t>POR TBL FLM 56X75MG</t>
  </si>
  <si>
    <t>POR TBL FLM 28X75MG</t>
  </si>
  <si>
    <t>léky - enterální výživa (LEK)</t>
  </si>
  <si>
    <t>CUBITAN S PŘÍCHUTÍ VANILKOVOU</t>
  </si>
  <si>
    <t>POR SOL 4X200ML</t>
  </si>
  <si>
    <t>DIASIP S PŘÍCHUTÍ CAPPUCCINO</t>
  </si>
  <si>
    <t>DIASIP S PŘÍCHUTÍ JAHODOVOU</t>
  </si>
  <si>
    <t>POR SOL 1X200ML</t>
  </si>
  <si>
    <t>DIASIP S PŘÍCHUTÍ VANILKOVOU</t>
  </si>
  <si>
    <t>NUTILIS POWDER</t>
  </si>
  <si>
    <t>POR PLV 1X300GM</t>
  </si>
  <si>
    <t>NUTRIDRINK BALÍČEK 5+1</t>
  </si>
  <si>
    <t>POR SOL 6X200ML</t>
  </si>
  <si>
    <t>NUTRIDRINK COMPACT PROTEIN S PŘÍCHUTÍ BROSKEV A MA</t>
  </si>
  <si>
    <t>POR SOL 4X125ML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</si>
  <si>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</si>
  <si>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</si>
  <si>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</si>
  <si>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JAHODOVOU</t>
  </si>
  <si>
    <t>NUTRIDRINK COMPACT S PŘÍCHUTÍ KÁVY</t>
  </si>
  <si>
    <t>NUTRIDRINK COMPACT S PŘÍCHUTÍ LESNÍHO OVOCE</t>
  </si>
  <si>
    <t>NUTRIDRINK COMPACT S PŘÍCHUTÍ MERUŇKOVOU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</si>
  <si>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</si>
  <si>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</si>
  <si>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</si>
  <si>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</si>
  <si>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</si>
  <si>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</si>
  <si>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</si>
  <si>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PROTEIN S PŘÍCHUTÍ VANILKOVOU</t>
  </si>
  <si>
    <t>NUTRIDRINK S PŘÍCHUTÍ ČOKOLÁDOVOU</t>
  </si>
  <si>
    <t>NUTRIDRINK S PŘÍCHUTÍ VANILKOVOU</t>
  </si>
  <si>
    <t>NUTRISON</t>
  </si>
  <si>
    <t>POR SOL 8X1000ML</t>
  </si>
  <si>
    <t>PROTIFAR</t>
  </si>
  <si>
    <t>POR PLV SOL 1X225GM</t>
  </si>
  <si>
    <t>léky - antibiotika (LEK)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</si>
  <si>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</si>
  <si>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</si>
  <si>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</si>
  <si>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</si>
  <si>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</si>
  <si>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</si>
  <si>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</si>
  <si>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</si>
  <si>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</si>
  <si>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</si>
  <si>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AXETINE 1,5GM</t>
  </si>
  <si>
    <t>INJ SIC 10X1.5GM</t>
  </si>
  <si>
    <t>AZITROMYCIN SANDOZ 250 MG</t>
  </si>
  <si>
    <t>POR TBL FLM 6X250MG</t>
  </si>
  <si>
    <t>AZITROMYCIN SANDOZ 500 MG</t>
  </si>
  <si>
    <t>POR TBL FLM 3X500MG</t>
  </si>
  <si>
    <t>BELOGENT MAST</t>
  </si>
  <si>
    <t>UNG 1X30GM</t>
  </si>
  <si>
    <t>INJ 10X5ML</t>
  </si>
  <si>
    <t>CEFTAZIDIM KABI 1 GM</t>
  </si>
  <si>
    <t>INJ PLV SOL 10X1GM</t>
  </si>
  <si>
    <t>CIPLOX 500</t>
  </si>
  <si>
    <t>TBL OBD 10X500MG</t>
  </si>
  <si>
    <t>CIPROFLOXACIN KABI 400 MG/200 ML INFUZNÍ ROZTOK</t>
  </si>
  <si>
    <t>INF SOL 10X400MG/200ML</t>
  </si>
  <si>
    <t>COLOMYCIN INJEKCE 1 000 000 MEZINÁRODNÍCH JEDNOTEK</t>
  </si>
  <si>
    <t>1000000IU INJ PLV SOL/SOL NEB 10X1MIU</t>
  </si>
  <si>
    <t>DALACIN C 300 MG</t>
  </si>
  <si>
    <t>POR CPS DUR 16X300MG</t>
  </si>
  <si>
    <t>DOXYHEXAL TABS</t>
  </si>
  <si>
    <t>POR TBL NOB 20X100MG</t>
  </si>
  <si>
    <t>ENTIZOL</t>
  </si>
  <si>
    <t>TBL 20X250MG</t>
  </si>
  <si>
    <t>FUCIDIN</t>
  </si>
  <si>
    <t>UNG 1X15GM 2%</t>
  </si>
  <si>
    <t>FUROLIN TABLETY</t>
  </si>
  <si>
    <t>POR TBL NOB 30X100MG</t>
  </si>
  <si>
    <t xml:space="preserve">Gentamicin B.Braun 1mg/ml </t>
  </si>
  <si>
    <t>inf.sol.20 x 80 ml</t>
  </si>
  <si>
    <t xml:space="preserve">GENTAMICIN B.BRAUN 3 MG/ML INFUZNÍ ROZTOK </t>
  </si>
  <si>
    <t>INF SOL 20X80ML</t>
  </si>
  <si>
    <t>KLACID 500</t>
  </si>
  <si>
    <t>POR TBL FLM 14X500MG</t>
  </si>
  <si>
    <t>KLACID I.V.</t>
  </si>
  <si>
    <t>INF PLV SOL 1X500MG</t>
  </si>
  <si>
    <t>MACMIROR COMPLEX</t>
  </si>
  <si>
    <t>SUP VAG 12</t>
  </si>
  <si>
    <t>MACMIROR COMPLEX 500</t>
  </si>
  <si>
    <t>SUP VAG 8</t>
  </si>
  <si>
    <t>METRONIDAZOL 500MG BRAUN</t>
  </si>
  <si>
    <t>INJ 10X100ML(LDPE)</t>
  </si>
  <si>
    <t>METRONIDAZOLE 0.5% POLFA</t>
  </si>
  <si>
    <t>INJ 1X100ML 5MG/1ML</t>
  </si>
  <si>
    <t>NORMIX</t>
  </si>
  <si>
    <t>POR TBL FLM 28X200MG</t>
  </si>
  <si>
    <t>OFLOXIN 200</t>
  </si>
  <si>
    <t>TBL OBD 10X200MG</t>
  </si>
  <si>
    <t>OFLOXIN INF</t>
  </si>
  <si>
    <t>INF SOL 10X100ML</t>
  </si>
  <si>
    <t>PAMYCON NA PŘÍPRAVU KAPEK</t>
  </si>
  <si>
    <t>DRM PLV SOL 1X1LAH</t>
  </si>
  <si>
    <t>PIPERACILLIN/TAZOBACTAM KABI 4 G/0,5 G</t>
  </si>
  <si>
    <t>INF PLV SOL 10X4.5GM</t>
  </si>
  <si>
    <t>SEFOTAK 1 G</t>
  </si>
  <si>
    <t>INJ PLV SOL 1X1GM</t>
  </si>
  <si>
    <t>UNASYN</t>
  </si>
  <si>
    <t>INJ PLV SOL 1X1.5GM</t>
  </si>
  <si>
    <t>POR TBL FLM12X375MG</t>
  </si>
  <si>
    <t>VANCOMYCIN MYLAN 1000 MG</t>
  </si>
  <si>
    <t>INF PLV SOL 1X1GM</t>
  </si>
  <si>
    <t>VANCOMYCIN MYLAN 500 MG</t>
  </si>
  <si>
    <t>léky - antimykotika (LEK)</t>
  </si>
  <si>
    <t>BATRAFEN</t>
  </si>
  <si>
    <t>CRM 1X20GM</t>
  </si>
  <si>
    <t>LIQ 1X20ML</t>
  </si>
  <si>
    <t>DIFLUCAN 100 MG</t>
  </si>
  <si>
    <t>POR CPS DUR 28X100MG</t>
  </si>
  <si>
    <t>FLUCONAZOL KABI 2 MG/ML</t>
  </si>
  <si>
    <t>INF SOL 10X100ML/200MG</t>
  </si>
  <si>
    <t>IMAZOL KRÉMPASTA</t>
  </si>
  <si>
    <t>DRM PST 1X30GM</t>
  </si>
  <si>
    <t>ADRENALIN LECIVA</t>
  </si>
  <si>
    <t>AESCIN-TEVA</t>
  </si>
  <si>
    <t>POR TBL ENT 90X20MG</t>
  </si>
  <si>
    <t>POR TBL NOB 90X10MG</t>
  </si>
  <si>
    <t>POR TBL NOB 90X5MG</t>
  </si>
  <si>
    <t>AMARYL 3 MG</t>
  </si>
  <si>
    <t>POR TBL NOB 30X3MG</t>
  </si>
  <si>
    <t>AMESOS 20 MG/10 MG TABLETY</t>
  </si>
  <si>
    <t>AMESOS 20 MG/5 MG TABLETY</t>
  </si>
  <si>
    <t>POR TBL NOB 90</t>
  </si>
  <si>
    <t>TBL 60X100 MG</t>
  </si>
  <si>
    <t>ANSILAN</t>
  </si>
  <si>
    <t>CPS 25X10MG</t>
  </si>
  <si>
    <t>ASCORUTIN (BLISTR)</t>
  </si>
  <si>
    <t>TBL OBD 50</t>
  </si>
  <si>
    <t>ASPIRIN PROTECT</t>
  </si>
  <si>
    <t>POR TBL ENT  98x100MG</t>
  </si>
  <si>
    <t>AULIN</t>
  </si>
  <si>
    <t>DRM SOL 1X50ML</t>
  </si>
  <si>
    <t>BETAHISTIN ACTAVIS 24 MG</t>
  </si>
  <si>
    <t>POR TBL NOB 60X24MG</t>
  </si>
  <si>
    <t>TBL RET 100X25MG</t>
  </si>
  <si>
    <t>BETALOC ZOK 50 MG</t>
  </si>
  <si>
    <t>POR TBL PRO 100X50MG</t>
  </si>
  <si>
    <t>CADUET 10MG/10MG</t>
  </si>
  <si>
    <t>POR TBL NOB 30X6,25MG</t>
  </si>
  <si>
    <t>CEZERA 5 MG</t>
  </si>
  <si>
    <t>POR TBL FLM 90X5MG</t>
  </si>
  <si>
    <t>200MCG/6MCG/DÁV INH SOL PSS 1X180DÁV</t>
  </si>
  <si>
    <t>CONTROLOC 40 MG</t>
  </si>
  <si>
    <t>POR TBL ENT 100X40MG I</t>
  </si>
  <si>
    <t>POR TBL NOB60X200MG</t>
  </si>
  <si>
    <t>COSOPT</t>
  </si>
  <si>
    <t>20MG/ML+5MG/ML OPH GTT SOL 1X5ML</t>
  </si>
  <si>
    <t>INJ 50X2ML/10MG</t>
  </si>
  <si>
    <t>POR TBL FLM 120X500MG</t>
  </si>
  <si>
    <t>DIPROPHOS</t>
  </si>
  <si>
    <t>INJ SUS 5X1ML/7MG</t>
  </si>
  <si>
    <t>DIROTON 10MG</t>
  </si>
  <si>
    <t>TBL 28X10MG</t>
  </si>
  <si>
    <t>TBL 20X2MG</t>
  </si>
  <si>
    <t>DOLMINA 100 SR</t>
  </si>
  <si>
    <t>POR TBL PRO 20X100MG</t>
  </si>
  <si>
    <t>DUROGESIC 75MCG/H</t>
  </si>
  <si>
    <t>EMP 5X7.5MG(30CM2)</t>
  </si>
  <si>
    <t>EBIXA 10 MG</t>
  </si>
  <si>
    <t>POR TBL FLM 56X10MG</t>
  </si>
  <si>
    <t>ECOBEC 250 MCG</t>
  </si>
  <si>
    <t>AER DOS 1X200DAVEK</t>
  </si>
  <si>
    <t>ELICEA 10 MG</t>
  </si>
  <si>
    <t>POR TBL FLM 28X10MG</t>
  </si>
  <si>
    <t>ELIQUIS 5 MG</t>
  </si>
  <si>
    <t>TBL FLM 28X5MG</t>
  </si>
  <si>
    <t>POR TBL FLM 60X5MG</t>
  </si>
  <si>
    <t>ENAP 20MG</t>
  </si>
  <si>
    <t>EUCREAS 50 MG/1000 MG</t>
  </si>
  <si>
    <t>EXCIPIAL U LIPOLOTIO</t>
  </si>
  <si>
    <t>DRM EML 1X200ML</t>
  </si>
  <si>
    <t>EXELON 9,5 MG/24H</t>
  </si>
  <si>
    <t>DRM EMP TDR 30X18MG</t>
  </si>
  <si>
    <t>FAMOSAN</t>
  </si>
  <si>
    <t>TBL OBD 20X40MG</t>
  </si>
  <si>
    <t>FEVARIN 50</t>
  </si>
  <si>
    <t>TBL FLM 30X50MG</t>
  </si>
  <si>
    <t>FEXIGRA TABLETY 120 MG</t>
  </si>
  <si>
    <t>POR TBL FLM 30X120MG</t>
  </si>
  <si>
    <t>FORTECORTIN 4</t>
  </si>
  <si>
    <t>POR TBL NOB 20X4MG</t>
  </si>
  <si>
    <t>FRAXIPARINE FORTE</t>
  </si>
  <si>
    <t>TBL 50X125MG</t>
  </si>
  <si>
    <t>GERATAM 3 G</t>
  </si>
  <si>
    <t>INJ SOL 4X15ML/3GM</t>
  </si>
  <si>
    <t>GLUKÓZA 10 BRAUN</t>
  </si>
  <si>
    <t>INF SOL 10X500ML-PE</t>
  </si>
  <si>
    <t>HALOPERIDOL</t>
  </si>
  <si>
    <t>GTT 1X10ML/20MG</t>
  </si>
  <si>
    <t>HUMULIN R CARTRIDGE</t>
  </si>
  <si>
    <t>100IU/ML INJ SOL ZVL 5X3ML</t>
  </si>
  <si>
    <t>INDAPAMID PMCS 2,5 MG</t>
  </si>
  <si>
    <t>POR TBL NOB 30X2.5MG</t>
  </si>
  <si>
    <t>INFALIN DUO 3 MG/ML + 0,25 MG/ML UŠNÍ KAPKY, ROZTO</t>
  </si>
  <si>
    <t>AUR GTT SOL 1X10ML</t>
  </si>
  <si>
    <t>ISOPTIN SR 240 MG</t>
  </si>
  <si>
    <t>POR TBL PRO 30X240MG</t>
  </si>
  <si>
    <t>JANUVIA 100 MG</t>
  </si>
  <si>
    <t>POR TBL FLM 28X100MG</t>
  </si>
  <si>
    <t>KAPIDIN 20 MG</t>
  </si>
  <si>
    <t>KINITO 50 MG, POTAHOVANÉ TABLETY</t>
  </si>
  <si>
    <t>POR TBL FLM 100X50MG</t>
  </si>
  <si>
    <t>KL CPS METRONIDAZOLUM 250mg 20cps</t>
  </si>
  <si>
    <t>KL ONDREJOVA MAST, 100G</t>
  </si>
  <si>
    <t>KL SOL.BORGLYCEROLI 3% 250 G</t>
  </si>
  <si>
    <t>KL UNG.ELOCOM 15G,LENIENS AD 100G</t>
  </si>
  <si>
    <t>KL UNG.LENIENS, 250G</t>
  </si>
  <si>
    <t>Klysma salinické 10x135ml</t>
  </si>
  <si>
    <t>KOMBI-KALZ 1000/880</t>
  </si>
  <si>
    <t>1000MG/880IU POR GRA SOL SCC 30</t>
  </si>
  <si>
    <t>LEPONEX 25 MG</t>
  </si>
  <si>
    <t>TBL 50X25MG</t>
  </si>
  <si>
    <t>POR TBL FLM 98X20MG</t>
  </si>
  <si>
    <t>LORADUR MITE</t>
  </si>
  <si>
    <t>LOZAP 12.5 ZENTIVA</t>
  </si>
  <si>
    <t>PORTBLFLM 30X12.5MG</t>
  </si>
  <si>
    <t>LOZAP H</t>
  </si>
  <si>
    <t>MABRON</t>
  </si>
  <si>
    <t>INJ SOL 5X2ML</t>
  </si>
  <si>
    <t>MEDORAM PLUS H 5/25 MG</t>
  </si>
  <si>
    <t>POR TBL NOB 100</t>
  </si>
  <si>
    <t>METFORMIN-TEVA XR 500 MG</t>
  </si>
  <si>
    <t>POR TBL PRO 60X500MG</t>
  </si>
  <si>
    <t>MIDAZOLAM ACCORD 5 MG/ML</t>
  </si>
  <si>
    <t>INJ+INF SOL 10X3MLX5MG/ML</t>
  </si>
  <si>
    <t>MINIRIN MELT 60 MCG</t>
  </si>
  <si>
    <t>POR LYO 30X60RG</t>
  </si>
  <si>
    <t>MONOPRIL 20 MG</t>
  </si>
  <si>
    <t>POR TBL NOB 28X20MG</t>
  </si>
  <si>
    <t>TBL 50X20MG</t>
  </si>
  <si>
    <t>NITRESAN 10 MG</t>
  </si>
  <si>
    <t>POR TBL NOB 100X20MG</t>
  </si>
  <si>
    <t>PREGABALIN SANDOZ</t>
  </si>
  <si>
    <t>150MG CPS DUR 84</t>
  </si>
  <si>
    <t>PRESID 10 MG</t>
  </si>
  <si>
    <t>TBL RET 30X10MG</t>
  </si>
  <si>
    <t>POR CPS MOL 60X320MG</t>
  </si>
  <si>
    <t>QUETIAPINE POLPHARMA 100 MG POTAHOVANÉ TABLETY</t>
  </si>
  <si>
    <t>POR TBL FLM 60X100MG</t>
  </si>
  <si>
    <t>RANITAL</t>
  </si>
  <si>
    <t>TBL 30X150MG</t>
  </si>
  <si>
    <t>RIVOTRIL 2 MG</t>
  </si>
  <si>
    <t>TBL 30X2MG</t>
  </si>
  <si>
    <t>ROSUMOP 20 MG</t>
  </si>
  <si>
    <t>RYTMONORM 150 MG</t>
  </si>
  <si>
    <t>TBL FLM 100X150MG</t>
  </si>
  <si>
    <t>SANORIN</t>
  </si>
  <si>
    <t>LIQ 10ML 0.1%</t>
  </si>
  <si>
    <t>SECTRAL 400</t>
  </si>
  <si>
    <t>TBL OBD 30X400MG</t>
  </si>
  <si>
    <t>SERTRALIN APOTEX 50 MG POTAHOVANÉ TABLETY</t>
  </si>
  <si>
    <t>POR TBL FLM 30X50MG</t>
  </si>
  <si>
    <t>SIMVASTATIN MYLAN 20 MG</t>
  </si>
  <si>
    <t>POR TBL FLM 100X20MG</t>
  </si>
  <si>
    <t>500MG TBL FLM 120 II</t>
  </si>
  <si>
    <t>SIRDALUD 2 MG</t>
  </si>
  <si>
    <t>SOLIFENACIN MYLAN 10 MG</t>
  </si>
  <si>
    <t>TBL FLM 100X10MG</t>
  </si>
  <si>
    <t>SORBIFER DURULES</t>
  </si>
  <si>
    <t>TBL FLM 60X320MG/60MG</t>
  </si>
  <si>
    <t>STACYL 100 MG ENTEROSOLVENTNÍ TABLETY</t>
  </si>
  <si>
    <t>POR TBL ENT 60X100MG I</t>
  </si>
  <si>
    <t>POR TBL ENT 100X100MG I</t>
  </si>
  <si>
    <t>TARKA 180/2 MG TBL.</t>
  </si>
  <si>
    <t>POR TBL RET 98</t>
  </si>
  <si>
    <t>TELMISARTAN/HYDROCHLOROTHIAZID SANDOZ</t>
  </si>
  <si>
    <t>80MG/25MG TBL FLM 30</t>
  </si>
  <si>
    <t>TRALGIT 100 INJ</t>
  </si>
  <si>
    <t>INJ SOL 5X2ML/100MG</t>
  </si>
  <si>
    <t>TRALGIT 50 INJ</t>
  </si>
  <si>
    <t>INJ SOL 5X1ML/50MG</t>
  </si>
  <si>
    <t>TRANSTEC 35 MCG/H</t>
  </si>
  <si>
    <t>DRM EMP TDR 5X20MG</t>
  </si>
  <si>
    <t>POR TBL FLM 90X20MG</t>
  </si>
  <si>
    <t>POR CPSDUR100X250MG</t>
  </si>
  <si>
    <t>VASOCARDIN 100</t>
  </si>
  <si>
    <t>POR TBL NOB 50X100MG</t>
  </si>
  <si>
    <t>POR CPS PRO 90X150MG</t>
  </si>
  <si>
    <t>VENLAFAXIN MYLAN 75 MG</t>
  </si>
  <si>
    <t>POR CPS PRO 30X75MG</t>
  </si>
  <si>
    <t>VENTOLIN INHALER N</t>
  </si>
  <si>
    <t>INHSUSPSS200X100RG</t>
  </si>
  <si>
    <t>Vincentka přírod.0.7l-nevrat.láhev</t>
  </si>
  <si>
    <t>VOLTAREN EMULGEL 10MG/G</t>
  </si>
  <si>
    <t>GEL 50G</t>
  </si>
  <si>
    <t>XADOS 20 MG TABLETY</t>
  </si>
  <si>
    <t>ZOLOFT 50MG</t>
  </si>
  <si>
    <t>TBL OBD 28X50MG</t>
  </si>
  <si>
    <t>ZOXON 4</t>
  </si>
  <si>
    <t>POR TBL NOB 90X4MG</t>
  </si>
  <si>
    <t>POR SOL 1X500ML</t>
  </si>
  <si>
    <t>ABAKTAL</t>
  </si>
  <si>
    <t>INJ 10X5ML/400MG</t>
  </si>
  <si>
    <t>AMOKSIKLAV</t>
  </si>
  <si>
    <t>TBL OBD 21X625MG</t>
  </si>
  <si>
    <t>BELOGENT KRÉM</t>
  </si>
  <si>
    <t>CRM 1X30GM</t>
  </si>
  <si>
    <t>CEFTAZIDIM KABI 2 GM</t>
  </si>
  <si>
    <t>INJ+INF PLV SOL 10X2GM</t>
  </si>
  <si>
    <t>FRAMYKOIN</t>
  </si>
  <si>
    <t>PLV ADS 1X20GM</t>
  </si>
  <si>
    <t>OPHTHALMO-FRAMYKOIN</t>
  </si>
  <si>
    <t>UNG OPH 1X5GM</t>
  </si>
  <si>
    <t>XORIMAX 500 MG POTAHOVANÉ TABLETY</t>
  </si>
  <si>
    <t>POR TBL FLM 16X500MG</t>
  </si>
  <si>
    <t>MYFUNGAR</t>
  </si>
  <si>
    <t>PROKANAZOL</t>
  </si>
  <si>
    <t>POR CPS DUR28X100MG</t>
  </si>
  <si>
    <t>ARDEANUTRISOL G 40</t>
  </si>
  <si>
    <t>400G/L INF SOL 20X80ML</t>
  </si>
  <si>
    <t>ATROPIN BIOTIKA 1MG</t>
  </si>
  <si>
    <t>INJ 10X1ML/1MG</t>
  </si>
  <si>
    <t>INF SOL 10X1000MLPLAH</t>
  </si>
  <si>
    <t>Test na okultní krvácení v lidské stolici</t>
  </si>
  <si>
    <t>3021 - GER: ambulance</t>
  </si>
  <si>
    <t>3011 - GER: lůžkové oddělení 46 a 47</t>
  </si>
  <si>
    <t>3012 - GER: lůžkové oddělení 48</t>
  </si>
  <si>
    <t>A02BA02 - RANITIDIN</t>
  </si>
  <si>
    <t>A02BC02 - PANTOPRAZOL</t>
  </si>
  <si>
    <t>A04AA01 - ONDANSETRON</t>
  </si>
  <si>
    <t>A10BA02 - METFORMIN</t>
  </si>
  <si>
    <t>A10BB12 - GLIMEPIRID</t>
  </si>
  <si>
    <t>B01AB06 - NADROPARIN</t>
  </si>
  <si>
    <t>B01AC04 - KLOPIDOGREL</t>
  </si>
  <si>
    <t>C01BC03 - PROPAFENON</t>
  </si>
  <si>
    <t>C01BD01 - AMIODARON</t>
  </si>
  <si>
    <t>C02AC05 - MOXONIDIN</t>
  </si>
  <si>
    <t>C02CA04 - DOXAZOSIN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</si>
  <si>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</si>
  <si>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</si>
  <si>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</si>
  <si>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</si>
  <si>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</si>
  <si>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</si>
  <si>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C07AG02 - KARVEDILOL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</si>
  <si>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</si>
  <si>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</si>
  <si>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</si>
  <si>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</si>
  <si>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</si>
  <si>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</si>
  <si>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</si>
  <si>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C09BA04 - PERINDOPRIL A DIURETIKA</t>
  </si>
  <si>
    <t>C09BA05 - RAMIPRIL A DIURETIKA</t>
  </si>
  <si>
    <t>C09BB04 - PERINDOPRIL A AMLODIPIN</t>
  </si>
  <si>
    <t>C09CA01 - LOSARTAN</t>
  </si>
  <si>
    <t>C09CA03 - VALSARTAN</t>
  </si>
  <si>
    <t>C09CA07 - TELMISARTAN</t>
  </si>
  <si>
    <t>C09DA01 - LOSARTAN A DIURETIKA</t>
  </si>
  <si>
    <t>C09DA03 - VALSARTAN A DIURETIKA</t>
  </si>
  <si>
    <t>C09DA07 - TELMISARTAN A DIURETIKA</t>
  </si>
  <si>
    <t>C10AA01 - SIMVASTATIN</t>
  </si>
  <si>
    <t>C10AA05 - ATORVASTATIN</t>
  </si>
  <si>
    <t>C10AA07 - ROSUVASTATIN</t>
  </si>
  <si>
    <t>C10AB05 - FENOFIBRÁT</t>
  </si>
  <si>
    <t>C10BX03 - ATORVASTATIN A AMLODIPIN</t>
  </si>
  <si>
    <t>G04BD08 - SOLIFENACIN</t>
  </si>
  <si>
    <t>G04CA02 - TAMSULOSIN</t>
  </si>
  <si>
    <t>G04CB01 - FINASTERID</t>
  </si>
  <si>
    <t>H02AB04 - METHYLPREDNISOLON</t>
  </si>
  <si>
    <t>H03AA01 - LEVOTHYROXIN, SODNÁ SŮL</t>
  </si>
  <si>
    <t>J01DC02 - CEFUROXIM</t>
  </si>
  <si>
    <t>J01DD01 - CEFOTAXIM</t>
  </si>
  <si>
    <t>J01DH02 - MEROPENEM</t>
  </si>
  <si>
    <t>J01EE01 - SULFAMETHOXAZOL A TRIMETHOPRIM</t>
  </si>
  <si>
    <t>J01FA10 - AZITHROMYCIN</t>
  </si>
  <si>
    <t>J01GB06 - AMIKACIN</t>
  </si>
  <si>
    <t>J01MA03 - PEFLOXACIN</t>
  </si>
  <si>
    <t>J01XA01 - VANKOMYCIN</t>
  </si>
  <si>
    <t>J01XD01 - METRONIDAZOL</t>
  </si>
  <si>
    <t>J02AC01 - FLUKONAZOL</t>
  </si>
  <si>
    <t>L02BB03 - BIKALUTAMID</t>
  </si>
  <si>
    <t>L02BG04 - LETROZOL</t>
  </si>
  <si>
    <t>M01AX17 - NIMESULID</t>
  </si>
  <si>
    <t>M04AA01 - ALOPURINOL</t>
  </si>
  <si>
    <t>N02AA05 - OXYKODON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</si>
  <si>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</si>
  <si>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</si>
  <si>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</si>
  <si>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</si>
  <si>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</si>
  <si>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N03AX14 - LEVETIRACETAM</t>
  </si>
  <si>
    <t>N03AX16 - PREGABALIN</t>
  </si>
  <si>
    <t>N05AH04 - KVETIAPIN</t>
  </si>
  <si>
    <t>N05BA12 - ALPRAZOLAM</t>
  </si>
  <si>
    <t>N05CD08 - MIDAZOLAM</t>
  </si>
  <si>
    <t>N05CF02 - ZOLPIDEM</t>
  </si>
  <si>
    <t>N06AB04 - CITALOPRAM</t>
  </si>
  <si>
    <t>N06AB05 - PAROXETIN</t>
  </si>
  <si>
    <t>N06AB06 - SERTRALIN</t>
  </si>
  <si>
    <t>N06AB08 - FLUVOXAMIN</t>
  </si>
  <si>
    <t>N06AB10 - ESCITALOPRAM</t>
  </si>
  <si>
    <t>N06AX11 - MIRTAZAPIN</t>
  </si>
  <si>
    <t>N06AX16 - VENLAFAXIN</t>
  </si>
  <si>
    <t>N06BX18 - VINPOCETIN</t>
  </si>
  <si>
    <t>N06DA02 - DONEPEZIL</t>
  </si>
  <si>
    <t>N07CA01 - BETAHISTIN</t>
  </si>
  <si>
    <t>R03AC02 - SALBUTAMOL</t>
  </si>
  <si>
    <t>R06AE09 - LEVOCETIRIZIN</t>
  </si>
  <si>
    <t>V06XX - POTRAVINY PRO ZVLÁŠTNÍ LÉKAŘSKÉ ÚČELY (PZLÚ)</t>
  </si>
  <si>
    <t>B01AF02 - APIXABAN</t>
  </si>
  <si>
    <t>R03AK07 - FORMOTEROL A BUDESONID</t>
  </si>
  <si>
    <t>C09BX01 - PERINDOPRIL, AMLODIPIN A INDAPAMID</t>
  </si>
  <si>
    <t>A03FA07 - ITOPRIDUM</t>
  </si>
  <si>
    <t>R03AL04 - INDAKATEROL A GLYCOPYRRONIUM-BROMID</t>
  </si>
  <si>
    <t>N02AJ13 - TRAMADOL A PARACETAMOL</t>
  </si>
  <si>
    <t>J01CR02 - AMOXICILIN A  INHIBITOR BETA-LAKTAMASY</t>
  </si>
  <si>
    <t>N04BA02 - LEVODOPA A INHIBITOR DEKARBOXYLASY</t>
  </si>
  <si>
    <t>A06AD11 - LAKTULOSA</t>
  </si>
  <si>
    <t>A10AB01 - INSULIN LIDSKÝ</t>
  </si>
  <si>
    <t>A10AB05 - INSULIN ASPART</t>
  </si>
  <si>
    <t>J01CR05 - PIPERACILIN A  INHIBITOR BETA-LAKTAMASY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</si>
  <si>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</si>
  <si>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</si>
  <si>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</si>
  <si>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</si>
  <si>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</si>
  <si>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</si>
  <si>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</si>
  <si>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</si>
  <si>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A04AA01</t>
  </si>
  <si>
    <t>185206</t>
  </si>
  <si>
    <t>8MG POR TBL DIS 10</t>
  </si>
  <si>
    <t>A06AD11</t>
  </si>
  <si>
    <t>215715</t>
  </si>
  <si>
    <t>667G/L POR SOL 1X500ML II</t>
  </si>
  <si>
    <t>A10AB01</t>
  </si>
  <si>
    <t>26486</t>
  </si>
  <si>
    <t>ACTRAPID PENFILL</t>
  </si>
  <si>
    <t>100IU/ML INJ SOL 5X3ML</t>
  </si>
  <si>
    <t>A10AB05</t>
  </si>
  <si>
    <t>26789</t>
  </si>
  <si>
    <t>NOVORAPID PENFILL</t>
  </si>
  <si>
    <t>100U/ML INJ SOL 5X3ML</t>
  </si>
  <si>
    <t>A10BB12</t>
  </si>
  <si>
    <t>163077</t>
  </si>
  <si>
    <t>AMARYL</t>
  </si>
  <si>
    <t>2MG TBL NOB 30</t>
  </si>
  <si>
    <t>B01AB06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</si>
  <si>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</si>
  <si>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</si>
  <si>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</si>
  <si>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</si>
  <si>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</si>
  <si>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</si>
  <si>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</si>
  <si>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</si>
  <si>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</si>
  <si>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</si>
  <si>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</si>
  <si>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</si>
  <si>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</si>
  <si>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</si>
  <si>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</si>
  <si>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</si>
  <si>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C01BD01</t>
  </si>
  <si>
    <t>107938</t>
  </si>
  <si>
    <t>150MG/3ML INJ SOL 6X3ML</t>
  </si>
  <si>
    <t>13767</t>
  </si>
  <si>
    <t>200MG TBL NOB 30</t>
  </si>
  <si>
    <t>C02AC05</t>
  </si>
  <si>
    <t>16923</t>
  </si>
  <si>
    <t>MOXOSTAD</t>
  </si>
  <si>
    <t>0,3MG TBL FLM 30</t>
  </si>
  <si>
    <t>16932</t>
  </si>
  <si>
    <t>0,4MG TBL FLM 30</t>
  </si>
  <si>
    <t>C03CA01</t>
  </si>
  <si>
    <t>214036</t>
  </si>
  <si>
    <t>56804</t>
  </si>
  <si>
    <t>40MG TBL NOB 50</t>
  </si>
  <si>
    <t>56805</t>
  </si>
  <si>
    <t>40MG TBL NOB 100</t>
  </si>
  <si>
    <t>56807</t>
  </si>
  <si>
    <t>125MG TBL NOB 30</t>
  </si>
  <si>
    <t>C05BA01</t>
  </si>
  <si>
    <t>100308</t>
  </si>
  <si>
    <t>300MG/100G CRM 40G</t>
  </si>
  <si>
    <t>C07AB02</t>
  </si>
  <si>
    <t>214628</t>
  </si>
  <si>
    <t>50MG TBL NOB 50</t>
  </si>
  <si>
    <t>32225</t>
  </si>
  <si>
    <t>BETALOC ZOK</t>
  </si>
  <si>
    <t>25MG TBL PRO 28</t>
  </si>
  <si>
    <t>45499</t>
  </si>
  <si>
    <t>100MG TBL PRO 30</t>
  </si>
  <si>
    <t>46980</t>
  </si>
  <si>
    <t>BETALOC SR</t>
  </si>
  <si>
    <t>200MG TBL PRO 100</t>
  </si>
  <si>
    <t>58037</t>
  </si>
  <si>
    <t>50MG TBL PRO 30</t>
  </si>
  <si>
    <t>C07AB03</t>
  </si>
  <si>
    <t>2720</t>
  </si>
  <si>
    <t>C07AB05</t>
  </si>
  <si>
    <t>49909</t>
  </si>
  <si>
    <t>LOKREN</t>
  </si>
  <si>
    <t>20MG TBL FLM 28</t>
  </si>
  <si>
    <t>C07AB07</t>
  </si>
  <si>
    <t>158673</t>
  </si>
  <si>
    <t>BISOPROLOL MYLAN</t>
  </si>
  <si>
    <t>2,5MG TBL FLM 30</t>
  </si>
  <si>
    <t>158692</t>
  </si>
  <si>
    <t>5MG TBL FLM 30</t>
  </si>
  <si>
    <t>158697</t>
  </si>
  <si>
    <t>158716</t>
  </si>
  <si>
    <t>10MG TBL FLM 100</t>
  </si>
  <si>
    <t>C07AG02</t>
  </si>
  <si>
    <t>102600</t>
  </si>
  <si>
    <t>6,25MG TBL NOB 100</t>
  </si>
  <si>
    <t>C08CA01</t>
  </si>
  <si>
    <t>2945</t>
  </si>
  <si>
    <t>5MG TBL NOB 30</t>
  </si>
  <si>
    <t>2954</t>
  </si>
  <si>
    <t>10MG TBL NOB 30</t>
  </si>
  <si>
    <t>C08CA08</t>
  </si>
  <si>
    <t>111902</t>
  </si>
  <si>
    <t>NITRESAN</t>
  </si>
  <si>
    <t>20MG TBL NOB 30</t>
  </si>
  <si>
    <t>C08CA13</t>
  </si>
  <si>
    <t>169623</t>
  </si>
  <si>
    <t>KAPIDIN</t>
  </si>
  <si>
    <t>10MG TBL FLM 30 II</t>
  </si>
  <si>
    <t>C08DA01</t>
  </si>
  <si>
    <t>215970</t>
  </si>
  <si>
    <t>C09AA04</t>
  </si>
  <si>
    <t>101205</t>
  </si>
  <si>
    <t>C09AA05</t>
  </si>
  <si>
    <t>56972</t>
  </si>
  <si>
    <t>TRITACE</t>
  </si>
  <si>
    <t>1,25MG TBL NOB 20</t>
  </si>
  <si>
    <t>56976</t>
  </si>
  <si>
    <t>2,5MG TBL NOB 20</t>
  </si>
  <si>
    <t>C09BA04</t>
  </si>
  <si>
    <t>122685</t>
  </si>
  <si>
    <t>PRESTARIUM NEO COMBI</t>
  </si>
  <si>
    <t>5MG/1,25MG TBL FLM 30</t>
  </si>
  <si>
    <t>C09BB04</t>
  </si>
  <si>
    <t>124087</t>
  </si>
  <si>
    <t>PRESTANCE</t>
  </si>
  <si>
    <t>5MG/5MG TBL NOB 30</t>
  </si>
  <si>
    <t>C09BX01</t>
  </si>
  <si>
    <t>190958</t>
  </si>
  <si>
    <t>TRIPLIXAM</t>
  </si>
  <si>
    <t>5MG/1,25MG/5MG TBL FLM 30</t>
  </si>
  <si>
    <t>190973</t>
  </si>
  <si>
    <t>10MG/2,5MG/10MG TBL FLM 30</t>
  </si>
  <si>
    <t>C09CA03</t>
  </si>
  <si>
    <t>125589</t>
  </si>
  <si>
    <t>VALSACOR</t>
  </si>
  <si>
    <t>80MG TBL FLM 28</t>
  </si>
  <si>
    <t>125595</t>
  </si>
  <si>
    <t>160MG TBL FLM 28</t>
  </si>
  <si>
    <t>C09CA07</t>
  </si>
  <si>
    <t>158191</t>
  </si>
  <si>
    <t>TELMISARTAN SANDOZ</t>
  </si>
  <si>
    <t>80MG TBL NOB 30</t>
  </si>
  <si>
    <t>C09DA03</t>
  </si>
  <si>
    <t>134281</t>
  </si>
  <si>
    <t>VALSACOMBI</t>
  </si>
  <si>
    <t>160MG/12,5MG TBL FLM 28</t>
  </si>
  <si>
    <t>C10AA05</t>
  </si>
  <si>
    <t>50309</t>
  </si>
  <si>
    <t>TULIP</t>
  </si>
  <si>
    <t>10MG TBL FLM 30</t>
  </si>
  <si>
    <t>50311</t>
  </si>
  <si>
    <t>10MG TBL FLM 90</t>
  </si>
  <si>
    <t>50316</t>
  </si>
  <si>
    <t>20MG TBL FLM 30</t>
  </si>
  <si>
    <t>C10AA07</t>
  </si>
  <si>
    <t>145551</t>
  </si>
  <si>
    <t>ROSUMOP</t>
  </si>
  <si>
    <t>C10AB05</t>
  </si>
  <si>
    <t>207098</t>
  </si>
  <si>
    <t>267MG CPS DUR 30</t>
  </si>
  <si>
    <t>G04CA02</t>
  </si>
  <si>
    <t>14439</t>
  </si>
  <si>
    <t>0,4MG CPS RDR 30</t>
  </si>
  <si>
    <t>G04CB01</t>
  </si>
  <si>
    <t>164764</t>
  </si>
  <si>
    <t>H02AB04</t>
  </si>
  <si>
    <t>40368</t>
  </si>
  <si>
    <t>MEDROL</t>
  </si>
  <si>
    <t>4MG TBL NOB 30 I</t>
  </si>
  <si>
    <t>H03AA01</t>
  </si>
  <si>
    <t>169714</t>
  </si>
  <si>
    <t>LETROX</t>
  </si>
  <si>
    <t>125MCG TBL NOB 100</t>
  </si>
  <si>
    <t>184245</t>
  </si>
  <si>
    <t>75MCG TBL NOB 100</t>
  </si>
  <si>
    <t>46692</t>
  </si>
  <si>
    <t>EUTHYROX</t>
  </si>
  <si>
    <t>69189</t>
  </si>
  <si>
    <t>50MCG TBL NOB 100</t>
  </si>
  <si>
    <t>J01CR02</t>
  </si>
  <si>
    <t>203097</t>
  </si>
  <si>
    <t>875MG/125MG TBL FLM 21</t>
  </si>
  <si>
    <t>5951</t>
  </si>
  <si>
    <t>875MG/125MG TBL FLM 14</t>
  </si>
  <si>
    <t>J01CR05</t>
  </si>
  <si>
    <t>113453</t>
  </si>
  <si>
    <t>PIPERACILLIN/TAZOBACTAM KABI</t>
  </si>
  <si>
    <t>4G/0,5G INF PLV SOL 10</t>
  </si>
  <si>
    <t>J01DD01</t>
  </si>
  <si>
    <t>201030</t>
  </si>
  <si>
    <t>SEFOTAK</t>
  </si>
  <si>
    <t>1G INJ PLV SOL 1</t>
  </si>
  <si>
    <t>J01DH02</t>
  </si>
  <si>
    <t>183817</t>
  </si>
  <si>
    <t>ARCHIFAR</t>
  </si>
  <si>
    <t>1G INJ/INF PLV SOL 10</t>
  </si>
  <si>
    <t>J01EE01</t>
  </si>
  <si>
    <t>11706</t>
  </si>
  <si>
    <t>80MG/16MG/ML INF CNC SOL 10X5ML</t>
  </si>
  <si>
    <t>J01FA10</t>
  </si>
  <si>
    <t>45010</t>
  </si>
  <si>
    <t>AZITROMYCIN SANDOZ</t>
  </si>
  <si>
    <t>500MG TBL FLM 3</t>
  </si>
  <si>
    <t>53913</t>
  </si>
  <si>
    <t>250MG TBL FLM 6</t>
  </si>
  <si>
    <t>J01GB06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</si>
  <si>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</si>
  <si>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</si>
  <si>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</si>
  <si>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</si>
  <si>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</si>
  <si>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</si>
  <si>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</si>
  <si>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</si>
  <si>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</si>
  <si>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</si>
  <si>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</si>
  <si>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</si>
  <si>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</si>
  <si>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97000</t>
  </si>
  <si>
    <t>METRONIDAZOLE 0,5%-POLPHARMA</t>
  </si>
  <si>
    <t>5MG/ML INF SOL 1X100ML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</si>
  <si>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</si>
  <si>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</si>
  <si>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</si>
  <si>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</si>
  <si>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</si>
  <si>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</si>
  <si>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</si>
  <si>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L02BB03</t>
  </si>
  <si>
    <t>128123</t>
  </si>
  <si>
    <t>BINABIC</t>
  </si>
  <si>
    <t>50MG TBL FLM 28</t>
  </si>
  <si>
    <t>L02BG04</t>
  </si>
  <si>
    <t>138854</t>
  </si>
  <si>
    <t>TROZEL</t>
  </si>
  <si>
    <t>M04AA01</t>
  </si>
  <si>
    <t>127260</t>
  </si>
  <si>
    <t>127263</t>
  </si>
  <si>
    <t>127272</t>
  </si>
  <si>
    <t>N02AA05</t>
  </si>
  <si>
    <t>11076</t>
  </si>
  <si>
    <t>OXYCONTIN</t>
  </si>
  <si>
    <t>20MG TBL PRO 60</t>
  </si>
  <si>
    <t>N02AB03</t>
  </si>
  <si>
    <t>11955</t>
  </si>
  <si>
    <t>DUROGESIC</t>
  </si>
  <si>
    <t>12MCG/H TDR EMP 5X2,1MG</t>
  </si>
  <si>
    <t>59448</t>
  </si>
  <si>
    <t>25MCG/H TDR EMP 5X4,2MG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</si>
  <si>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</si>
  <si>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</si>
  <si>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</si>
  <si>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</si>
  <si>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</si>
  <si>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</si>
  <si>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</si>
  <si>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</si>
  <si>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</si>
  <si>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</si>
  <si>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</si>
  <si>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</si>
  <si>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</si>
  <si>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</si>
  <si>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157871</t>
  </si>
  <si>
    <t>PARACETAMOL KABI</t>
  </si>
  <si>
    <t>10MG/ML INF SOL 10X50ML</t>
  </si>
  <si>
    <t>157875</t>
  </si>
  <si>
    <t>10MG/ML INF SOL 10X100ML</t>
  </si>
  <si>
    <t>N03AG01</t>
  </si>
  <si>
    <t>151050</t>
  </si>
  <si>
    <t>400MG/4ML INJ PSO LQF 4+4X4ML</t>
  </si>
  <si>
    <t>92587</t>
  </si>
  <si>
    <t>DEPAKINE CHRONO 500 MG SÉCABLE</t>
  </si>
  <si>
    <t>500MG TBL RET 30</t>
  </si>
  <si>
    <t>N03AX14</t>
  </si>
  <si>
    <t>174681</t>
  </si>
  <si>
    <t>TRUND</t>
  </si>
  <si>
    <t>250MG TBL FLM 50</t>
  </si>
  <si>
    <t>N03AX16</t>
  </si>
  <si>
    <t>211472</t>
  </si>
  <si>
    <t>PREGABALIN TEVA</t>
  </si>
  <si>
    <t>150MG CPS DUR 14</t>
  </si>
  <si>
    <t>N04BA02</t>
  </si>
  <si>
    <t>88498</t>
  </si>
  <si>
    <t>100MG/25MG TBL NOB 100</t>
  </si>
  <si>
    <t>N05AH04</t>
  </si>
  <si>
    <t>142865</t>
  </si>
  <si>
    <t>QUETIAPINE POLPHARMA</t>
  </si>
  <si>
    <t>25MG TBL FLM 3X10</t>
  </si>
  <si>
    <t>142870</t>
  </si>
  <si>
    <t>200MG TBL FLM 6X10</t>
  </si>
  <si>
    <t>N05BA12</t>
  </si>
  <si>
    <t>91788</t>
  </si>
  <si>
    <t>NEUROL 0,25</t>
  </si>
  <si>
    <t>0,25MG TBL NOB 30</t>
  </si>
  <si>
    <t>N05CF02</t>
  </si>
  <si>
    <t>146894</t>
  </si>
  <si>
    <t>10MG TBL FLM 20</t>
  </si>
  <si>
    <t>146899</t>
  </si>
  <si>
    <t>10MG TBL FLM 50</t>
  </si>
  <si>
    <t>N06AB04</t>
  </si>
  <si>
    <t>17425</t>
  </si>
  <si>
    <t>17431</t>
  </si>
  <si>
    <t>N06AB05</t>
  </si>
  <si>
    <t>107847</t>
  </si>
  <si>
    <t>N06AB08</t>
  </si>
  <si>
    <t>215481</t>
  </si>
  <si>
    <t>FEVARIN</t>
  </si>
  <si>
    <t>100MG TBL FLM 30</t>
  </si>
  <si>
    <t>N06AX11</t>
  </si>
  <si>
    <t>127778</t>
  </si>
  <si>
    <t>MIRZATEN ORO TAB</t>
  </si>
  <si>
    <t>30MG POR TBL DIS 30</t>
  </si>
  <si>
    <t>N06AX16</t>
  </si>
  <si>
    <t>115562</t>
  </si>
  <si>
    <t>VENLAFAXIN MYLAN</t>
  </si>
  <si>
    <t>150MG CPS PRO 30</t>
  </si>
  <si>
    <t>N06BX18</t>
  </si>
  <si>
    <t>10252</t>
  </si>
  <si>
    <t>N06DA02</t>
  </si>
  <si>
    <t>142150</t>
  </si>
  <si>
    <t>DONEPEZIL MYLAN</t>
  </si>
  <si>
    <t>5MG TBL FLM 28</t>
  </si>
  <si>
    <t>148748</t>
  </si>
  <si>
    <t>10MG POR TBL DIS 28</t>
  </si>
  <si>
    <t>151581</t>
  </si>
  <si>
    <t>DONEPEZIL ACTAVIS</t>
  </si>
  <si>
    <t>N07CA01</t>
  </si>
  <si>
    <t>201082</t>
  </si>
  <si>
    <t>VERTIBETIS</t>
  </si>
  <si>
    <t>16MG TBL NOB 60</t>
  </si>
  <si>
    <t>R03AK07</t>
  </si>
  <si>
    <t>180087</t>
  </si>
  <si>
    <t>SYMBICORT TURBUHALER 200 MIKROGRAMŮ/ 6 MIKROGRAMŮ/ INHALACE</t>
  </si>
  <si>
    <t>160MCG/4,5MCG INH PLV 1X120DÁV</t>
  </si>
  <si>
    <t>R03AL04</t>
  </si>
  <si>
    <t>194361</t>
  </si>
  <si>
    <t>ULTIBRO BREEZHALER</t>
  </si>
  <si>
    <t>85MCG/43MCG INH PLV CPS DUR 30X1+1INH</t>
  </si>
  <si>
    <t>V06XX</t>
  </si>
  <si>
    <t>217110</t>
  </si>
  <si>
    <t>217112</t>
  </si>
  <si>
    <t>POR PLV 1X300G</t>
  </si>
  <si>
    <t>33220</t>
  </si>
  <si>
    <t>POR SOL 1X225G</t>
  </si>
  <si>
    <t>33339</t>
  </si>
  <si>
    <t>33340</t>
  </si>
  <si>
    <t>33418</t>
  </si>
  <si>
    <t>33419</t>
  </si>
  <si>
    <t>33420</t>
  </si>
  <si>
    <t>33421</t>
  </si>
  <si>
    <t>33739</t>
  </si>
  <si>
    <t>33740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</si>
  <si>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</si>
  <si>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</si>
  <si>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</si>
  <si>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</si>
  <si>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</si>
  <si>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</si>
  <si>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</si>
  <si>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</si>
  <si>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</si>
  <si>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33851</t>
  </si>
  <si>
    <t>33855</t>
  </si>
  <si>
    <t>NUTRIDRINK BALÍČEK 5 + 1</t>
  </si>
  <si>
    <t>33865</t>
  </si>
  <si>
    <t>33866</t>
  </si>
  <si>
    <t>33897</t>
  </si>
  <si>
    <t>NUTRIDRINK COMPACT PROTEIN S PŘÍCHUTÍ BROSKEV A MANGO</t>
  </si>
  <si>
    <t>A02BA02</t>
  </si>
  <si>
    <t>91280</t>
  </si>
  <si>
    <t>150MG TBL FLM 30</t>
  </si>
  <si>
    <t>214526</t>
  </si>
  <si>
    <t>40MG TBL ENT 100 I</t>
  </si>
  <si>
    <t>A03FA07</t>
  </si>
  <si>
    <t>166760</t>
  </si>
  <si>
    <t>KINITO</t>
  </si>
  <si>
    <t>50MG TBL FLM 100</t>
  </si>
  <si>
    <t>214350</t>
  </si>
  <si>
    <t>A10BA02</t>
  </si>
  <si>
    <t>117258</t>
  </si>
  <si>
    <t>METFORMIN TEVA XR</t>
  </si>
  <si>
    <t>500MG TBL PRO 60 I</t>
  </si>
  <si>
    <t>163085</t>
  </si>
  <si>
    <t>213480</t>
  </si>
  <si>
    <t>19000IU/ML INJ SOL ISP 10X0,6ML</t>
  </si>
  <si>
    <t>B01AF02</t>
  </si>
  <si>
    <t>193745</t>
  </si>
  <si>
    <t>ELIQUIS</t>
  </si>
  <si>
    <t>5MG TBL FLM 60</t>
  </si>
  <si>
    <t>C01BC03</t>
  </si>
  <si>
    <t>215906</t>
  </si>
  <si>
    <t>RYTMONORM</t>
  </si>
  <si>
    <t>150MG TBL FLM 100</t>
  </si>
  <si>
    <t>13768</t>
  </si>
  <si>
    <t>200MG TBL NOB 60</t>
  </si>
  <si>
    <t>C02CA04</t>
  </si>
  <si>
    <t>107794</t>
  </si>
  <si>
    <t>4MG TBL NOB 90</t>
  </si>
  <si>
    <t>56808</t>
  </si>
  <si>
    <t>125MG TBL NOB 50</t>
  </si>
  <si>
    <t>214627</t>
  </si>
  <si>
    <t>100MG TBL NOB 50</t>
  </si>
  <si>
    <t>31536</t>
  </si>
  <si>
    <t>25MG TBL PRO 100</t>
  </si>
  <si>
    <t>58038</t>
  </si>
  <si>
    <t>50MG TBL PRO 100</t>
  </si>
  <si>
    <t>49910</t>
  </si>
  <si>
    <t>20MG TBL FLM 98</t>
  </si>
  <si>
    <t>102596</t>
  </si>
  <si>
    <t>6,25MG TBL NOB 30</t>
  </si>
  <si>
    <t>15378</t>
  </si>
  <si>
    <t>5MG TBL NOB 90</t>
  </si>
  <si>
    <t>15379</t>
  </si>
  <si>
    <t>10MG TBL NOB 90</t>
  </si>
  <si>
    <t>111898</t>
  </si>
  <si>
    <t>111904</t>
  </si>
  <si>
    <t>20MG TBL NOB 100</t>
  </si>
  <si>
    <t>169654</t>
  </si>
  <si>
    <t>20MG TBL FLM 30 II</t>
  </si>
  <si>
    <t>215964</t>
  </si>
  <si>
    <t>ISOPTIN SR</t>
  </si>
  <si>
    <t>240MG TBL PRO 30</t>
  </si>
  <si>
    <t>101211</t>
  </si>
  <si>
    <t>5MG TBL FLM 90</t>
  </si>
  <si>
    <t>C09AA09</t>
  </si>
  <si>
    <t>200207</t>
  </si>
  <si>
    <t>MONOPRIL</t>
  </si>
  <si>
    <t>20MG TBL NOB 28</t>
  </si>
  <si>
    <t>C09BA05</t>
  </si>
  <si>
    <t>115594</t>
  </si>
  <si>
    <t>MEDORAM PLUS H</t>
  </si>
  <si>
    <t>5MG/25MG TBL NOB 100</t>
  </si>
  <si>
    <t>C09CA01</t>
  </si>
  <si>
    <t>114059</t>
  </si>
  <si>
    <t>LOZAP 12,5 ZENTIVA</t>
  </si>
  <si>
    <t>12,5MG TBL FLM 30 PVC</t>
  </si>
  <si>
    <t>158198</t>
  </si>
  <si>
    <t>80MG TBL NOB 100</t>
  </si>
  <si>
    <t>C09DA01</t>
  </si>
  <si>
    <t>15317</t>
  </si>
  <si>
    <t>50MG/12,5MG TBL FLM 90</t>
  </si>
  <si>
    <t>C09DA07</t>
  </si>
  <si>
    <t>189668</t>
  </si>
  <si>
    <t>C10AA01</t>
  </si>
  <si>
    <t>144127</t>
  </si>
  <si>
    <t>SIMVASTATIN MYLAN</t>
  </si>
  <si>
    <t>20MG TBL FLM 100PVCD</t>
  </si>
  <si>
    <t>50318</t>
  </si>
  <si>
    <t>20MG TBL FLM 90</t>
  </si>
  <si>
    <t>145567</t>
  </si>
  <si>
    <t>C10BX03</t>
  </si>
  <si>
    <t>30560</t>
  </si>
  <si>
    <t>CADUET</t>
  </si>
  <si>
    <t>10MG/10MG TBL FLM 30</t>
  </si>
  <si>
    <t>G04BD08</t>
  </si>
  <si>
    <t>211946</t>
  </si>
  <si>
    <t>SOLIFENACIN MYLAN</t>
  </si>
  <si>
    <t>85525</t>
  </si>
  <si>
    <t>AMOKSIKLAV 625 MG</t>
  </si>
  <si>
    <t>500MG/125MG TBL FLM 21</t>
  </si>
  <si>
    <t>J01DC02</t>
  </si>
  <si>
    <t>169033</t>
  </si>
  <si>
    <t>XORIMAX</t>
  </si>
  <si>
    <t>500MG TBL FLM 16</t>
  </si>
  <si>
    <t>J01MA03</t>
  </si>
  <si>
    <t>94155</t>
  </si>
  <si>
    <t>400MG/5ML INF SOL 10X5ML</t>
  </si>
  <si>
    <t>M01AX17</t>
  </si>
  <si>
    <t>12892</t>
  </si>
  <si>
    <t>47285</t>
  </si>
  <si>
    <t>75MCG/H TDR EMP 5X12,6MG</t>
  </si>
  <si>
    <t>N02AE01</t>
  </si>
  <si>
    <t>42755</t>
  </si>
  <si>
    <t>TRANSTEC</t>
  </si>
  <si>
    <t>35MCG/H TDR EMP 5</t>
  </si>
  <si>
    <t>142866</t>
  </si>
  <si>
    <t>100MG TBL FLM 6X10</t>
  </si>
  <si>
    <t>N05CD08</t>
  </si>
  <si>
    <t>127738</t>
  </si>
  <si>
    <t>MIDAZOLAM ACCORD</t>
  </si>
  <si>
    <t>5MG/ML INJ/INF SOL 10X3ML</t>
  </si>
  <si>
    <t>N06AB06</t>
  </si>
  <si>
    <t>195939</t>
  </si>
  <si>
    <t>SERTRALIN APOTEX</t>
  </si>
  <si>
    <t>50MG TBL FLM 30</t>
  </si>
  <si>
    <t>53950</t>
  </si>
  <si>
    <t>ZOLOFT</t>
  </si>
  <si>
    <t>215479</t>
  </si>
  <si>
    <t>N06AB10</t>
  </si>
  <si>
    <t>134502</t>
  </si>
  <si>
    <t>ELICEA</t>
  </si>
  <si>
    <t>10MG TBL FLM 28</t>
  </si>
  <si>
    <t>115551</t>
  </si>
  <si>
    <t>75MG CPS PRO 30</t>
  </si>
  <si>
    <t>142080</t>
  </si>
  <si>
    <t>150MG CPS PRO 90</t>
  </si>
  <si>
    <t>10253</t>
  </si>
  <si>
    <t>176690</t>
  </si>
  <si>
    <t>BETAHISTIN ACTAVIS</t>
  </si>
  <si>
    <t>24MG TBL NOB 60</t>
  </si>
  <si>
    <t>R03AC02</t>
  </si>
  <si>
    <t>31934</t>
  </si>
  <si>
    <t>100MCG/DÁV INH SUS PSS 200DÁV</t>
  </si>
  <si>
    <t>R06AE09</t>
  </si>
  <si>
    <t>124346</t>
  </si>
  <si>
    <t>CEZERA</t>
  </si>
  <si>
    <t>5MG TBL FLM 90 I</t>
  </si>
  <si>
    <t>33527</t>
  </si>
  <si>
    <t>Přehled plnění pozitivního listu - spotřeba léčivých přípravků - orientační přehled</t>
  </si>
  <si>
    <t>30 - Oddělení geriatrie</t>
  </si>
  <si>
    <t>3011 - lůžkové oddělení 46, 47</t>
  </si>
  <si>
    <t>3021 - ambulance</t>
  </si>
  <si>
    <t>(prázdné)</t>
  </si>
  <si>
    <t>Oddělení geriatrie</t>
  </si>
  <si>
    <t>HVLP</t>
  </si>
  <si>
    <t>IPLP</t>
  </si>
  <si>
    <t>PZT</t>
  </si>
  <si>
    <t>89301301</t>
  </si>
  <si>
    <t>Standardní lůžková péče Celkem</t>
  </si>
  <si>
    <t>89301303</t>
  </si>
  <si>
    <t>Ambulance interní Celkem</t>
  </si>
  <si>
    <t>Oddělení geriatrie Celkem</t>
  </si>
  <si>
    <t>* Legenda</t>
  </si>
  <si>
    <t>DIAPZT = Pomůcky pro diabetiky, jejichž název začíná slovem "Pumpa"</t>
  </si>
  <si>
    <t>Bretšnajdrová Milena</t>
  </si>
  <si>
    <t>Čapková Barbora</t>
  </si>
  <si>
    <t>Jiný</t>
  </si>
  <si>
    <t>Kurašová Jitka</t>
  </si>
  <si>
    <t>Machačová Martina</t>
  </si>
  <si>
    <t>Mertová Eva</t>
  </si>
  <si>
    <t>Molitorová Ivana</t>
  </si>
  <si>
    <t>Pavlů Naděžda</t>
  </si>
  <si>
    <t>Suchánková Hana</t>
  </si>
  <si>
    <t>Záboj Zdeněk</t>
  </si>
  <si>
    <t>ALOPURINOL</t>
  </si>
  <si>
    <t>ALPRAZOLAM</t>
  </si>
  <si>
    <t>90959</t>
  </si>
  <si>
    <t>XANAX</t>
  </si>
  <si>
    <t>0,5MG TBL NOB 30</t>
  </si>
  <si>
    <t>AMLODIPIN</t>
  </si>
  <si>
    <t>ATORVASTATIN</t>
  </si>
  <si>
    <t>225107</t>
  </si>
  <si>
    <t>ATORVASTATIN ACTAVIS</t>
  </si>
  <si>
    <t>BETAHISTIN</t>
  </si>
  <si>
    <t>CITALOPRAM</t>
  </si>
  <si>
    <t>DIOSMIN, KOMBINACE</t>
  </si>
  <si>
    <t>97522</t>
  </si>
  <si>
    <t>500MG TBL FLM 30</t>
  </si>
  <si>
    <t>DISTIGMIN</t>
  </si>
  <si>
    <t>2360</t>
  </si>
  <si>
    <t>UBRETID</t>
  </si>
  <si>
    <t>5MG TBL NOB 20</t>
  </si>
  <si>
    <t>FUROSEMID</t>
  </si>
  <si>
    <t>GABAPENTIN</t>
  </si>
  <si>
    <t>84399</t>
  </si>
  <si>
    <t>NEURONTIN</t>
  </si>
  <si>
    <t>300MG CPS DUR 50</t>
  </si>
  <si>
    <t>IRBESARTAN</t>
  </si>
  <si>
    <t>500892</t>
  </si>
  <si>
    <t>IFIRMASTA</t>
  </si>
  <si>
    <t>300MG TBL FLM 28</t>
  </si>
  <si>
    <t>KYSELINA ACETYLSALICYLOVÁ</t>
  </si>
  <si>
    <t>188848</t>
  </si>
  <si>
    <t>STACYL</t>
  </si>
  <si>
    <t>100MG TBL ENT 60 I</t>
  </si>
  <si>
    <t>LANSOPRAZOL</t>
  </si>
  <si>
    <t>17121</t>
  </si>
  <si>
    <t>LANZUL</t>
  </si>
  <si>
    <t>30MG CPS DUR 28</t>
  </si>
  <si>
    <t>LEVOTHYROXIN, SODNÁ SŮL</t>
  </si>
  <si>
    <t>MAGNESIUM-LAKTÁT</t>
  </si>
  <si>
    <t>88630</t>
  </si>
  <si>
    <t>TBL.MAGNESII LACTICI 0,5 GLO</t>
  </si>
  <si>
    <t>0,5G TBL NOB 100</t>
  </si>
  <si>
    <t>METFORMIN</t>
  </si>
  <si>
    <t>208207</t>
  </si>
  <si>
    <t>SIOFOR</t>
  </si>
  <si>
    <t>850MG TBL FLM 60 II</t>
  </si>
  <si>
    <t>METOPROLOL</t>
  </si>
  <si>
    <t>54150</t>
  </si>
  <si>
    <t>EGILOK</t>
  </si>
  <si>
    <t>25MG TBL NOB 60</t>
  </si>
  <si>
    <t>MIRTAZAPIN</t>
  </si>
  <si>
    <t>146071</t>
  </si>
  <si>
    <t>MIRTAZAPIN MYLAN</t>
  </si>
  <si>
    <t>PANTOPRAZOL</t>
  </si>
  <si>
    <t>49113</t>
  </si>
  <si>
    <t>PERINDOPRIL A DIURETIKA</t>
  </si>
  <si>
    <t>162008</t>
  </si>
  <si>
    <t>10MG/2,5MG TBL FLM 30</t>
  </si>
  <si>
    <t>PREGABALIN</t>
  </si>
  <si>
    <t>210565</t>
  </si>
  <si>
    <t>RAMIPRIL</t>
  </si>
  <si>
    <t>15864</t>
  </si>
  <si>
    <t>RILMENIDIN</t>
  </si>
  <si>
    <t>84360</t>
  </si>
  <si>
    <t>1MG TBL NOB 30</t>
  </si>
  <si>
    <t>SODNÁ SŮL METAMIZOLU</t>
  </si>
  <si>
    <t>SPIRONOLAKTON</t>
  </si>
  <si>
    <t>3550</t>
  </si>
  <si>
    <t>25MG TBL NOB 20</t>
  </si>
  <si>
    <t>SULODEXID</t>
  </si>
  <si>
    <t>96118</t>
  </si>
  <si>
    <t>THEOFYLIN</t>
  </si>
  <si>
    <t>44309</t>
  </si>
  <si>
    <t>EUPHYLLIN CR N 400</t>
  </si>
  <si>
    <t>400MG CPS PRO 50</t>
  </si>
  <si>
    <t>TRAMADOL A PARACETAMOL</t>
  </si>
  <si>
    <t>Jiná</t>
  </si>
  <si>
    <t>*2998</t>
  </si>
  <si>
    <t>CHLORID DRASELNÝ</t>
  </si>
  <si>
    <t>200935</t>
  </si>
  <si>
    <t>1G TBL PRO 30</t>
  </si>
  <si>
    <t>CHOLEKALCIFEROL</t>
  </si>
  <si>
    <t>12023</t>
  </si>
  <si>
    <t>0,5MG/ML POR GTT SOL 1X10ML</t>
  </si>
  <si>
    <t>155781</t>
  </si>
  <si>
    <t>100MG/50MG TBL NOB 50</t>
  </si>
  <si>
    <t>NADROPARIN</t>
  </si>
  <si>
    <t>32058</t>
  </si>
  <si>
    <t>NITROFURANTOIN</t>
  </si>
  <si>
    <t>207280</t>
  </si>
  <si>
    <t>FUROLIN</t>
  </si>
  <si>
    <t>PERINDOPRIL</t>
  </si>
  <si>
    <t>PERINDOPRIL A AMLODIPIN</t>
  </si>
  <si>
    <t>RŮZNÉ JINÉ KOMBINACE ŽELEZA</t>
  </si>
  <si>
    <t>119653</t>
  </si>
  <si>
    <t>320MG/60MG TBL FLM 60</t>
  </si>
  <si>
    <t>TIAPRID</t>
  </si>
  <si>
    <t>48578</t>
  </si>
  <si>
    <t>TRIMETAZIDIN</t>
  </si>
  <si>
    <t>178689</t>
  </si>
  <si>
    <t>PROTEVASC</t>
  </si>
  <si>
    <t>35MG TBL PRO 60</t>
  </si>
  <si>
    <t>VÁPNÍK, KOMBINACE S VITAMINEM D A/NEBO JINÝMI LÉČIVY</t>
  </si>
  <si>
    <t>206529</t>
  </si>
  <si>
    <t>CALCICHEW D3 JAHODA</t>
  </si>
  <si>
    <t>500MG/400IU TBL MND 60</t>
  </si>
  <si>
    <t>ITOPRIDUM</t>
  </si>
  <si>
    <t>166759</t>
  </si>
  <si>
    <t>50MG TBL FLM 40</t>
  </si>
  <si>
    <t>132523</t>
  </si>
  <si>
    <t>METHYLPREDNISOLON</t>
  </si>
  <si>
    <t>32059</t>
  </si>
  <si>
    <t>49112</t>
  </si>
  <si>
    <t>20MG TBL ENT 14 I</t>
  </si>
  <si>
    <t>RIVASTIGMIN</t>
  </si>
  <si>
    <t>26530</t>
  </si>
  <si>
    <t>EXELON</t>
  </si>
  <si>
    <t>1,5MG CPS DUR 56</t>
  </si>
  <si>
    <t>165741</t>
  </si>
  <si>
    <t>TIAPRID PMCS</t>
  </si>
  <si>
    <t>17433</t>
  </si>
  <si>
    <t>20MG TBL FLM 60</t>
  </si>
  <si>
    <t>17189</t>
  </si>
  <si>
    <t>500MG TBL ENT 100</t>
  </si>
  <si>
    <t>KLONAZEPAM</t>
  </si>
  <si>
    <t>14957</t>
  </si>
  <si>
    <t>RIVOTRIL</t>
  </si>
  <si>
    <t>0,5MG TBL NOB 50</t>
  </si>
  <si>
    <t>KOMPLEX ŽELEZA S ISOMALTOSOU</t>
  </si>
  <si>
    <t>16594</t>
  </si>
  <si>
    <t>100MG TBL MND 30</t>
  </si>
  <si>
    <t>KYSELINA LISTOVÁ</t>
  </si>
  <si>
    <t>76064</t>
  </si>
  <si>
    <t>ACIDUM FOLICUM LÉČIVA</t>
  </si>
  <si>
    <t>10MG TBL OBD 30</t>
  </si>
  <si>
    <t>KYSELINA URSODEOXYCHOLOVÁ</t>
  </si>
  <si>
    <t>91017</t>
  </si>
  <si>
    <t>URSOFALK</t>
  </si>
  <si>
    <t>250MG CPS DUR 100</t>
  </si>
  <si>
    <t>LÉČIVA K TERAPII ONEMOCNĚNÍ JATER</t>
  </si>
  <si>
    <t>125753</t>
  </si>
  <si>
    <t>300MG CPS DUR 100</t>
  </si>
  <si>
    <t>LOPERAMID</t>
  </si>
  <si>
    <t>192853</t>
  </si>
  <si>
    <t>LOPERON</t>
  </si>
  <si>
    <t>2MG CPS DUR 20</t>
  </si>
  <si>
    <t>17992</t>
  </si>
  <si>
    <t>MEMANTIN</t>
  </si>
  <si>
    <t>26502</t>
  </si>
  <si>
    <t>EBIXA</t>
  </si>
  <si>
    <t>10MG TBL FLM 56 I</t>
  </si>
  <si>
    <t>29468</t>
  </si>
  <si>
    <t>20MG TBL FLM 28 I</t>
  </si>
  <si>
    <t>163137</t>
  </si>
  <si>
    <t>59806</t>
  </si>
  <si>
    <t>19000IU/ML INJ SOL ISP 10X0,6M</t>
  </si>
  <si>
    <t>OMEPRAZOL</t>
  </si>
  <si>
    <t>25366</t>
  </si>
  <si>
    <t>20MG CPS ETD 90</t>
  </si>
  <si>
    <t>49115</t>
  </si>
  <si>
    <t>180698</t>
  </si>
  <si>
    <t>40MG TBL ENT 90</t>
  </si>
  <si>
    <t>PREDNISON</t>
  </si>
  <si>
    <t>269</t>
  </si>
  <si>
    <t>PREDNISON 5 LÉČIVA</t>
  </si>
  <si>
    <t>29188</t>
  </si>
  <si>
    <t>9,5MG/24H TDR EMP 30X18MG</t>
  </si>
  <si>
    <t>47515</t>
  </si>
  <si>
    <t>500MG/200IU TBL MND 60</t>
  </si>
  <si>
    <t>ALFAKALCIDOL</t>
  </si>
  <si>
    <t>14398</t>
  </si>
  <si>
    <t>ALPHA D3</t>
  </si>
  <si>
    <t>1MCG CPS MOL 30</t>
  </si>
  <si>
    <t>AMIODARON</t>
  </si>
  <si>
    <t>148309</t>
  </si>
  <si>
    <t>40MG TBL FLM 90</t>
  </si>
  <si>
    <t>93013</t>
  </si>
  <si>
    <t>SORTIS</t>
  </si>
  <si>
    <t>93016</t>
  </si>
  <si>
    <t>BETAXOLOL</t>
  </si>
  <si>
    <t>BROMAZEPAM</t>
  </si>
  <si>
    <t>88217</t>
  </si>
  <si>
    <t>1,5MG TBL NOB 30</t>
  </si>
  <si>
    <t>132601</t>
  </si>
  <si>
    <t>DEXAMETHASON A ANTIINFEKTIVA</t>
  </si>
  <si>
    <t>180988</t>
  </si>
  <si>
    <t>GENTADEX</t>
  </si>
  <si>
    <t>5MG/ML+1MG/ML OPH GTT SOL 1X5M</t>
  </si>
  <si>
    <t>DIKLOFENAK</t>
  </si>
  <si>
    <t>119672</t>
  </si>
  <si>
    <t>DICLOFENAC DUO PHARMASWISS</t>
  </si>
  <si>
    <t>75MG CPS RDR 30 I</t>
  </si>
  <si>
    <t>125121</t>
  </si>
  <si>
    <t>APO-DICLO SR 100</t>
  </si>
  <si>
    <t>100MG TBL RET 30</t>
  </si>
  <si>
    <t>75632</t>
  </si>
  <si>
    <t>DICLOFENAC AL RETARD</t>
  </si>
  <si>
    <t>100MG TBL PRO 50</t>
  </si>
  <si>
    <t>132786</t>
  </si>
  <si>
    <t>500MG TBL FLM 60</t>
  </si>
  <si>
    <t>DOXYCYKLIN</t>
  </si>
  <si>
    <t>90986</t>
  </si>
  <si>
    <t>DEOXYMYKOIN</t>
  </si>
  <si>
    <t>100MG TBL NOB 10</t>
  </si>
  <si>
    <t>FENOFIBRÁT</t>
  </si>
  <si>
    <t>207100</t>
  </si>
  <si>
    <t>267MG CPS DUR 90</t>
  </si>
  <si>
    <t>HOŘČÍK (RŮZNÉ SOLE V KOMBINACI)</t>
  </si>
  <si>
    <t>66555</t>
  </si>
  <si>
    <t>365MG POR GRA SOL SCC 30</t>
  </si>
  <si>
    <t>HYDROCHLOROTHIAZID A KALIUM ŠETŘÍCÍ DIURETIKA</t>
  </si>
  <si>
    <t>47476</t>
  </si>
  <si>
    <t>LORADUR</t>
  </si>
  <si>
    <t>5MG/50MG TBL NOB 50</t>
  </si>
  <si>
    <t>JINÁ ANTIBIOTIKA PRO LOKÁLNÍ APLIKACI</t>
  </si>
  <si>
    <t>1066</t>
  </si>
  <si>
    <t>250IU/G+5,2MG/G UNG 10G</t>
  </si>
  <si>
    <t>KAPTOPRIL</t>
  </si>
  <si>
    <t>31215</t>
  </si>
  <si>
    <t>TENSIOMIN</t>
  </si>
  <si>
    <t>25MG TBL NOB 30</t>
  </si>
  <si>
    <t>KLOPIDOGREL</t>
  </si>
  <si>
    <t>141036</t>
  </si>
  <si>
    <t>TROMBEX</t>
  </si>
  <si>
    <t>75MG TBL FLM 90</t>
  </si>
  <si>
    <t>163425</t>
  </si>
  <si>
    <t>ASPIRIN PROTECT 100</t>
  </si>
  <si>
    <t>100MG TBL ENT 50</t>
  </si>
  <si>
    <t>155780</t>
  </si>
  <si>
    <t>100MG/50MG TBL NOB 20</t>
  </si>
  <si>
    <t>LOSARTAN A DIURETIKA</t>
  </si>
  <si>
    <t>15316</t>
  </si>
  <si>
    <t>50MG/12,5MG TBL FLM 30</t>
  </si>
  <si>
    <t>152145</t>
  </si>
  <si>
    <t>GLUCOPHAGE XR</t>
  </si>
  <si>
    <t>750MG TBL PRO 60 II</t>
  </si>
  <si>
    <t>132995</t>
  </si>
  <si>
    <t>SIOFOR 1000</t>
  </si>
  <si>
    <t>1000MG TBL FLM 60</t>
  </si>
  <si>
    <t>METOKLOPRAMID</t>
  </si>
  <si>
    <t>187983</t>
  </si>
  <si>
    <t>CERUCAL</t>
  </si>
  <si>
    <t>10MG TBL NOB 50</t>
  </si>
  <si>
    <t>NIMESULID</t>
  </si>
  <si>
    <t>180578</t>
  </si>
  <si>
    <t>20MG TBL ENT 90 II</t>
  </si>
  <si>
    <t>122690</t>
  </si>
  <si>
    <t>5MG/1,25MG TBL FLM 90</t>
  </si>
  <si>
    <t>210570</t>
  </si>
  <si>
    <t>56981</t>
  </si>
  <si>
    <t>RAMIPRIL A FELODIPIN</t>
  </si>
  <si>
    <t>50117</t>
  </si>
  <si>
    <t>5MG/5MG TBL RET 30</t>
  </si>
  <si>
    <t>50118</t>
  </si>
  <si>
    <t>TRIASYN 2,5/2,5 MG</t>
  </si>
  <si>
    <t>2,5MG/2,5MG TBL RET 30</t>
  </si>
  <si>
    <t>ROSUVASTATIN</t>
  </si>
  <si>
    <t>148074</t>
  </si>
  <si>
    <t>ROSUCARD</t>
  </si>
  <si>
    <t>SERTRALIN</t>
  </si>
  <si>
    <t>31866</t>
  </si>
  <si>
    <t>ASENTRA 50</t>
  </si>
  <si>
    <t>SILYMARIN</t>
  </si>
  <si>
    <t>19570</t>
  </si>
  <si>
    <t>LAGOSA</t>
  </si>
  <si>
    <t>173401</t>
  </si>
  <si>
    <t>250SU CPS MOL 120</t>
  </si>
  <si>
    <t>173400</t>
  </si>
  <si>
    <t>250SU CPS MOL 60</t>
  </si>
  <si>
    <t>TELMISARTAN A DIURETIKA</t>
  </si>
  <si>
    <t>26578</t>
  </si>
  <si>
    <t>MICARDISPLUS</t>
  </si>
  <si>
    <t>80MG/12,5MG TBL NOB 28</t>
  </si>
  <si>
    <t>TRAZODON</t>
  </si>
  <si>
    <t>46444</t>
  </si>
  <si>
    <t>150MG TBL RET 60</t>
  </si>
  <si>
    <t>164888</t>
  </si>
  <si>
    <t>600MG/400IU TBL FLM 90</t>
  </si>
  <si>
    <t>WARFARIN</t>
  </si>
  <si>
    <t>94114</t>
  </si>
  <si>
    <t>WARFARIN ORION</t>
  </si>
  <si>
    <t>5MG TBL NOB 100</t>
  </si>
  <si>
    <t>ZOLPIDEM</t>
  </si>
  <si>
    <t>APIXABAN</t>
  </si>
  <si>
    <t>168327</t>
  </si>
  <si>
    <t>2,5MG TBL FLM 60</t>
  </si>
  <si>
    <t>BISOPROLOL A AMLODIPIN</t>
  </si>
  <si>
    <t>184284</t>
  </si>
  <si>
    <t>CONCOR COMBI</t>
  </si>
  <si>
    <t>INSULIN LIDSKÝ</t>
  </si>
  <si>
    <t>Kompresní punčochy a návleky</t>
  </si>
  <si>
    <t>45387</t>
  </si>
  <si>
    <t>PUNČOCHY KOMPRESNÍ LÝTKOVÉ II.K.T.</t>
  </si>
  <si>
    <t>MAXIS COMFORT A-D</t>
  </si>
  <si>
    <t>Pomůcky pro inkontinentní</t>
  </si>
  <si>
    <t>88141</t>
  </si>
  <si>
    <t>VLOŽKY ABSORPČNÍ TENA LADY NORMAL</t>
  </si>
  <si>
    <t>300ML,24KS</t>
  </si>
  <si>
    <t>208204</t>
  </si>
  <si>
    <t>500MG TBL FLM 60 II</t>
  </si>
  <si>
    <t>125046</t>
  </si>
  <si>
    <t>APO-AMLO 10</t>
  </si>
  <si>
    <t>AZITHROMYCIN</t>
  </si>
  <si>
    <t>45011</t>
  </si>
  <si>
    <t>500MG TBL FLM 6</t>
  </si>
  <si>
    <t>BISOPROLOL</t>
  </si>
  <si>
    <t>158711</t>
  </si>
  <si>
    <t>DABIGATRAN-ETEXILÁT</t>
  </si>
  <si>
    <t>29327</t>
  </si>
  <si>
    <t>PRADAXA</t>
  </si>
  <si>
    <t>110MG CPS DUR 30X1 I</t>
  </si>
  <si>
    <t>DRASLÍK</t>
  </si>
  <si>
    <t>88356</t>
  </si>
  <si>
    <t>0,175G/0,175G TBL NOB 100</t>
  </si>
  <si>
    <t>207092</t>
  </si>
  <si>
    <t>LIPANTHYL S</t>
  </si>
  <si>
    <t>215MG TBL FLM 30</t>
  </si>
  <si>
    <t>GLIKLAZID</t>
  </si>
  <si>
    <t>1290</t>
  </si>
  <si>
    <t>30MG TBL RET 60</t>
  </si>
  <si>
    <t>INDAPAMID</t>
  </si>
  <si>
    <t>191877</t>
  </si>
  <si>
    <t>INDAPAMID PMCS</t>
  </si>
  <si>
    <t>2,5MG TBL NOB 30</t>
  </si>
  <si>
    <t>ISOSORBID-MONONITRÁT</t>
  </si>
  <si>
    <t>21793</t>
  </si>
  <si>
    <t>100MG TBL PRO 20</t>
  </si>
  <si>
    <t>KANDESARTAN</t>
  </si>
  <si>
    <t>171547</t>
  </si>
  <si>
    <t>CARZAP</t>
  </si>
  <si>
    <t>16MG TBL NOB 28</t>
  </si>
  <si>
    <t>KARVEDILOL</t>
  </si>
  <si>
    <t>99295</t>
  </si>
  <si>
    <t>ANOPYRIN</t>
  </si>
  <si>
    <t>100MG TBL NOB 2X10</t>
  </si>
  <si>
    <t>LERKANIDIPIN</t>
  </si>
  <si>
    <t>LOSARTAN</t>
  </si>
  <si>
    <t>114065</t>
  </si>
  <si>
    <t>LOZAP 50 ZENTIVA</t>
  </si>
  <si>
    <t>50MG TBL FLM 30 II</t>
  </si>
  <si>
    <t>46981</t>
  </si>
  <si>
    <t>200MG TBL PRO 30</t>
  </si>
  <si>
    <t>MOXONIDIN</t>
  </si>
  <si>
    <t>17187</t>
  </si>
  <si>
    <t>NIMESIL</t>
  </si>
  <si>
    <t>100MG POR GRA SUS 30</t>
  </si>
  <si>
    <t>NITRENDIPIN</t>
  </si>
  <si>
    <t>25365</t>
  </si>
  <si>
    <t>20MG CPS ETD 28</t>
  </si>
  <si>
    <t>126031</t>
  </si>
  <si>
    <t>PRENEWEL</t>
  </si>
  <si>
    <t>4MG/1,25MG TBL NOB 30 II</t>
  </si>
  <si>
    <t>26533</t>
  </si>
  <si>
    <t>3MG CPS DUR 56</t>
  </si>
  <si>
    <t>44305</t>
  </si>
  <si>
    <t>200MG CPS PRO 50</t>
  </si>
  <si>
    <t>URAPIDIL</t>
  </si>
  <si>
    <t>215478</t>
  </si>
  <si>
    <t>EBRANTIL 60 RETARD</t>
  </si>
  <si>
    <t>60MG CPS PRO 50</t>
  </si>
  <si>
    <t>VERAPAMIL</t>
  </si>
  <si>
    <t>94113</t>
  </si>
  <si>
    <t>3MG TBL NOB 100</t>
  </si>
  <si>
    <t>PERINDOPRIL, AMLODIPIN A INDAPAMID</t>
  </si>
  <si>
    <t>LEVODOPA A INHIBITOR DEKARBOXYLASY</t>
  </si>
  <si>
    <t>16044</t>
  </si>
  <si>
    <t>MADOPAR 62,5</t>
  </si>
  <si>
    <t>50MG/12,5MG TBL SOL 100</t>
  </si>
  <si>
    <t>Kompenzační pomůcky pro tělesně postižené</t>
  </si>
  <si>
    <t>23799</t>
  </si>
  <si>
    <t>KŘESLO KLOZETOVÉ PEVNÉ 513 S</t>
  </si>
  <si>
    <t>NASTAVITELNÁ VÝŠKA,ODNÍMATELNÁ MADLA,PLASTOVÁ NÁDOBA S VÍKEM</t>
  </si>
  <si>
    <t>BILASTIN</t>
  </si>
  <si>
    <t>148673</t>
  </si>
  <si>
    <t>XADOS</t>
  </si>
  <si>
    <t>14075</t>
  </si>
  <si>
    <t>DONEPEZIL</t>
  </si>
  <si>
    <t>DOXAZOSIN</t>
  </si>
  <si>
    <t>ESCITALOPRAM</t>
  </si>
  <si>
    <t>135928</t>
  </si>
  <si>
    <t>ESOPREX</t>
  </si>
  <si>
    <t>FELODIPIN</t>
  </si>
  <si>
    <t>2959</t>
  </si>
  <si>
    <t>PRESID</t>
  </si>
  <si>
    <t>10MG TBL PRO 30</t>
  </si>
  <si>
    <t>225506</t>
  </si>
  <si>
    <t>DILATREND 6,25</t>
  </si>
  <si>
    <t>125114</t>
  </si>
  <si>
    <t>100MG TBL NOB 3X20</t>
  </si>
  <si>
    <t>KYSELINA VALPROOVÁ</t>
  </si>
  <si>
    <t>214215</t>
  </si>
  <si>
    <t>BLOXAZOC</t>
  </si>
  <si>
    <t>32060</t>
  </si>
  <si>
    <t>9500IU/ML INJ SOL ISP 2X0,6ML</t>
  </si>
  <si>
    <t>32061</t>
  </si>
  <si>
    <t>49123</t>
  </si>
  <si>
    <t>40MG TBL ENT 28 I</t>
  </si>
  <si>
    <t>97402</t>
  </si>
  <si>
    <t>320MG/60MG TBL FLM 50</t>
  </si>
  <si>
    <t>132840</t>
  </si>
  <si>
    <t>70MG TBL FLM 50</t>
  </si>
  <si>
    <t>TRANDOLAPRIL A VERAPAMIL</t>
  </si>
  <si>
    <t>185636</t>
  </si>
  <si>
    <t>180MG/2MG TBL RET 28</t>
  </si>
  <si>
    <t>47514</t>
  </si>
  <si>
    <t>500MG/200IU TBL MND 20</t>
  </si>
  <si>
    <t>MULTIENZYMOVÉ PŘÍPRAVKY (LIPASA, PROTEASA APOD.)</t>
  </si>
  <si>
    <t>200309</t>
  </si>
  <si>
    <t>25000U CPS ETD 50</t>
  </si>
  <si>
    <t>LAKTULOSA</t>
  </si>
  <si>
    <t>81456</t>
  </si>
  <si>
    <t>667G/L POR SOL 1X500ML HDP</t>
  </si>
  <si>
    <t>*1026</t>
  </si>
  <si>
    <t>ACEBUTOLOL</t>
  </si>
  <si>
    <t>80058</t>
  </si>
  <si>
    <t>SECTRAL</t>
  </si>
  <si>
    <t>400MG TBL FLM 30</t>
  </si>
  <si>
    <t>1710</t>
  </si>
  <si>
    <t>MILURIT</t>
  </si>
  <si>
    <t>125060</t>
  </si>
  <si>
    <t>APO-AMLO 5</t>
  </si>
  <si>
    <t>132802</t>
  </si>
  <si>
    <t>29328</t>
  </si>
  <si>
    <t>110MG CPS DUR 60X1 I</t>
  </si>
  <si>
    <t>DIGOXIN</t>
  </si>
  <si>
    <t>83318</t>
  </si>
  <si>
    <t>DIGOXIN 0,125 LÉČIVA</t>
  </si>
  <si>
    <t>0,125MG TBL NOB 30</t>
  </si>
  <si>
    <t>DOMPERIDON</t>
  </si>
  <si>
    <t>47271</t>
  </si>
  <si>
    <t>FEXOFENADIN</t>
  </si>
  <si>
    <t>120929</t>
  </si>
  <si>
    <t>EWOFEX</t>
  </si>
  <si>
    <t>120MG TBL FLM 30</t>
  </si>
  <si>
    <t>84398</t>
  </si>
  <si>
    <t>100MG CPS DUR 100</t>
  </si>
  <si>
    <t>GLIMEPIRID</t>
  </si>
  <si>
    <t>12026</t>
  </si>
  <si>
    <t>GLIMEPIRID SANDOZ</t>
  </si>
  <si>
    <t>KALCITRIOL</t>
  </si>
  <si>
    <t>14937</t>
  </si>
  <si>
    <t>ROCALTROL</t>
  </si>
  <si>
    <t>0,25MCG CPS MOL 30</t>
  </si>
  <si>
    <t>162858</t>
  </si>
  <si>
    <t>100MG TBL ENT 28</t>
  </si>
  <si>
    <t>LINAGLIPTIN</t>
  </si>
  <si>
    <t>168447</t>
  </si>
  <si>
    <t>TRAJENTA</t>
  </si>
  <si>
    <t>5MG TBL FLM 30X1</t>
  </si>
  <si>
    <t>MELPERON</t>
  </si>
  <si>
    <t>199466</t>
  </si>
  <si>
    <t>BURONIL</t>
  </si>
  <si>
    <t>25MG TBL FLM 50</t>
  </si>
  <si>
    <t>23793</t>
  </si>
  <si>
    <t>GLUCOPHAGE</t>
  </si>
  <si>
    <t>500MG TBL FLM 5X10</t>
  </si>
  <si>
    <t>METRONIDAZOL</t>
  </si>
  <si>
    <t>2427</t>
  </si>
  <si>
    <t>250MG TBL NOB 20</t>
  </si>
  <si>
    <t>12895</t>
  </si>
  <si>
    <t>100MG POR GRA SUS 30 I</t>
  </si>
  <si>
    <t>215606</t>
  </si>
  <si>
    <t>215605</t>
  </si>
  <si>
    <t>124115</t>
  </si>
  <si>
    <t>10MG/5MG TBL NOB 30</t>
  </si>
  <si>
    <t>POTRAVINY PRO ZVLÁŠTNÍ LÉKAŘSKÉ ÚČELY (PZLÚ)</t>
  </si>
  <si>
    <t>33331</t>
  </si>
  <si>
    <t>33526</t>
  </si>
  <si>
    <t>POR SOL 1X1000ML</t>
  </si>
  <si>
    <t>210568</t>
  </si>
  <si>
    <t>150MG CPS DUR 56</t>
  </si>
  <si>
    <t>RIFAXIMIN</t>
  </si>
  <si>
    <t>202740</t>
  </si>
  <si>
    <t>200MG TBL FLM 28</t>
  </si>
  <si>
    <t>145583</t>
  </si>
  <si>
    <t>40MG TBL FLM 30</t>
  </si>
  <si>
    <t>163138</t>
  </si>
  <si>
    <t>SULFAMETHOXAZOL A TRIMETHOPRIM</t>
  </si>
  <si>
    <t>3377</t>
  </si>
  <si>
    <t>BISEPTOL</t>
  </si>
  <si>
    <t>400MG/80MG TBL NOB 20</t>
  </si>
  <si>
    <t>TIANEPTIN</t>
  </si>
  <si>
    <t>14808</t>
  </si>
  <si>
    <t>12,5MG TBL OBD 90</t>
  </si>
  <si>
    <t>TRAMADOL</t>
  </si>
  <si>
    <t>201138</t>
  </si>
  <si>
    <t>TRAMAL RETARD TABLETY 100 MG</t>
  </si>
  <si>
    <t>100MG TBL PRO 30 II</t>
  </si>
  <si>
    <t>193741</t>
  </si>
  <si>
    <t>2,5MG TBL FLM 168</t>
  </si>
  <si>
    <t>168326</t>
  </si>
  <si>
    <t>2,5MG TBL FLM 20</t>
  </si>
  <si>
    <t>MEBEVERIN</t>
  </si>
  <si>
    <t>100301</t>
  </si>
  <si>
    <t>DUSPATALIN RETARD</t>
  </si>
  <si>
    <t>200MG CPS RDR 30</t>
  </si>
  <si>
    <t>PAROXETIN</t>
  </si>
  <si>
    <t>*1005</t>
  </si>
  <si>
    <t>CIPROFIBRÁT</t>
  </si>
  <si>
    <t>47684</t>
  </si>
  <si>
    <t>LIPANOR</t>
  </si>
  <si>
    <t>100MG CPS DUR 60</t>
  </si>
  <si>
    <t>132908</t>
  </si>
  <si>
    <t>500MG TBL FLM 120</t>
  </si>
  <si>
    <t>132907</t>
  </si>
  <si>
    <t>142140</t>
  </si>
  <si>
    <t>10MG TBL FLM 84</t>
  </si>
  <si>
    <t>GUAJFENESIN</t>
  </si>
  <si>
    <t>58249</t>
  </si>
  <si>
    <t>GUAJACURAN 5%</t>
  </si>
  <si>
    <t>50MG/ML INJ SOL 10X10ML</t>
  </si>
  <si>
    <t>HYDROXYCHLOROCHIN</t>
  </si>
  <si>
    <t>54424</t>
  </si>
  <si>
    <t>200MG TBL FLM 60</t>
  </si>
  <si>
    <t>96696</t>
  </si>
  <si>
    <t>2,5MG CPS DUR 30</t>
  </si>
  <si>
    <t>21794</t>
  </si>
  <si>
    <t>IVABRADIN</t>
  </si>
  <si>
    <t>224680</t>
  </si>
  <si>
    <t>IVABRADIN TEVA</t>
  </si>
  <si>
    <t>7,5MG TBL FLM 56 KALBLI</t>
  </si>
  <si>
    <t>KLOTRIMAZOL</t>
  </si>
  <si>
    <t>13798</t>
  </si>
  <si>
    <t>CANESTEN</t>
  </si>
  <si>
    <t>10MG/G CRM 20G</t>
  </si>
  <si>
    <t>203564</t>
  </si>
  <si>
    <t>147454</t>
  </si>
  <si>
    <t>88MCG TBL NOB 100 II</t>
  </si>
  <si>
    <t>97186</t>
  </si>
  <si>
    <t>100MCG TBL NOB 100 I</t>
  </si>
  <si>
    <t>MEBENDAZOL</t>
  </si>
  <si>
    <t>122198</t>
  </si>
  <si>
    <t>VERMOX</t>
  </si>
  <si>
    <t>100MG TBL NOB 6</t>
  </si>
  <si>
    <t>214193</t>
  </si>
  <si>
    <t>OXAZEPAM</t>
  </si>
  <si>
    <t>1940</t>
  </si>
  <si>
    <t>OXAZEPAM LÉČIVA</t>
  </si>
  <si>
    <t>10MG TBL NOB 20</t>
  </si>
  <si>
    <t>124091</t>
  </si>
  <si>
    <t>5MG/5MG TBL NOB 90</t>
  </si>
  <si>
    <t>PITOFENON A ANALGETIKA</t>
  </si>
  <si>
    <t>176954</t>
  </si>
  <si>
    <t>500MG/ML+5MG/ML POR GTT SOL 1X</t>
  </si>
  <si>
    <t>RIVAROXABAN</t>
  </si>
  <si>
    <t>168903</t>
  </si>
  <si>
    <t>XARELTO</t>
  </si>
  <si>
    <t>20MG TBL FLM 28 II</t>
  </si>
  <si>
    <t>19571</t>
  </si>
  <si>
    <t>TBL OBD 100</t>
  </si>
  <si>
    <t>SUKRALFÁT</t>
  </si>
  <si>
    <t>91217</t>
  </si>
  <si>
    <t>VENTER</t>
  </si>
  <si>
    <t>1G TBL NOB 50</t>
  </si>
  <si>
    <t>VINPOCETIN</t>
  </si>
  <si>
    <t>168328</t>
  </si>
  <si>
    <t>2,5MG TBL FLM 60X1</t>
  </si>
  <si>
    <t>Obvazový materiál, náplasti</t>
  </si>
  <si>
    <t>80986</t>
  </si>
  <si>
    <t>OBINADLO ELASTICKÉ FIXA CREP</t>
  </si>
  <si>
    <t>8CMX4M,TAŽNOST 160%,20KS</t>
  </si>
  <si>
    <t>80573</t>
  </si>
  <si>
    <t>KRYTÍ ABSORPČNÍ MEPILEX</t>
  </si>
  <si>
    <t>10X10CM SE SILIKONOVOU VRSTVOU SAFETAC,5KS</t>
  </si>
  <si>
    <t>170311</t>
  </si>
  <si>
    <t>KOMPRESY ZETUVIT PLUS VYSOCE SAVÉ STERILNÍ</t>
  </si>
  <si>
    <t>10X10CM,10KS</t>
  </si>
  <si>
    <t>80587</t>
  </si>
  <si>
    <t>OBINADLO ELASTICKÉ CZIDEÁL</t>
  </si>
  <si>
    <t>10CMX5M,KRÁTKÝ TAH,1KS</t>
  </si>
  <si>
    <t>82046</t>
  </si>
  <si>
    <t>KRYTÍ MŘÍŽKA SILIKONOVÁ MEPITEL ONE,289200</t>
  </si>
  <si>
    <t>8X10CM SE SILIKONOVOU VRSTVOU SAFETAC,5KS</t>
  </si>
  <si>
    <t>169435</t>
  </si>
  <si>
    <t>KRYTÍ ABSORPČNÍ MEXTRA SUPERABSORBENT</t>
  </si>
  <si>
    <t>80767</t>
  </si>
  <si>
    <t>KRYTÍ S MASTÍ JELONET</t>
  </si>
  <si>
    <t>45389</t>
  </si>
  <si>
    <t>PUNČOCHY KOMPRESNÍ STEHENNÍ II.K.T.</t>
  </si>
  <si>
    <t>MAXIS COMFORT A-G</t>
  </si>
  <si>
    <t>ATENOLOL</t>
  </si>
  <si>
    <t>58659</t>
  </si>
  <si>
    <t>ATENOLOL AL 25</t>
  </si>
  <si>
    <t>154025</t>
  </si>
  <si>
    <t>ALZIL</t>
  </si>
  <si>
    <t>44997</t>
  </si>
  <si>
    <t>500MG TBL RET 100</t>
  </si>
  <si>
    <t>LEVETIRACETAM</t>
  </si>
  <si>
    <t>25835</t>
  </si>
  <si>
    <t>KEPPRA</t>
  </si>
  <si>
    <t>500MG TBL FLM 50</t>
  </si>
  <si>
    <t>86393</t>
  </si>
  <si>
    <t>0,5G TBL NOB 50</t>
  </si>
  <si>
    <t>54151</t>
  </si>
  <si>
    <t>50MG TBL NOB 60</t>
  </si>
  <si>
    <t>25364</t>
  </si>
  <si>
    <t>20MG CPS ETD 14</t>
  </si>
  <si>
    <t>215608</t>
  </si>
  <si>
    <t>HELICID 10 ZENTIVA</t>
  </si>
  <si>
    <t>10MG CPS ETD 28</t>
  </si>
  <si>
    <t>PROPAFENON</t>
  </si>
  <si>
    <t>186335</t>
  </si>
  <si>
    <t>150MG TBL FLM 50</t>
  </si>
  <si>
    <t>132524</t>
  </si>
  <si>
    <t>GESTODEN A ETHINYLESTRADIOL</t>
  </si>
  <si>
    <t>97557</t>
  </si>
  <si>
    <t>LINDYNETTE 20</t>
  </si>
  <si>
    <t>75MCG/20MCG TBL OBD 3X21</t>
  </si>
  <si>
    <t>KVETIAPIN</t>
  </si>
  <si>
    <t>125752</t>
  </si>
  <si>
    <t>69447</t>
  </si>
  <si>
    <t>25MG TBL OBD 50</t>
  </si>
  <si>
    <t>26539</t>
  </si>
  <si>
    <t>6MG CPS DUR 56</t>
  </si>
  <si>
    <t>ATENOLOL A THIAZIDY</t>
  </si>
  <si>
    <t>76715</t>
  </si>
  <si>
    <t>100MG/25MG TBL FLM 28</t>
  </si>
  <si>
    <t>32953</t>
  </si>
  <si>
    <t>ERDOSTEIN</t>
  </si>
  <si>
    <t>87076</t>
  </si>
  <si>
    <t>300MG CPS DUR 20</t>
  </si>
  <si>
    <t>98219</t>
  </si>
  <si>
    <t>FURON</t>
  </si>
  <si>
    <t>56810</t>
  </si>
  <si>
    <t>FURORESE 250</t>
  </si>
  <si>
    <t>23797</t>
  </si>
  <si>
    <t>59808</t>
  </si>
  <si>
    <t>19000IU/ML INJ SOL ISP 10X0,8M</t>
  </si>
  <si>
    <t>ORGANISMY PRODUKUJÍCÍ KYSELINU MLÉČNOU</t>
  </si>
  <si>
    <t>172984</t>
  </si>
  <si>
    <t>HYLAK FORTE</t>
  </si>
  <si>
    <t>POR SOL 1X100ML</t>
  </si>
  <si>
    <t>180640</t>
  </si>
  <si>
    <t>40MG TBL ENT 30 II</t>
  </si>
  <si>
    <t>81454</t>
  </si>
  <si>
    <t>667G/L POR SOL 1X200ML HDP</t>
  </si>
  <si>
    <t>Standardní lůžková péče</t>
  </si>
  <si>
    <t>Ambulance interní</t>
  </si>
  <si>
    <t>Preskripce a záchyt receptů a poukazů - orientační přehled</t>
  </si>
  <si>
    <t>Přehled plnění pozitivního listu (PL) - 
   preskripce léčivých přípravků dle objemu Kč mimo PL</t>
  </si>
  <si>
    <t>B01AA03 - WARFARIN</t>
  </si>
  <si>
    <t>B03AE10 - RŮZNÉ JINÉ KOMBINACE ŽELEZA</t>
  </si>
  <si>
    <t>C01EB15 - TRIMETAZIDIN</t>
  </si>
  <si>
    <t>C01EB17 - IVABRADIN</t>
  </si>
  <si>
    <t>A02BC03 - LANSOPRAZOL</t>
  </si>
  <si>
    <t>B01AA03</t>
  </si>
  <si>
    <t>19000IU/ML INJ SOL ISP 10X0,8ML</t>
  </si>
  <si>
    <t>A02BC03</t>
  </si>
  <si>
    <t>B03AE10</t>
  </si>
  <si>
    <t>C01EB15</t>
  </si>
  <si>
    <t>C01EB17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</si>
  <si>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</si>
  <si>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</si>
  <si>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</si>
  <si>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</si>
  <si>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</si>
  <si>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</si>
  <si>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</si>
  <si>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</si>
  <si>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</si>
  <si>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</si>
  <si>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</si>
  <si>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50115089 - ZPr - katetry PICC/MIDLINE (Z554)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</si>
  <si>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</si>
  <si>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</si>
  <si>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</si>
  <si>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</si>
  <si>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</si>
  <si>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</si>
  <si>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</si>
  <si>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</si>
  <si>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50115040</t>
  </si>
  <si>
    <t>laboratorní materiál (Z505)</t>
  </si>
  <si>
    <t>ZC052</t>
  </si>
  <si>
    <t>Tlouček drsný 24 x 115 mm JIZE213A/1</t>
  </si>
  <si>
    <t>50115050</t>
  </si>
  <si>
    <t>obvazový materiál (Z502)</t>
  </si>
  <si>
    <t>ZA539</t>
  </si>
  <si>
    <t>Kompresa NT 10 x 10 cm nesterilní 06103</t>
  </si>
  <si>
    <t>ZC506</t>
  </si>
  <si>
    <t>Kompresa NT 10 x 10 cm/5 ks sterilní 1325020275</t>
  </si>
  <si>
    <t>ZC845</t>
  </si>
  <si>
    <t>Kompresa NT 10 x 20 cm/5 ks sterilní 26621</t>
  </si>
  <si>
    <t>ZC854</t>
  </si>
  <si>
    <t>Kompresa NT 7,5 x 7,5 cm/2 ks sterilní 26510</t>
  </si>
  <si>
    <t>ZP200</t>
  </si>
  <si>
    <t>Krytí - roztok na ošetření ran Aqvitox D s rozprašovačem 500 ml 002745710</t>
  </si>
  <si>
    <t>ZD746</t>
  </si>
  <si>
    <t>Krytí atrauman Ag 10 x 10 cm bal. á 3 ks 499572</t>
  </si>
  <si>
    <t>ZL410</t>
  </si>
  <si>
    <t>Krytí gelové Hemagel 100 g A2681147</t>
  </si>
  <si>
    <t>ZK405</t>
  </si>
  <si>
    <t>Krytí hemostatické gelitaspon standard 80 x 50 mm x 10 mm bal. á 10 ks A2107861</t>
  </si>
  <si>
    <t>ZN200</t>
  </si>
  <si>
    <t>Krytí hemostatické traumacel new dent kostky bal. á 50 ks 10115</t>
  </si>
  <si>
    <t>ZA639</t>
  </si>
  <si>
    <t>Krytí hydroclean advance (tenderwet 24 active-609214+ pův. VZP 0081104) 10 x 10 cm bal. á 10 ks 6097722</t>
  </si>
  <si>
    <t>ZA327</t>
  </si>
  <si>
    <t>Krytí hydrocoll 10 x 10 cm bal. á 10 ks 9007442</t>
  </si>
  <si>
    <t>ZA547</t>
  </si>
  <si>
    <t>Krytí inadine nepřilnavé 9,5 x 9,5 cm 1/10 SYS01512EE</t>
  </si>
  <si>
    <t>ZF042</t>
  </si>
  <si>
    <t>Krytí mastný tyl jelonet 10 x 10 cm á 10 ks 7404</t>
  </si>
  <si>
    <t>ZE748</t>
  </si>
  <si>
    <t>Krytí melgisorb Ag alginátové absorpční 10 x 10 cm bal. á 10 ks 256105</t>
  </si>
  <si>
    <t>ZA476</t>
  </si>
  <si>
    <t>Krytí mepilex border lite 10 x 10 cm bal. á 5 ks 281300-00</t>
  </si>
  <si>
    <t>ZD633</t>
  </si>
  <si>
    <t>Krytí mepilex border sacrum 18 x 18 cm bal. á 5 ks 282000-01</t>
  </si>
  <si>
    <t>ZC550</t>
  </si>
  <si>
    <t>Krytí mepilex silikonový Ag 10 x 10 cm bal. á 5 ks 287110-00</t>
  </si>
  <si>
    <t>ZG613</t>
  </si>
  <si>
    <t>Krytí mepitel one 8 x 10 cm  bal. á 5 ks 289200-00</t>
  </si>
  <si>
    <t>ZA324</t>
  </si>
  <si>
    <t>Krytí tegaderm 10,0 cm x 12,0 cm bal. á 50 ks 1626W</t>
  </si>
  <si>
    <t>ZC702</t>
  </si>
  <si>
    <t>Krytí tegaderm 6,0 cm x 7,0 cm bal. á 100 ks 1624W</t>
  </si>
  <si>
    <t>ZL667</t>
  </si>
  <si>
    <t>Krytí tegaderm i.v. advanced 6,5 cm x 7,0 cm bal. á 400 ks 1683 - náhrada ZA564</t>
  </si>
  <si>
    <t>ZB404</t>
  </si>
  <si>
    <t>Náplast cosmos 8 cm x 1 m 5403353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</si>
  <si>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</si>
  <si>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</si>
  <si>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</si>
  <si>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</si>
  <si>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</si>
  <si>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</si>
  <si>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ZH011</t>
  </si>
  <si>
    <t>Náplast micropore 1,25 cm x 9,14 m bal. á 24 ks 1530-0</t>
  </si>
  <si>
    <t>ZH012</t>
  </si>
  <si>
    <t>Náplast micropore 2,50 cm x 9,10 m 840W-1</t>
  </si>
  <si>
    <t>ZA318</t>
  </si>
  <si>
    <t>Náplast transpore 1,25 cm x 9,14 m 1527-0</t>
  </si>
  <si>
    <t>ZD934</t>
  </si>
  <si>
    <t>Obinadlo elastické idealflex krátkotažné 12 cm x 5 m 931324</t>
  </si>
  <si>
    <t>ZN477</t>
  </si>
  <si>
    <t>Obinadlo elastické universal 12 cm x 5 m 1323100314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</si>
  <si>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</si>
  <si>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</si>
  <si>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</si>
  <si>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</si>
  <si>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</si>
  <si>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</si>
  <si>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ZA588</t>
  </si>
  <si>
    <t>Sada k odstranění stehů PEHA 9919004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</si>
  <si>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</si>
  <si>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</si>
  <si>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</si>
  <si>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</si>
  <si>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</si>
  <si>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</si>
  <si>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</si>
  <si>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</si>
  <si>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ZN618</t>
  </si>
  <si>
    <t>Brýle kyslíkové pro dospělé bal. á 100 ks A0100</t>
  </si>
  <si>
    <t>ZB770</t>
  </si>
  <si>
    <t>Držák jehly excentrický Holdex 450263</t>
  </si>
  <si>
    <t>ZB771</t>
  </si>
  <si>
    <t>Držák jehly základní 450201</t>
  </si>
  <si>
    <t>ZC498</t>
  </si>
  <si>
    <t>Držák močových sáčků UH 800800100</t>
  </si>
  <si>
    <t>ZA738</t>
  </si>
  <si>
    <t>Filtr mini spike zelený 4550242</t>
  </si>
  <si>
    <t>ZN298</t>
  </si>
  <si>
    <t>Hadička spojovací Gamaplus HS 1,8 x 1800 LL NO DOP 606304-ND</t>
  </si>
  <si>
    <t>ZN297</t>
  </si>
  <si>
    <t>Hadička spojovací Gamaplus HS 1,8 x 450 LL NO DOP 606301-ND</t>
  </si>
  <si>
    <t>ZB320</t>
  </si>
  <si>
    <t>Irigátor z PVC kompl</t>
  </si>
  <si>
    <t>ZD808</t>
  </si>
  <si>
    <t>Kanyla vasofix 22G modrá safety 4269098S-01</t>
  </si>
  <si>
    <t>ZA748</t>
  </si>
  <si>
    <t>Kanyla venofix 25G oranžová 4056370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</si>
  <si>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</si>
  <si>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</si>
  <si>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</si>
  <si>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</si>
  <si>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ZN411</t>
  </si>
  <si>
    <t>Katetr močový nelaton 18CH Silasil balónkový 28 dní bal. á 10 ks 186005-000180</t>
  </si>
  <si>
    <t>ZC682</t>
  </si>
  <si>
    <t>Katetr močový nelaton á 100 ks CH12 14-12.100</t>
  </si>
  <si>
    <t>ZK884</t>
  </si>
  <si>
    <t>Kohout trojcestný discofix modrý 4095111</t>
  </si>
  <si>
    <t>ZO372</t>
  </si>
  <si>
    <t>Konektor bezjehlový OptiSyte JIM:JSM4001</t>
  </si>
  <si>
    <t>ZP078</t>
  </si>
  <si>
    <t>Kontejner 25 ml PP šroubový sterilní uzávěr 2680/EST/SG</t>
  </si>
  <si>
    <t>ZD903</t>
  </si>
  <si>
    <t>Kontejner+ lopatka 30 ml nesterilní FLME25133</t>
  </si>
  <si>
    <t>ZB117</t>
  </si>
  <si>
    <t>Lanceta haemolance modrá plus low flow bal. á 100 ks DIS7371</t>
  </si>
  <si>
    <t>ZA728</t>
  </si>
  <si>
    <t>Lopatka ústní dřevěná lékařská nesterilní bal. á 100 ks 1320100655</t>
  </si>
  <si>
    <t>ZE159</t>
  </si>
  <si>
    <t>Nádoba na kontaminovaný odpad 2 l 15-0003</t>
  </si>
  <si>
    <t>ZP509</t>
  </si>
  <si>
    <t>Pinzeta UH sterilní I0600</t>
  </si>
  <si>
    <t>ZJ672</t>
  </si>
  <si>
    <t>Pohár na moč 250 ml UH GAMA204809</t>
  </si>
  <si>
    <t>ZL688</t>
  </si>
  <si>
    <t>Proužky Accu-Check Inform IIStrip 50 EU1 á 50 ks 05942861041</t>
  </si>
  <si>
    <t>ZA831</t>
  </si>
  <si>
    <t>Rourka rektální CH20 délka 40 cm 19-20.100</t>
  </si>
  <si>
    <t>ZL689</t>
  </si>
  <si>
    <t>Roztok Accu-Check Performa Int´l Controls 1+2 level 04861736</t>
  </si>
  <si>
    <t>ZB249</t>
  </si>
  <si>
    <t>Sáček močový s křížovou výpustí 2000 ml ZAR-TNU201601</t>
  </si>
  <si>
    <t>ZD616</t>
  </si>
  <si>
    <t>Set sterilní pro močovou katetrizaci+ aqua permanent 4 Mediset bal. á 54 ks 753882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</si>
  <si>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</si>
  <si>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</si>
  <si>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</si>
  <si>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</si>
  <si>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</si>
  <si>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</si>
  <si>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</si>
  <si>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</si>
  <si>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</si>
  <si>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</si>
  <si>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ZA749</t>
  </si>
  <si>
    <t>Stříkačka injekční 3-dílná 50 ml LL Omnifix Solo 4617509F</t>
  </si>
  <si>
    <t>ZN854</t>
  </si>
  <si>
    <t>Stříkačka injekční arteriální 3 ml bez jehly s heparinem bal. á 100 ks safePICO Aspirator 956-622</t>
  </si>
  <si>
    <t>ZO543</t>
  </si>
  <si>
    <t>Stříkačka injekční předplněná 0,9% NaCl 10 ml BD PosiFlush SP EMA bal. á 30 ks 306585</t>
  </si>
  <si>
    <t>ZB893</t>
  </si>
  <si>
    <t>Stříkačka inzulinová omnican 0,5 ml 100j s jehlou 30 G bal. á 100 ks 9151125S</t>
  </si>
  <si>
    <t>ZB006</t>
  </si>
  <si>
    <t>Teploměr digitální thermoval basic 9250391</t>
  </si>
  <si>
    <t>ZP357</t>
  </si>
  <si>
    <t>Tyčinka vatová zvlhčující glycerín + citron bal. á 75 ks FTL-LS-15</t>
  </si>
  <si>
    <t>ZA812</t>
  </si>
  <si>
    <t>Uzávěr do katetrů 4435001</t>
  </si>
  <si>
    <t>ZK799</t>
  </si>
  <si>
    <t>Zátka combi červená 4495101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</si>
  <si>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</si>
  <si>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</si>
  <si>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</si>
  <si>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</si>
  <si>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</si>
  <si>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</si>
  <si>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ZB777</t>
  </si>
  <si>
    <t>Zkumavka červená 3,5 ml gel 454071</t>
  </si>
  <si>
    <t>ZB761</t>
  </si>
  <si>
    <t>Zkumavka červená 4 ml 454092</t>
  </si>
  <si>
    <t>ZB759</t>
  </si>
  <si>
    <t>Zkumavka červená 8 ml gel 455071</t>
  </si>
  <si>
    <t>ZE468</t>
  </si>
  <si>
    <t>Zkumavka koagulace modrá Quick 1 ml 454320</t>
  </si>
  <si>
    <t>ZB775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</si>
  <si>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</si>
  <si>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</si>
  <si>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</si>
  <si>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</si>
  <si>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</si>
  <si>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</si>
  <si>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</si>
  <si>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</si>
  <si>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</si>
  <si>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</si>
  <si>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</si>
  <si>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</si>
  <si>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</si>
  <si>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</si>
  <si>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</si>
  <si>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50115065</t>
  </si>
  <si>
    <t>ZPr - vpichovací materiál (Z530)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</si>
  <si>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</si>
  <si>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</si>
  <si>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</si>
  <si>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</si>
  <si>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</si>
  <si>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</si>
  <si>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</si>
  <si>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</si>
  <si>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ZB556</t>
  </si>
  <si>
    <t>Jehla injekční 1,2 x 40 mm růžová 4665120</t>
  </si>
  <si>
    <t>ZB768</t>
  </si>
  <si>
    <t>Jehla vakuová 216/38 mm zelená 450076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</si>
  <si>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</si>
  <si>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</si>
  <si>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</si>
  <si>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</si>
  <si>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</si>
  <si>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</si>
  <si>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</si>
  <si>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</si>
  <si>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ZP949</t>
  </si>
  <si>
    <t>Rukavice nitril basic bez p. modré XL bal. á 170 ks 44753</t>
  </si>
  <si>
    <t>ZM294</t>
  </si>
  <si>
    <t>Rukavice nitril sempercare bez p. XL bal. á 180 ks 30818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</si>
  <si>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</si>
  <si>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</si>
  <si>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</si>
  <si>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</si>
  <si>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</si>
  <si>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</si>
  <si>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50115070</t>
  </si>
  <si>
    <t>ZPr - katetry ostatní (Z513)</t>
  </si>
  <si>
    <t>KD603</t>
  </si>
  <si>
    <t>katetr tiemann Ch14/40 MPI:120014</t>
  </si>
  <si>
    <t>50115079</t>
  </si>
  <si>
    <t>ZPr - internzivní péče (Z542)</t>
  </si>
  <si>
    <t>ZN620</t>
  </si>
  <si>
    <t>Maska kyslíková dospělá s nebulizací a hadičkou 2 m bal. á 100 ks A0400</t>
  </si>
  <si>
    <t>ZA459</t>
  </si>
  <si>
    <t>Kompresa AB 10 x 20 cm/1 ks sterilní NT savá (1230114021) 1327114021</t>
  </si>
  <si>
    <t>ZC846</t>
  </si>
  <si>
    <t>Kompresa AB 15 x 25 cm/1 ks sterilní NT savá (1230114031) 1327114031</t>
  </si>
  <si>
    <t>ZA563</t>
  </si>
  <si>
    <t>Kompresa AB 20 x 20 cm/1 ks sterilní NT savá (1230114041) 1327114041</t>
  </si>
  <si>
    <t>ZA545</t>
  </si>
  <si>
    <t>Krytí hydrogelové nu-gel s algin. 15 g bal. á 10 ks SYSMNG415EE</t>
  </si>
  <si>
    <t>ZA537</t>
  </si>
  <si>
    <t>Krytí mepilex heel 13 x 20 cm bal. á 5 ks 288100-01</t>
  </si>
  <si>
    <t>ZN895</t>
  </si>
  <si>
    <t>Krytí reston nesterilní 10,0 cm x 5,0 cm x 5 m role 1563L</t>
  </si>
  <si>
    <t>ZC885</t>
  </si>
  <si>
    <t>Náplast omnifix E 10 cm x 10 m 900650</t>
  </si>
  <si>
    <t>ZB372</t>
  </si>
  <si>
    <t>Ambuvak pro dospělé vak 1,0 l 7153000</t>
  </si>
  <si>
    <t>ZK978</t>
  </si>
  <si>
    <t>Cévka odsávací CH16 s přerušovačem sání P01175a</t>
  </si>
  <si>
    <t>ZK979</t>
  </si>
  <si>
    <t>Cévka odsávací CH18 s přerušovačem sání P01177a</t>
  </si>
  <si>
    <t>ZB103</t>
  </si>
  <si>
    <t>Láhev k odsávačce flovac 2l hadice 1,8 m 000-036-021</t>
  </si>
  <si>
    <t>ZJ695</t>
  </si>
  <si>
    <t>Sonda žaludeční CH14 1200 mm s RTG linkou bal. á 50 ks 412014</t>
  </si>
  <si>
    <t>ZJ312</t>
  </si>
  <si>
    <t>Sonda žaludeční CH16 1200 mm s RTG linkou bal. á 50 ks 412016</t>
  </si>
  <si>
    <t>ZA964</t>
  </si>
  <si>
    <t>Stříkačka janett 3-dílná 60 ml sterilní vyplachovací 050ML3CZ-CEW (MRG564)</t>
  </si>
  <si>
    <t>ZB763</t>
  </si>
  <si>
    <t>Zkumavka červená 9 ml 455092</t>
  </si>
  <si>
    <t>ZK649</t>
  </si>
  <si>
    <t>Jehla inzulínová BD 30 G x 8 mm Micro-Fine plus bal. á 100 ks 320214</t>
  </si>
  <si>
    <t>ZK977</t>
  </si>
  <si>
    <t>Cévka odsávací CH14 s přerušovačem sání P01173a</t>
  </si>
  <si>
    <t>ZA808</t>
  </si>
  <si>
    <t>Kanyla venofix safety 23G modrá 4056353</t>
  </si>
  <si>
    <t>ZB743</t>
  </si>
  <si>
    <t>Manžeta TK k tonometru dospělá dvouhadičková na suchý zip P00171</t>
  </si>
  <si>
    <t>ZB754</t>
  </si>
  <si>
    <t>Zkumavka černá 2 ml 454073</t>
  </si>
  <si>
    <t>Spotřeba zdravotnického materiálu - orientační přehled</t>
  </si>
  <si>
    <t>3 NLZP</t>
  </si>
  <si>
    <t>4 THP</t>
  </si>
  <si>
    <t>1 Celkem</t>
  </si>
  <si>
    <t>2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</si>
  <si>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</si>
  <si>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</si>
  <si>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</si>
  <si>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</si>
  <si>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</si>
  <si>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</si>
  <si>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</si>
  <si>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</si>
  <si>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</si>
  <si>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</si>
  <si>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</si>
  <si>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101 - Pracoviště interního lékařství</t>
  </si>
  <si>
    <t>106 - Pracoviště geriatrie</t>
  </si>
  <si>
    <t xml:space="preserve">9F9 - Pracov. ústavní péče na ošetřovatelském lůžku - F 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</si>
  <si>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</si>
  <si>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</si>
  <si>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</si>
  <si>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</si>
  <si>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</si>
  <si>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Šanová Hana</t>
  </si>
  <si>
    <t>Zdravotní výkony vykázané na pracovišti v rámci ambulantní péče dle lékařů *</t>
  </si>
  <si>
    <t>9F9</t>
  </si>
  <si>
    <t>V</t>
  </si>
  <si>
    <t>09511</t>
  </si>
  <si>
    <t xml:space="preserve">MINIMÁLNÍ KONTAKT LÉKAuE S PACIENTEM              </t>
  </si>
  <si>
    <t>06</t>
  </si>
  <si>
    <t>101</t>
  </si>
  <si>
    <t>1</t>
  </si>
  <si>
    <t>0000499</t>
  </si>
  <si>
    <t>MAGNESIUM SULFURICUM BIOTIKA 20%</t>
  </si>
  <si>
    <t>0007981</t>
  </si>
  <si>
    <t>0055824</t>
  </si>
  <si>
    <t>0089212</t>
  </si>
  <si>
    <t>0207313</t>
  </si>
  <si>
    <t>INJECTIO PROCAINII CHLORATI 0,2% ARDEAPHARMA</t>
  </si>
  <si>
    <t>MINIMÁLNÍ KONTAKT LÉKAŘE S PACIENTEM</t>
  </si>
  <si>
    <t>09551</t>
  </si>
  <si>
    <t>SIGNÁLNÍ VÝKON - INFORMACE O VYDÁNÍ ROZHODNUTÍ O U</t>
  </si>
  <si>
    <t>11022</t>
  </si>
  <si>
    <t>CÍLENÉ VYŠETŘENÍ INTERNISTOU</t>
  </si>
  <si>
    <t xml:space="preserve">CÍLENÉ VYŠETuENÍ INTERNISTOU                      </t>
  </si>
  <si>
    <t>09543</t>
  </si>
  <si>
    <t>Signalni kod</t>
  </si>
  <si>
    <t xml:space="preserve">Signalni kod                                      </t>
  </si>
  <si>
    <t>09119</t>
  </si>
  <si>
    <t xml:space="preserve">ODBĚR KRVE ZE ŽÍLY U DOSPĚLÉHO NEBO DÍTĚTE NAD 10 </t>
  </si>
  <si>
    <t xml:space="preserve">ODBcR KRVE ZE "ÍLY U DOSPcLÉHO NEBO DÍTcTE NAD 10 </t>
  </si>
  <si>
    <t>11111</t>
  </si>
  <si>
    <t>EKG VYŠETŘENÍ INTERNISTOU</t>
  </si>
  <si>
    <t xml:space="preserve">EKG VYŠETuENÍ INTERNISTOU                         </t>
  </si>
  <si>
    <t>09215</t>
  </si>
  <si>
    <t xml:space="preserve">INJEKCE I. M., S. C., I. D.                       </t>
  </si>
  <si>
    <t>09223</t>
  </si>
  <si>
    <t>INTRAVENÓZNÍ INFÚZE U DOSPĚLÉHO NEBO DÍTĚTE NAD 10</t>
  </si>
  <si>
    <t>INTRAVENÓZNÍ INFÚZE U DOSPcLÉHO NEBO DÍTcTE NAD 10</t>
  </si>
  <si>
    <t>11023</t>
  </si>
  <si>
    <t>KONTROLNÍ VYŠETŘENÍ INTERNISTOU</t>
  </si>
  <si>
    <t xml:space="preserve">KONTROLNÍ VYŠETuENÍ INTERNISTOU                   </t>
  </si>
  <si>
    <t>106</t>
  </si>
  <si>
    <t>0067547</t>
  </si>
  <si>
    <t>ALMIRAL</t>
  </si>
  <si>
    <t>0214745</t>
  </si>
  <si>
    <t>THIOGAMMA TURBO SET</t>
  </si>
  <si>
    <t>09127</t>
  </si>
  <si>
    <t>EKG VYŠETŘENÍ</t>
  </si>
  <si>
    <t xml:space="preserve">EKG VYŠETuENÍ                                     </t>
  </si>
  <si>
    <t>09237</t>
  </si>
  <si>
    <t>OŠETŘENÍ A PŘEVAZ RÁNY VČETNĚ OŠETŘENÍ KOŽNÍCH A P</t>
  </si>
  <si>
    <t>OŠETuENÍ A PuEVAZ RÁNY VÖETNc OŠETuENÍ KO"NÍCH A P</t>
  </si>
  <si>
    <t>09550</t>
  </si>
  <si>
    <t>SIGNÁLNÍ VÝKON - INFORMACE O VYDÁNÍ ROZHODNUTÍ O D</t>
  </si>
  <si>
    <t>16021</t>
  </si>
  <si>
    <t>KOMPLEXNÍ VYŠETŘENÍ GERIATREM</t>
  </si>
  <si>
    <t>16110</t>
  </si>
  <si>
    <t>TEST AKTIVIT DENNÍHO ŽIVOTA V GERIATRII</t>
  </si>
  <si>
    <t xml:space="preserve">TEST AKTIVIT DENNÍHO "IVOTA V GERIATRII           </t>
  </si>
  <si>
    <t>16120</t>
  </si>
  <si>
    <t>TEST MENTÁLNÍCH FUNKCÍ V GERIATRII</t>
  </si>
  <si>
    <t xml:space="preserve">TEST MENTÁLNÍCH FUNKCÍ V GERIATRII                </t>
  </si>
  <si>
    <t>16022</t>
  </si>
  <si>
    <t>CÍLENÉ VYŠETŘENÍ GERIATREM</t>
  </si>
  <si>
    <t xml:space="preserve">CÍLENÉ VYŠETuENÍ GERIATREM                        </t>
  </si>
  <si>
    <t>16023</t>
  </si>
  <si>
    <t>KONTROLNÍ VYŠETŘENÍ GERIATREM</t>
  </si>
  <si>
    <t xml:space="preserve">KONTROLNÍ VYŠETuENÍ GERIATREM                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</si>
  <si>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</si>
  <si>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</si>
  <si>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</si>
  <si>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</si>
  <si>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</si>
  <si>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</si>
  <si>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</si>
  <si>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</si>
  <si>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08 - Porodnicko-gynekologická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</si>
  <si>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</si>
  <si>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</si>
  <si>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</si>
  <si>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</si>
  <si>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</si>
  <si>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</si>
  <si>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</si>
  <si>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</si>
  <si>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</si>
  <si>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26 - Oddělení rehabilitace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</si>
  <si>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</si>
  <si>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</si>
  <si>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</si>
  <si>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</si>
  <si>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</si>
  <si>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</si>
  <si>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</si>
  <si>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</si>
  <si>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</si>
  <si>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08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</si>
  <si>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</si>
  <si>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</si>
  <si>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</si>
  <si>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</si>
  <si>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</si>
  <si>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</si>
  <si>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</si>
  <si>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</si>
  <si>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</si>
  <si>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26</t>
  </si>
  <si>
    <t>1F6</t>
  </si>
  <si>
    <t>0003952</t>
  </si>
  <si>
    <t>AMIKIN 500 MG</t>
  </si>
  <si>
    <t>0011592</t>
  </si>
  <si>
    <t>0011706</t>
  </si>
  <si>
    <t>0016600</t>
  </si>
  <si>
    <t>0020605</t>
  </si>
  <si>
    <t>0026127</t>
  </si>
  <si>
    <t>TYGACIL</t>
  </si>
  <si>
    <t>0064831</t>
  </si>
  <si>
    <t>AXETINE</t>
  </si>
  <si>
    <t>0066137</t>
  </si>
  <si>
    <t>0072972</t>
  </si>
  <si>
    <t>AMOKSIKLAV 1,2 G</t>
  </si>
  <si>
    <t>0083417</t>
  </si>
  <si>
    <t>MERONEM</t>
  </si>
  <si>
    <t>0083487</t>
  </si>
  <si>
    <t>0094155</t>
  </si>
  <si>
    <t>0094176</t>
  </si>
  <si>
    <t>CEFOTAXIME LEK</t>
  </si>
  <si>
    <t>0096414</t>
  </si>
  <si>
    <t>GENTAMICIN LEK</t>
  </si>
  <si>
    <t>0097000</t>
  </si>
  <si>
    <t>0112782</t>
  </si>
  <si>
    <t>GENTAMICIN B.BRAUN</t>
  </si>
  <si>
    <t>0131654</t>
  </si>
  <si>
    <t>CEFTAZIDIM KABI</t>
  </si>
  <si>
    <t>0131656</t>
  </si>
  <si>
    <t>0137499</t>
  </si>
  <si>
    <t>0151458</t>
  </si>
  <si>
    <t>CEFUROXIM KABI</t>
  </si>
  <si>
    <t>0156258</t>
  </si>
  <si>
    <t>VANCOMYCIN KABI</t>
  </si>
  <si>
    <t>0156259</t>
  </si>
  <si>
    <t>0162187</t>
  </si>
  <si>
    <t>CIPROFLOXACIN KABI</t>
  </si>
  <si>
    <t>0164401</t>
  </si>
  <si>
    <t>0166269</t>
  </si>
  <si>
    <t>0064835</t>
  </si>
  <si>
    <t>0113453</t>
  </si>
  <si>
    <t>0166265</t>
  </si>
  <si>
    <t>0195147</t>
  </si>
  <si>
    <t>0183812</t>
  </si>
  <si>
    <t>0183817</t>
  </si>
  <si>
    <t>0203855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</si>
  <si>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</si>
  <si>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</si>
  <si>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</si>
  <si>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</si>
  <si>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</si>
  <si>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</si>
  <si>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</si>
  <si>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3</t>
  </si>
  <si>
    <t>0038482</t>
  </si>
  <si>
    <t>DRÁT VODÍCÍ GUIDE WIRE M</t>
  </si>
  <si>
    <t>00601</t>
  </si>
  <si>
    <t xml:space="preserve">OD TYPU 01 - PRO NEMOCNICE TYPU 3, (KATEGORIE 6)  </t>
  </si>
  <si>
    <t>OD TYPU 01 - PRO NEMOCNICE TYPU 3, (KATEGORIE 6)</t>
  </si>
  <si>
    <t>09227</t>
  </si>
  <si>
    <t>I. V. APLIKACE KRVE NEBO KREVNÍCH DERIVÁTŮ</t>
  </si>
  <si>
    <t xml:space="preserve">I. V. APLIKACE KRVE NEBO KREVNÍCH DERIVÁT_        </t>
  </si>
  <si>
    <t xml:space="preserve">KOMPLEXNÍ VYŠETuENÍ GERIATREM                     </t>
  </si>
  <si>
    <t>00880</t>
  </si>
  <si>
    <t>ROZLIŠENÍ VYKÁZANÉ HOSPITALIZACE JAKO: = NOVÁ HOSP</t>
  </si>
  <si>
    <t>00881</t>
  </si>
  <si>
    <t>ROZLIŠENÍ VYKÁZANÉ HOSPITALIZACE JAKO: = POKRAČOVÁ</t>
  </si>
  <si>
    <t>ROZLIŠENÍ VYKÁZANÉ HOSPITALIZACE JAKO: = POKRAÖOVÁ</t>
  </si>
  <si>
    <t>00698</t>
  </si>
  <si>
    <t>OD TYPU 98 - PRO NEMOCNICE TYPU 3, (KATEGORIE 6) -</t>
  </si>
  <si>
    <t>11501</t>
  </si>
  <si>
    <t>ENTERÁLNÍ VÝŽIVA</t>
  </si>
  <si>
    <t>5F1</t>
  </si>
  <si>
    <t>32510</t>
  </si>
  <si>
    <t>ZAVEDENÍ DLOUHODOBÉ KANYLACE CENTRÁLNÍHO "ILNÍHO S</t>
  </si>
  <si>
    <t>51353</t>
  </si>
  <si>
    <t>PUNKCE, ODSÁTÍ TENKÉHO STŘEVA, MANIPULACE SE STŘEV</t>
  </si>
  <si>
    <t>00605</t>
  </si>
  <si>
    <t>OD TYPU 05 - PRO NEMOCNICE TYPU 3, (KATEGORIE 6)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</si>
  <si>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</si>
  <si>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</si>
  <si>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</si>
  <si>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</si>
  <si>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</si>
  <si>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</si>
  <si>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</si>
  <si>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</si>
  <si>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</si>
  <si>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</si>
  <si>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01011</t>
  </si>
  <si>
    <t xml:space="preserve">KRANIOTOMIE BEZ CC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</si>
  <si>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</si>
  <si>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</si>
  <si>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01070</t>
  </si>
  <si>
    <t xml:space="preserve">ENDOVASKULÁRNÍ VÝKONY PØI MOZKOVÉM INFARKTU                                                         </t>
  </si>
  <si>
    <t>01303</t>
  </si>
  <si>
    <t xml:space="preserve">PORUCHY A PORANÌNÍ MÍCHY S MCC                                                                      </t>
  </si>
  <si>
    <t>01311</t>
  </si>
  <si>
    <t xml:space="preserve">MALIGNÍ ONEMOCNÌNÍ, NÌKTERÉ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</si>
  <si>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</si>
  <si>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</si>
  <si>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</si>
  <si>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</si>
  <si>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</si>
  <si>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</si>
  <si>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</si>
  <si>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</si>
  <si>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01341</t>
  </si>
  <si>
    <t xml:space="preserve">CÉVNÍ MOZKOVÁ PØÍHODA S INFARKTEM BEZ CC                                                            </t>
  </si>
  <si>
    <t>01342</t>
  </si>
  <si>
    <t xml:space="preserve">CÉVNÍ MOZKOVÁ PØÍHODA S INFARKTEM S CC                                                              </t>
  </si>
  <si>
    <t>01343</t>
  </si>
  <si>
    <t xml:space="preserve">CÉVNÍ MOZKOVÁ PØÍHODA S INFARKTEM S MCC                                                             </t>
  </si>
  <si>
    <t>01351</t>
  </si>
  <si>
    <t xml:space="preserve">NESPECIFICKÁ CÉVNÍ MOZKOVÁ PØÍHODA A PRECEREBRÁLNÍ OKLUZE BEZ                                       </t>
  </si>
  <si>
    <t>01352</t>
  </si>
  <si>
    <t>01353</t>
  </si>
  <si>
    <t>01362</t>
  </si>
  <si>
    <t xml:space="preserve">TRANZITORNÍ ISCHEMICKÁ ATAKA S CC                                                                   </t>
  </si>
  <si>
    <t>01381</t>
  </si>
  <si>
    <t xml:space="preserve">BAKTERIÁLNÍ A TUBERKULÓZNÍ INFEKCE NERVOVÉHO SYSTÉMU BEZ CC                                         </t>
  </si>
  <si>
    <t>01411</t>
  </si>
  <si>
    <t xml:space="preserve">NETRAUMATICKÁ PORUCHA VÌDOMÍ A KÓMA BEZ CC                                                          </t>
  </si>
  <si>
    <t>01423</t>
  </si>
  <si>
    <t xml:space="preserve">EPILEPTICKÝ ZÁCHVAT S MCC                                                                           </t>
  </si>
  <si>
    <t>01451</t>
  </si>
  <si>
    <t xml:space="preserve">OTØES MOZKU BEZ CC                                                                                  </t>
  </si>
  <si>
    <t>01452</t>
  </si>
  <si>
    <t xml:space="preserve">OTØES MOZKU S CC        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</si>
  <si>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</si>
  <si>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</si>
  <si>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03332</t>
  </si>
  <si>
    <t xml:space="preserve">EPIGLOTITIS, OTITIS MEDIA, INFEKCE HORNÍCH CEST DÝCHACÍCH, LA                                       </t>
  </si>
  <si>
    <t>04033</t>
  </si>
  <si>
    <t xml:space="preserve">JINÉ VÝKONY PØI PORUCHÁCH A ONEMOCNÌNÍCH DÝCHACÍHO SYSTÉMU S                                        </t>
  </si>
  <si>
    <t>04310</t>
  </si>
  <si>
    <t xml:space="preserve">RESPIRAÈNÍ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</si>
  <si>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</si>
  <si>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</si>
  <si>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</si>
  <si>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</si>
  <si>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</si>
  <si>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</si>
  <si>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</si>
  <si>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</si>
  <si>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04343</t>
  </si>
  <si>
    <t xml:space="preserve">MALIGNÍ ONEMOCNÌNÍ DÝCHACÍHO SYSTÉMU S MCC                                                          </t>
  </si>
  <si>
    <t>04351</t>
  </si>
  <si>
    <t xml:space="preserve">INFEKCE A ZÁNÌTY DÝCHACÍHO SYSTÉMU BEZ CC                                                           </t>
  </si>
  <si>
    <t>04352</t>
  </si>
  <si>
    <t xml:space="preserve">INFEKCE A ZÁNÌTY DÝCHACÍHO SYSTÉMU S CC                                                             </t>
  </si>
  <si>
    <t>04353</t>
  </si>
  <si>
    <t xml:space="preserve">INFEKCE A ZÁNÌTY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</si>
  <si>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</si>
  <si>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</si>
  <si>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</si>
  <si>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</si>
  <si>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</si>
  <si>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</si>
  <si>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</si>
  <si>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</si>
  <si>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</si>
  <si>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</si>
  <si>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</si>
  <si>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</si>
  <si>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</si>
  <si>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</si>
  <si>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04411</t>
  </si>
  <si>
    <t xml:space="preserve">PØÍZNAKY, SYMPTOMY A JINÉ DIAGNÓZY DÝCHACÍHO SYSTÉMU BEZ CC                                         </t>
  </si>
  <si>
    <t>04412</t>
  </si>
  <si>
    <t xml:space="preserve">PØÍZNAKY, SYMPTOMY A JINÉ DIAGNÓZY DÝCHACÍHO SYSTÉMU S CC                                           </t>
  </si>
  <si>
    <t>04413</t>
  </si>
  <si>
    <t xml:space="preserve">PØÍZNAKY, SYMPTOMY A JINÉ DIAGNÓZY DÝCHACÍHO SYSTÉMU S MCC                                          </t>
  </si>
  <si>
    <t>05070</t>
  </si>
  <si>
    <t xml:space="preserve">IMPLANTACE TRVALÉHO KARDIOSTIMULÁTORU U AKUTNÍHO INFARKTU MYO                                       </t>
  </si>
  <si>
    <t>05141</t>
  </si>
  <si>
    <t xml:space="preserve">JINÉ VASKULÁRNÍ VÝKONY BEZ CC                                                                       </t>
  </si>
  <si>
    <t>05313</t>
  </si>
  <si>
    <t xml:space="preserve">SRDEÈNÍ KATETRIZACE PØI ISCHEMICKÉ CHOROBÌ SRDEÈNÍ S MCC                                            </t>
  </si>
  <si>
    <t>05351</t>
  </si>
  <si>
    <t xml:space="preserve">SRDEÈNÍ SELHÁNÍ BEZ CC                                                                              </t>
  </si>
  <si>
    <t>05352</t>
  </si>
  <si>
    <t xml:space="preserve">SRDEÈNÍ SELHÁNÍ S CC                                                                                </t>
  </si>
  <si>
    <t>05353</t>
  </si>
  <si>
    <t xml:space="preserve">SRDEÈNÍ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</si>
  <si>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</si>
  <si>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</si>
  <si>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</si>
  <si>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</si>
  <si>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</si>
  <si>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</si>
  <si>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</si>
  <si>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</si>
  <si>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05423</t>
  </si>
  <si>
    <t xml:space="preserve">SRDEÈNÍ ARYTMIE A PORUCHY VEDENÍ S MCC                                                              </t>
  </si>
  <si>
    <t>05432</t>
  </si>
  <si>
    <t xml:space="preserve">ANGINA PECTORIS A BOLEST NA HRUDNÍKU S CC                                                           </t>
  </si>
  <si>
    <t>05442</t>
  </si>
  <si>
    <t xml:space="preserve">SYNKOPA A KOLAPS S CC                                                                               </t>
  </si>
  <si>
    <t>05481</t>
  </si>
  <si>
    <t xml:space="preserve">ENDOVASKULÁRNÍ VÝKONY PRO AKUTNÍ ISCHÉMII V OBLASTI PERIFERNÍ                                       </t>
  </si>
  <si>
    <t>05502</t>
  </si>
  <si>
    <t xml:space="preserve">ANGIOPLASTIKA NEBO ZAVEDENÍ STENTU DO PERIFERNÍ CÉVY S CC                                           </t>
  </si>
  <si>
    <t>06011</t>
  </si>
  <si>
    <t xml:space="preserve">VELKÉ VÝKONY NA TLUSTÉM A TENKÉM STØEVU BEZ CC                                                      </t>
  </si>
  <si>
    <t>06013</t>
  </si>
  <si>
    <t xml:space="preserve">VELKÉ VÝKONY NA TLUSTÉM A TENKÉM STØEVU S MCC                                                       </t>
  </si>
  <si>
    <t>06033</t>
  </si>
  <si>
    <t xml:space="preserve">MENŠÍ VÝKONY NA TLUSTÉM A TENKÉM STØEVU S MCC                                                       </t>
  </si>
  <si>
    <t>06073</t>
  </si>
  <si>
    <t xml:space="preserve">MENŠÍ VÝKONY NA ŽALUDKU, JÍCNU A DVANÁCTNÍKU S MCC                                                  </t>
  </si>
  <si>
    <t>06083</t>
  </si>
  <si>
    <t xml:space="preserve">LAPAROTOMICKÉ VÝKONY PØI TØÍSELNÉ, STEHENNÍ, UMBILIKÁLNÍ NEBO                                       </t>
  </si>
  <si>
    <t>06303</t>
  </si>
  <si>
    <t xml:space="preserve">MALIGNÍ ONEMOCNÌNÍ TRÁVICÍHO SYSTÉMU S MCC                                                          </t>
  </si>
  <si>
    <t>06322</t>
  </si>
  <si>
    <t xml:space="preserve">PORUCHY JÍCNU S CC                                                                                  </t>
  </si>
  <si>
    <t>06372</t>
  </si>
  <si>
    <t xml:space="preserve">JINÁ GASTROENTERITIDA A BOLEST BØICHA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</si>
  <si>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</si>
  <si>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</si>
  <si>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</si>
  <si>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</si>
  <si>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</si>
  <si>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</si>
  <si>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07031</t>
  </si>
  <si>
    <t xml:space="preserve">CHOLECYSTEKTOMIE, KROMÌ LAPAROSKOPICKÉ BEZ CC                                                       </t>
  </si>
  <si>
    <t>07323</t>
  </si>
  <si>
    <t xml:space="preserve">PORUCHY PANKREATU, KROMÌ MALIGNÍHO ONEMOCNÌNÍ S MCC                                                 </t>
  </si>
  <si>
    <t>07332</t>
  </si>
  <si>
    <t xml:space="preserve">PORUCHY JATER, KROMÌ MALIGNÍ CIRHÓZY A ALKOHOLICKÉ HEPATITIDY                                       </t>
  </si>
  <si>
    <t>07341</t>
  </si>
  <si>
    <t xml:space="preserve">JINÉ PORUCHY ŽLUÈOVÝCH CEST BEZ CC                                                                  </t>
  </si>
  <si>
    <t>07342</t>
  </si>
  <si>
    <t xml:space="preserve">JINÉ PORUCHY ŽLUÈOVÝCH CEST S CC                                                                    </t>
  </si>
  <si>
    <t>07343</t>
  </si>
  <si>
    <t xml:space="preserve">JINÉ PORUCHY ŽLUÈOVÝCH CEST S MCC                                                                   </t>
  </si>
  <si>
    <t>08041</t>
  </si>
  <si>
    <t xml:space="preserve">TOTÁLNÍ ENDOPROTÉZU KYÈLE, LOKTE, ZÁPÌSTÍ, TOTÁLNÍ A REVERZNÍ                                       </t>
  </si>
  <si>
    <t>08042</t>
  </si>
  <si>
    <t>08043</t>
  </si>
  <si>
    <t>08081</t>
  </si>
  <si>
    <t xml:space="preserve">VÝKONY NA KYÈLÍCH A STEHENNÍ KOSTI, KROMÌ REPLANTACE VELKÝCH                                        </t>
  </si>
  <si>
    <t>08082</t>
  </si>
  <si>
    <t>08083</t>
  </si>
  <si>
    <t>08111</t>
  </si>
  <si>
    <t xml:space="preserve">VÝKONY NA KOLENU, BÉRCI A HLEZNU, KROMÌ CHODIDLA A ALOPLASTIK                                       </t>
  </si>
  <si>
    <t>08113</t>
  </si>
  <si>
    <t>08152</t>
  </si>
  <si>
    <t xml:space="preserve">VÝKONY NA HORNÍCH KONÈETINÁCH S CC                                                                  </t>
  </si>
  <si>
    <t>08172</t>
  </si>
  <si>
    <t xml:space="preserve">JINÉ VÝKONY PØI PORUCHÁCH A ONEMOCNÌNÍCH MUSKULOSKELETÁLNÍHO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</si>
  <si>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</si>
  <si>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</si>
  <si>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</si>
  <si>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</si>
  <si>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</si>
  <si>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</si>
  <si>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08311</t>
  </si>
  <si>
    <t xml:space="preserve">ZLOMENINA PÁNVE, NEBO DISLOKACE KYÈLE BEZ CC                                                        </t>
  </si>
  <si>
    <t>08312</t>
  </si>
  <si>
    <t xml:space="preserve">ZLOMENINA PÁNVE, NEBO DISLOKACE KYÈLE S CC                                                          </t>
  </si>
  <si>
    <t>08313</t>
  </si>
  <si>
    <t xml:space="preserve">ZLOMENINA PÁNVE, NEBO DISLOKACE KYÈLE S MCC                                                         </t>
  </si>
  <si>
    <t>08321</t>
  </si>
  <si>
    <t xml:space="preserve">ZLOMENINA NEBO DISLOKACE, KROMÌ STEHENNÍ KOSTI A PÁNVE BEZ CC                                       </t>
  </si>
  <si>
    <t>08322</t>
  </si>
  <si>
    <t xml:space="preserve">ZLOMENINA NEBO DISLOKACE, KROMÌ STEHENNÍ KOSTI A PÁNVE S CC                                         </t>
  </si>
  <si>
    <t>08323</t>
  </si>
  <si>
    <t xml:space="preserve">ZLOMENINA NEBO DISLOKACE, KROMÌ STEHENNÍ KOSTI A PÁNVE S MCC                                        </t>
  </si>
  <si>
    <t>08332</t>
  </si>
  <si>
    <t xml:space="preserve">MALIGNÍ ONEMOCNÌNÍ MUSKULOSKELETÁLNÍHO SYSTÉMU A POJIVOVÉ TKÁ                                       </t>
  </si>
  <si>
    <t>08362</t>
  </si>
  <si>
    <t xml:space="preserve">PORUCHY POJIVOVÉ TKÁNÌ S CC                                                                         </t>
  </si>
  <si>
    <t>08371</t>
  </si>
  <si>
    <t xml:space="preserve">KONZERVATIVNÍ LÉÈBA PROBLÉMÙ SE ZÁDY BEZ CC                                                         </t>
  </si>
  <si>
    <t>08372</t>
  </si>
  <si>
    <t xml:space="preserve">KONZERVATIVNÍ LÉÈBA PROBLÉMÙ SE ZÁDY S CC                                                           </t>
  </si>
  <si>
    <t>08381</t>
  </si>
  <si>
    <t xml:space="preserve">JINÁ ONEMOCNÌNÍ KOSTÍ A KLOUBÙ BEZ CC                                                               </t>
  </si>
  <si>
    <t>08383</t>
  </si>
  <si>
    <t xml:space="preserve">JINÁ ONEMOCNÌNÍ KOSTÍ A KLOUBÙ S MCC                                                                </t>
  </si>
  <si>
    <t>08391</t>
  </si>
  <si>
    <t xml:space="preserve">SELHÁNÍ, REAKCE A KOMPLIKACE ORTOPEDICKÉHO PØÍSTROJE NEBO VÝK                                       </t>
  </si>
  <si>
    <t>08393</t>
  </si>
  <si>
    <t>09322</t>
  </si>
  <si>
    <t xml:space="preserve">FLEGMÓNA S CC                                                                                       </t>
  </si>
  <si>
    <t>09332</t>
  </si>
  <si>
    <t xml:space="preserve">PORANÌNÍ KÙŽE, PODKOŽNÍ TKÁNÌ A PRSU S CC                                                           </t>
  </si>
  <si>
    <t>09333</t>
  </si>
  <si>
    <t xml:space="preserve">PORANÌNÍ KÙŽE, PODKOŽNÍ TKÁNÌ A PRSU S MCC                                                          </t>
  </si>
  <si>
    <t>10301</t>
  </si>
  <si>
    <t xml:space="preserve">DIABETES, NUTRIÈNÍ A JINÉ METABOLICKÉ PORUCHY BEZ CC                                                </t>
  </si>
  <si>
    <t>10302</t>
  </si>
  <si>
    <t xml:space="preserve">DIABETES, NUTRIÈNÍ A JINÉ METABOLICKÉ PORUCHY S CC                                                  </t>
  </si>
  <si>
    <t>10311</t>
  </si>
  <si>
    <t xml:space="preserve">HYPOVOLÉMIE A PORUCHY ELEKTROLYTÙ BEZ CC                                                            </t>
  </si>
  <si>
    <t>10312</t>
  </si>
  <si>
    <t xml:space="preserve">HYPOVOLÉMIE A PORUCHY ELEKTROLYTÙ S CC                                                              </t>
  </si>
  <si>
    <t>10313</t>
  </si>
  <si>
    <t xml:space="preserve">HYPOVOLÉMIE A PORUCHY ELEKTROLYTÙ S MCC                                                             </t>
  </si>
  <si>
    <t>11042</t>
  </si>
  <si>
    <t xml:space="preserve">DIALÝZA A ELIMINAÈNÍ METODY S CC                                                                    </t>
  </si>
  <si>
    <t>11043</t>
  </si>
  <si>
    <t xml:space="preserve">DIALÝZA A ELIMINAÈNÍ METODY S MCC                                                                   </t>
  </si>
  <si>
    <t>11302</t>
  </si>
  <si>
    <t xml:space="preserve">MALIGNÍ ONEMOCNÌNÍ LEDVIN A MOÈOVÝCH CEST A LEDVINOVÉ SELHÁNÍ                                       </t>
  </si>
  <si>
    <t>11303</t>
  </si>
  <si>
    <t>11313</t>
  </si>
  <si>
    <t xml:space="preserve">NEFRITIDA S MCC                                                                                     </t>
  </si>
  <si>
    <t>11321</t>
  </si>
  <si>
    <t xml:space="preserve">INFEKCE LEDVIN A MOÈOVÝCH CEST BEZ CC                                                               </t>
  </si>
  <si>
    <t>11322</t>
  </si>
  <si>
    <t xml:space="preserve">INFEKCE LEDVIN A MOÈOVÝCH CEST S CC                                                                 </t>
  </si>
  <si>
    <t>11323</t>
  </si>
  <si>
    <t xml:space="preserve">INFEKCE LEDVIN A MOÈOVÝCH CEST S MCC                                                                </t>
  </si>
  <si>
    <t>13322</t>
  </si>
  <si>
    <t xml:space="preserve">MENSTRUAÈNÍ A JINÉ PORUCHY ŽENSKÉHO REPRODUKÈNÍHO SYSTÉMU S C                                       </t>
  </si>
  <si>
    <t>16313</t>
  </si>
  <si>
    <t xml:space="preserve">PORUCHY SRÁŽLIVOSTI S MCC                                                                           </t>
  </si>
  <si>
    <t>16332</t>
  </si>
  <si>
    <t xml:space="preserve">PORUCHY ÈERVENÝCH KRVINEK, KROMÌ SRPKOVITÉ CHUDOKREVNOSTI S C                                       </t>
  </si>
  <si>
    <t>16333</t>
  </si>
  <si>
    <t xml:space="preserve">PORUCHY ÈERVENÝCH KRVINEK, KROMÌ SRPKOVITÉ CHUDOKREVNOSTI S M                                       </t>
  </si>
  <si>
    <t>17343</t>
  </si>
  <si>
    <t xml:space="preserve">JINÉ MYELOPROLIFERATIVNÍ PORUCHY A DIAGNÓZA NEDIFERENCOVANÝCH                                       </t>
  </si>
  <si>
    <t>18012</t>
  </si>
  <si>
    <t xml:space="preserve">VÝKONY PRO INFEKÈNÍ A PARAZITÁRNÍ NEMOCI S CC                                                       </t>
  </si>
  <si>
    <t>18013</t>
  </si>
  <si>
    <t xml:space="preserve">VÝKONY PRO INFEKÈNÍ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</si>
  <si>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</si>
  <si>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</si>
  <si>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</si>
  <si>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</si>
  <si>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18341</t>
  </si>
  <si>
    <t xml:space="preserve">JINÉ INFEKÈNÍ A PARAZITÁRNÍ NEMOCI BEZ CC                                                           </t>
  </si>
  <si>
    <t>19362</t>
  </si>
  <si>
    <t xml:space="preserve">ORGANICKÉ DUŠEVNÍ PORUCHY A MENTÁLNÍ RETARDACE S CC                                                 </t>
  </si>
  <si>
    <t>19372</t>
  </si>
  <si>
    <t xml:space="preserve">VÝVOJOVÉ DUŠEVNÍ PORUCHY S CC                                                                       </t>
  </si>
  <si>
    <t>23372</t>
  </si>
  <si>
    <t xml:space="preserve">REHABILITACE 28-34 DNÍ S CC                                                                         </t>
  </si>
  <si>
    <t>25013</t>
  </si>
  <si>
    <t xml:space="preserve">KRANIOTOMIE, VELKÝ VÝKON NA PÁTEØI, KYÈLI A KONÈ. PØI MNOHOÈE                                       </t>
  </si>
  <si>
    <t>25302</t>
  </si>
  <si>
    <t xml:space="preserve">DIAGNÓZY TÝKAJÍCÍ SE HLAVY, HRUDNÍKU A DOLNÍCH KONÈETIN PØI M                                       </t>
  </si>
  <si>
    <t>88872</t>
  </si>
  <si>
    <t xml:space="preserve">ROZSÁHLÉ VÝKONY, KTERÉ SE NETÝKAJÍ HLAVNÍ DIAGNÓZY S CC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</si>
  <si>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</si>
  <si>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</si>
  <si>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</si>
  <si>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</si>
  <si>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</si>
  <si>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</si>
  <si>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</si>
  <si>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</si>
  <si>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22</t>
  </si>
  <si>
    <t>407</t>
  </si>
  <si>
    <t>0022077</t>
  </si>
  <si>
    <t>IOMERON 400</t>
  </si>
  <si>
    <t>0093626</t>
  </si>
  <si>
    <t>ULTRAVIST 370</t>
  </si>
  <si>
    <t>0095609</t>
  </si>
  <si>
    <t>MICROPAQUE CT</t>
  </si>
  <si>
    <t>0002018</t>
  </si>
  <si>
    <t>99mTc-makrosalb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</si>
  <si>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</si>
  <si>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</si>
  <si>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</si>
  <si>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</si>
  <si>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</si>
  <si>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</si>
  <si>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</si>
  <si>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</si>
  <si>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47259</t>
  </si>
  <si>
    <t>SCINTIGRAFIE PLIC VENTILAČNÍ STATICKÁ</t>
  </si>
  <si>
    <t xml:space="preserve">SCINTIGRAFIE PLIC VENTILAÖNÍ STATICKÁ             </t>
  </si>
  <si>
    <t>47269</t>
  </si>
  <si>
    <t>TOMOGRAFICKÁ SCINTIGRAFIE - SPECT</t>
  </si>
  <si>
    <t xml:space="preserve">TOMOGRAFICKÁ SCINTIGRAFIE - SPECT                 </t>
  </si>
  <si>
    <t>47355</t>
  </si>
  <si>
    <t>HYBRIDNÍ VÝPOČETNÍ A POZITRONOVÁ EMISNÍ TOMOGRAFIE</t>
  </si>
  <si>
    <t>HYBRIDNÍ VÝPOÖETNÍ A POZITRONOVÁ EMISNÍ TOMOGRAFIE</t>
  </si>
  <si>
    <t>47241</t>
  </si>
  <si>
    <t>SCINTIGRAFIE SKELETU</t>
  </si>
  <si>
    <t>47257</t>
  </si>
  <si>
    <t>SCINTIGRAFIE PLIC PERFÚZNÍ</t>
  </si>
  <si>
    <t xml:space="preserve">SCINTIGRAFIE PLIC PERFÚZNÍ                        </t>
  </si>
  <si>
    <t>47237</t>
  </si>
  <si>
    <t>DETEKCE ZÁNĚTLIVÝCH LOŽISEK POMOCI AUTOLOGNÍCH LEU</t>
  </si>
  <si>
    <t>47137</t>
  </si>
  <si>
    <t>RADIONUKLIDOVÁ ANGIOGRAFIE</t>
  </si>
  <si>
    <t>202</t>
  </si>
  <si>
    <t>87427</t>
  </si>
  <si>
    <t>CYTOLOGICKÉ NÁTcRY  NECENTRIFUGOVANÉ TEKUTINY - 4-</t>
  </si>
  <si>
    <t>816</t>
  </si>
  <si>
    <t>94181</t>
  </si>
  <si>
    <t xml:space="preserve">ZHOTOVENÍ KARYOTYPU Z JEDNÉ MITÓZY                </t>
  </si>
  <si>
    <t>94145</t>
  </si>
  <si>
    <t>RUTINNÍ VYŠETuENÍ KOSTNÍ DuENc PuÍMÉ A S KULTIVACÍ</t>
  </si>
  <si>
    <t>818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</si>
  <si>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</si>
  <si>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</si>
  <si>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</si>
  <si>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</si>
  <si>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</si>
  <si>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KREVNÍ OBRAZ S PcTI POPULAÖNÍM DIFERENCIÁLNÍM POÖT</t>
  </si>
  <si>
    <t>96321</t>
  </si>
  <si>
    <t>POČET TROMBOCYTŮ MIKROSKOPICKY</t>
  </si>
  <si>
    <t xml:space="preserve">POÖET TROMBOCYT_ MIKROSKOPICKY                    </t>
  </si>
  <si>
    <t>96617</t>
  </si>
  <si>
    <t xml:space="preserve">TROMBINOVÝ ÖAS                                    </t>
  </si>
  <si>
    <t>96621</t>
  </si>
  <si>
    <t>AKTIVOVANÝ PARTIALNÍ TROMBOPLASTINOVÝ TEST (APTT)</t>
  </si>
  <si>
    <t>96711</t>
  </si>
  <si>
    <t>PANOPTICKÉ OBARVENÍ NÁTĚRU PERIFERNÍ KRVE NEBO ASP</t>
  </si>
  <si>
    <t>PANOPTICKÉ OBARVENÍ NÁTcRU PERIFERNÍ KRVE NEBO ASP</t>
  </si>
  <si>
    <t>96857</t>
  </si>
  <si>
    <t>STANOVENÍ POČTU RETIKULOCYTŮ NA AUTOMATICKÉM ANALY</t>
  </si>
  <si>
    <t>STANOVENÍ POÖTU RETIKULOCYT_ NA AUTOMATICKÉM ANALY</t>
  </si>
  <si>
    <t>91439</t>
  </si>
  <si>
    <t>IMUNOFENOTYPIZACE BUNcÖNÝCH SUBPOPULACÍ DLE POVRCH</t>
  </si>
  <si>
    <t>96315</t>
  </si>
  <si>
    <t>ANALÝZA KREVNÍHO NÁTĚRU PANOPTICKY OBARVENÉHO. IND</t>
  </si>
  <si>
    <t>ANALÝZA KREVNÍHO NÁTcRU PANOPTICKY OBARVENÉHO. IND</t>
  </si>
  <si>
    <t>96813</t>
  </si>
  <si>
    <t xml:space="preserve">ANTITROMBIN III, CHROMOGENNÍ METODOU (SÉRIE)      </t>
  </si>
  <si>
    <t>96515</t>
  </si>
  <si>
    <t>FIBRIN DEGRADAČNÍ PRODUKTY KVANTITATIVNĚ</t>
  </si>
  <si>
    <t xml:space="preserve">FIBRIN DEGRADAÖNÍ PRODUKTY KVANTITATIVNc          </t>
  </si>
  <si>
    <t>96325</t>
  </si>
  <si>
    <t xml:space="preserve">FIBRINOGEN (SÉRIE)                                </t>
  </si>
  <si>
    <t>96879</t>
  </si>
  <si>
    <t xml:space="preserve">DRVVT - SCREENING LA                              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</si>
  <si>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</si>
  <si>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</si>
  <si>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</si>
  <si>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</si>
  <si>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</si>
  <si>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</si>
  <si>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</si>
  <si>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MOÖ)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</si>
  <si>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</si>
  <si>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</si>
  <si>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</si>
  <si>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</si>
  <si>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</si>
  <si>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</si>
  <si>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</si>
  <si>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</si>
  <si>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</si>
  <si>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</si>
  <si>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</si>
  <si>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</si>
  <si>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</si>
  <si>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</si>
  <si>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</si>
  <si>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81171</t>
  </si>
  <si>
    <t>KYSELINA MLÉČNÁ (LAKTÁT) STATIM</t>
  </si>
  <si>
    <t>81227</t>
  </si>
  <si>
    <t>PROSTATICKÝ SPECIFICKÝ ANTIGEN (PSA) - VOLNÝ</t>
  </si>
  <si>
    <t xml:space="preserve">PROSTATICKÝ SPECIFICKÝ ANTIGEN (PSA) - VOLNÝ      </t>
  </si>
  <si>
    <t>81237</t>
  </si>
  <si>
    <t xml:space="preserve">TROPONIN - T NEBO I ELISA                         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</si>
  <si>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</si>
  <si>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</si>
  <si>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</si>
  <si>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</si>
  <si>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</si>
  <si>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</si>
  <si>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</si>
  <si>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</si>
  <si>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</si>
  <si>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81481</t>
  </si>
  <si>
    <t xml:space="preserve">AMYLÁZA PANKREATICKÁ                              </t>
  </si>
  <si>
    <t>AMYLÁZA PANKREATICKÁ</t>
  </si>
  <si>
    <t>81527</t>
  </si>
  <si>
    <t>CHOLESTEROL LDL</t>
  </si>
  <si>
    <t xml:space="preserve">CHOLESTEROL LDL                                   </t>
  </si>
  <si>
    <t>81641</t>
  </si>
  <si>
    <t>ŽELEZO CELKOVÉ</t>
  </si>
  <si>
    <t xml:space="preserve">"ELEZO CELKOVÉ                                    </t>
  </si>
  <si>
    <t>81681</t>
  </si>
  <si>
    <t>25-HYDROXYVITAMIN D (25 OHD)</t>
  </si>
  <si>
    <t xml:space="preserve">25-HYDROXYVITAMIN D (25 OHD)                      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</si>
  <si>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</si>
  <si>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</si>
  <si>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</si>
  <si>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</si>
  <si>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</si>
  <si>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</si>
  <si>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</si>
  <si>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</si>
  <si>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STANOVENÍ NATRIURETICKÝCH PEPTID_ V SÉRU A V PLAZM</t>
  </si>
  <si>
    <t>81747</t>
  </si>
  <si>
    <t xml:space="preserve">VYŠETŘENÍ TANDEMOVOU HMOTNOSTNÍ SPEKTROMETRIÍ PRO </t>
  </si>
  <si>
    <t xml:space="preserve">VYŠETuENÍ TANDEMOVOU HMOTNOSTNÍ SPEKTROMETRIÍ PRO </t>
  </si>
  <si>
    <t>91137</t>
  </si>
  <si>
    <t>STANOVENÍ TRANSFERINU</t>
  </si>
  <si>
    <t xml:space="preserve">STANOVENÍ TRANSFERINU                             </t>
  </si>
  <si>
    <t>91171</t>
  </si>
  <si>
    <t>STANOVENÍ IgG ELISA</t>
  </si>
  <si>
    <t>91175</t>
  </si>
  <si>
    <t>STANOVENÍ IgM ELISA</t>
  </si>
  <si>
    <t>91481</t>
  </si>
  <si>
    <t xml:space="preserve">STANOVENÍ KONCENTRACE PROCALCITONINU              </t>
  </si>
  <si>
    <t>STANOVENÍ KONCENTRACE PROCALCITONINU</t>
  </si>
  <si>
    <t>91495</t>
  </si>
  <si>
    <t xml:space="preserve">AUTOPROTILÁTKY PROTI GAD                          </t>
  </si>
  <si>
    <t>93131</t>
  </si>
  <si>
    <t>KORTISOL</t>
  </si>
  <si>
    <t>93137</t>
  </si>
  <si>
    <t xml:space="preserve">PROGESTERON                                       </t>
  </si>
  <si>
    <t>93151</t>
  </si>
  <si>
    <t>FERRITIN</t>
  </si>
  <si>
    <t xml:space="preserve">FERRITIN                                          </t>
  </si>
  <si>
    <t>93171</t>
  </si>
  <si>
    <t>PARATHORMON</t>
  </si>
  <si>
    <t xml:space="preserve">PARATHORMON                                       </t>
  </si>
  <si>
    <t>93187</t>
  </si>
  <si>
    <t>TYROXIN CELKOVÝ (TT4)</t>
  </si>
  <si>
    <t>93217</t>
  </si>
  <si>
    <t>AUTOPROTILÁTKY PROTI MIKROSOMÁLNÍMU ANTIGENU</t>
  </si>
  <si>
    <t xml:space="preserve">AUTOPROTILÁTKY PROTI MIKROSOMÁLNÍMU ANTIGENU      </t>
  </si>
  <si>
    <t>93231</t>
  </si>
  <si>
    <t>TYREOGLOBULIN AUTOPROTILÁTKY</t>
  </si>
  <si>
    <t>81135</t>
  </si>
  <si>
    <t>SODÍK STATIM</t>
  </si>
  <si>
    <t xml:space="preserve">SODÍK STATIM                                      </t>
  </si>
  <si>
    <t>81473</t>
  </si>
  <si>
    <t>CHOLESTEROL HDL</t>
  </si>
  <si>
    <t xml:space="preserve">CHOLESTEROL HDL                                   </t>
  </si>
  <si>
    <t>81563</t>
  </si>
  <si>
    <t>OSMOLALITA (SÉRUM, MOČ)</t>
  </si>
  <si>
    <t xml:space="preserve">OSMOLALITA (SÉRUM, MOÖ)                           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</si>
  <si>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</si>
  <si>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</si>
  <si>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</si>
  <si>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</si>
  <si>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</si>
  <si>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</si>
  <si>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</si>
  <si>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</si>
  <si>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</si>
  <si>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94119</t>
  </si>
  <si>
    <t xml:space="preserve">IZOLACE A UCHOVÁNÍ LIDSKÉ DNA (RNA)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</si>
  <si>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</si>
  <si>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</si>
  <si>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</si>
  <si>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</si>
  <si>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</si>
  <si>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DRASLÍK STATIM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</si>
  <si>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</si>
  <si>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</si>
  <si>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</si>
  <si>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</si>
  <si>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</si>
  <si>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</si>
  <si>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</si>
  <si>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>PROSTATICKÝ SPECIFICKÝ ANTIGEN (PSA)</t>
  </si>
  <si>
    <t xml:space="preserve">PROSTATICKÝ SPECIFICKÝ ANTIGEN (PSA)              </t>
  </si>
  <si>
    <t>81383</t>
  </si>
  <si>
    <t xml:space="preserve">LAKTÁTDEHYDROGENÁZA (L D)                         </t>
  </si>
  <si>
    <t>81169</t>
  </si>
  <si>
    <t xml:space="preserve">KREATININ STATIM                                  </t>
  </si>
  <si>
    <t>KREATININ STATIM</t>
  </si>
  <si>
    <t>81495</t>
  </si>
  <si>
    <t>KREATINKINÁZA (CK)</t>
  </si>
  <si>
    <t xml:space="preserve">KREATINKINÁZA (CK)                                </t>
  </si>
  <si>
    <t>81449</t>
  </si>
  <si>
    <t>GLYKOVANÝ HEMOGLOBIN</t>
  </si>
  <si>
    <t xml:space="preserve">GLYKOVANÝ HEMOGLOBIN                              </t>
  </si>
  <si>
    <t>81149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</si>
  <si>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</si>
  <si>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</si>
  <si>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</si>
  <si>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</si>
  <si>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</si>
  <si>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</si>
  <si>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</si>
  <si>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</si>
  <si>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>VITAMIN B12</t>
  </si>
  <si>
    <t xml:space="preserve">VITAMIN B12                                       </t>
  </si>
  <si>
    <t>81329</t>
  </si>
  <si>
    <t xml:space="preserve">ALBUMIN (SÉRUM)                                   </t>
  </si>
  <si>
    <t>ALBUMIN (SÉRUM)</t>
  </si>
  <si>
    <t>81115</t>
  </si>
  <si>
    <t>ALBUMIN SÉRUM (STATIM)</t>
  </si>
  <si>
    <t xml:space="preserve">ALBUMIN SÉRUM (STATIM)                            </t>
  </si>
  <si>
    <t>93115</t>
  </si>
  <si>
    <t xml:space="preserve">FOLÁTY                                            </t>
  </si>
  <si>
    <t>FOLÁTY</t>
  </si>
  <si>
    <t>81345</t>
  </si>
  <si>
    <t>AMYLÁZA</t>
  </si>
  <si>
    <t xml:space="preserve">AMYLÁZA                                           </t>
  </si>
  <si>
    <t>81155</t>
  </si>
  <si>
    <t>GLUKÓZA KVANTITATIVNÍ STANOVENÍ STATIM</t>
  </si>
  <si>
    <t xml:space="preserve">GLUKÓZA KVANTITATIVNÍ STANOVENÍ STATIM            </t>
  </si>
  <si>
    <t>81729</t>
  </si>
  <si>
    <t>PAPP - A (TĚHOTENSKÝ PLASMATICKÝ PROTEIN - A)</t>
  </si>
  <si>
    <t>91129</t>
  </si>
  <si>
    <t>STANOVENÍ IgG</t>
  </si>
  <si>
    <t>81249</t>
  </si>
  <si>
    <t>CEA (MEIA)</t>
  </si>
  <si>
    <t xml:space="preserve">CEA (MEIA)                                        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</si>
  <si>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</si>
  <si>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</si>
  <si>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</si>
  <si>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</si>
  <si>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</si>
  <si>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</si>
  <si>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93149</t>
  </si>
  <si>
    <t xml:space="preserve">ESTRADIOL                                         </t>
  </si>
  <si>
    <t>81363</t>
  </si>
  <si>
    <t xml:space="preserve">BILIRUBIN KONJUGOVANÝ                             </t>
  </si>
  <si>
    <t>BILIRUBIN KONJUGOVANÝ</t>
  </si>
  <si>
    <t>81625</t>
  </si>
  <si>
    <t>VÁPNÍK CELKOVÝ</t>
  </si>
  <si>
    <t>81465</t>
  </si>
  <si>
    <t>HOŘČÍK</t>
  </si>
  <si>
    <t xml:space="preserve">HOuÖÍK                                            </t>
  </si>
  <si>
    <t>93215</t>
  </si>
  <si>
    <t xml:space="preserve">ALFA - 1 - FETOPROTEIN (AFP)                      </t>
  </si>
  <si>
    <t>ALFA - 1 - FETOPROTEIN (AFP)</t>
  </si>
  <si>
    <t>91133</t>
  </si>
  <si>
    <t>STANOVENÍ IgM</t>
  </si>
  <si>
    <t>81533</t>
  </si>
  <si>
    <t xml:space="preserve">LIPÁZA                                            </t>
  </si>
  <si>
    <t>LIPÁZA</t>
  </si>
  <si>
    <t>91499</t>
  </si>
  <si>
    <t xml:space="preserve">AUTOPROTILÁTKY IA2                                </t>
  </si>
  <si>
    <t>81629</t>
  </si>
  <si>
    <t>VAZEBNÁ KAPACITA ŽELEZA</t>
  </si>
  <si>
    <t xml:space="preserve">VAZEBNÁ KAPACITA "ELEZA                           </t>
  </si>
  <si>
    <t>81369</t>
  </si>
  <si>
    <t>BÍLKOVINA KVANTITATIVNc (MOÖ, MOZKOM. MOK, VÝPOTEK</t>
  </si>
  <si>
    <t>81125</t>
  </si>
  <si>
    <t>BÍLKOVINY CELKOVÉ (SÉRUM) STATIM</t>
  </si>
  <si>
    <t xml:space="preserve">BÍLKOVINY CELKOVÉ (SÉRUM) STATIM                  </t>
  </si>
  <si>
    <t>81235</t>
  </si>
  <si>
    <t xml:space="preserve">TUMORMARKERY CA 19-9, CA 15-3, CA 72-4, CA 125    </t>
  </si>
  <si>
    <t>TUMORMARKERY CA 19-9, CA 15-3, CA 72-4, CA 125</t>
  </si>
  <si>
    <t>94189</t>
  </si>
  <si>
    <t xml:space="preserve">HYBRIDIZACE DNA SE ZNAÖENOU SONDOU                </t>
  </si>
  <si>
    <t>94199</t>
  </si>
  <si>
    <t xml:space="preserve">AMPLIFIKACE METODOU PCR                           </t>
  </si>
  <si>
    <t>93145</t>
  </si>
  <si>
    <t xml:space="preserve">C-PEPTID                                          </t>
  </si>
  <si>
    <t>81675</t>
  </si>
  <si>
    <t xml:space="preserve">MIKROALBUMINURIE                                  </t>
  </si>
  <si>
    <t>81423</t>
  </si>
  <si>
    <t>FOSFATÁZA ALKALICKÁ IZOENZYMY</t>
  </si>
  <si>
    <t>93265</t>
  </si>
  <si>
    <t>CYFRA 21-1 (NÁDOROVÝ ANTIGEN, CYTOKERATIN FRAGMENT</t>
  </si>
  <si>
    <t>93249</t>
  </si>
  <si>
    <t xml:space="preserve">TELOPEPTID PROKOLAGENU I. TYPU: IC - TP           </t>
  </si>
  <si>
    <t>93135</t>
  </si>
  <si>
    <t xml:space="preserve">MYOGLOBIN V SÉRII                                 </t>
  </si>
  <si>
    <t>MYOGLOBIN V SÉRII</t>
  </si>
  <si>
    <t>94195</t>
  </si>
  <si>
    <t xml:space="preserve">SYNTÉZA cDNA REVERZNÍ TRANSKRIPCÍ                 </t>
  </si>
  <si>
    <t>81165</t>
  </si>
  <si>
    <t>KREATINKINÁZA (CK) STATIM</t>
  </si>
  <si>
    <t>81129</t>
  </si>
  <si>
    <t>BÍLKOVINA KVANTITATIVNĚ (MOČ, VÝPOTEK, CSF) STATIM</t>
  </si>
  <si>
    <t>81679</t>
  </si>
  <si>
    <t xml:space="preserve">1,25-DIHYDROXYVITAMIN D (1,25 (OH)2D)             </t>
  </si>
  <si>
    <t>91151</t>
  </si>
  <si>
    <t>STANOVENÍ OROSOMUKOIDU</t>
  </si>
  <si>
    <t xml:space="preserve">STANOVENÍ OROSOMUKOIDU                            </t>
  </si>
  <si>
    <t>81773</t>
  </si>
  <si>
    <t>KREATINKINÁZA IZOENZYMY CK-MB MASS</t>
  </si>
  <si>
    <t>81775</t>
  </si>
  <si>
    <t>KVANTITATIVNÍ ANALÝZA MOCE</t>
  </si>
  <si>
    <t xml:space="preserve">KVANTITATIVNÍ ANALÝZA MOCE                        </t>
  </si>
  <si>
    <t>81769</t>
  </si>
  <si>
    <t>KVANTITATIVNÍ STANOVENI HOLOTRANSKOBALAMINU /HOLOT</t>
  </si>
  <si>
    <t>81753</t>
  </si>
  <si>
    <t>VYŠETŘENÍ AKTIVITY BIOTINIDÁZY V RÁMCI NOVOROZENEC</t>
  </si>
  <si>
    <t>VYŠETuENÍ AKTIVITY BIOTINIDÁZY V RÁMCI NOVOROZENEC</t>
  </si>
  <si>
    <t>813</t>
  </si>
  <si>
    <t>91197</t>
  </si>
  <si>
    <t>STANOVENÍ CYTOKINU ELISA</t>
  </si>
  <si>
    <t>34</t>
  </si>
  <si>
    <t>809</t>
  </si>
  <si>
    <t>0003132</t>
  </si>
  <si>
    <t>GADOVIST</t>
  </si>
  <si>
    <t>0003134</t>
  </si>
  <si>
    <t>0022075</t>
  </si>
  <si>
    <t>0042433</t>
  </si>
  <si>
    <t>VISIPAQUE 320 MG I/ML</t>
  </si>
  <si>
    <t>0065978</t>
  </si>
  <si>
    <t>DOTAREM</t>
  </si>
  <si>
    <t>0077019</t>
  </si>
  <si>
    <t>0151208</t>
  </si>
  <si>
    <t>0038505</t>
  </si>
  <si>
    <t>SOUPRAVA ZAVÁDICÍ INTRODUCER</t>
  </si>
  <si>
    <t>0052140</t>
  </si>
  <si>
    <t>KATETR BALÓNKOVÝ PTA - WANDA; SMASH</t>
  </si>
  <si>
    <t>0053563</t>
  </si>
  <si>
    <t>KATETR DIAGNOSTICKÝ TEMPO4F,5F</t>
  </si>
  <si>
    <t>0053643</t>
  </si>
  <si>
    <t>KATETR BALÓNKOVÝ PTA - QUADRIMATRIX/MARS</t>
  </si>
  <si>
    <t>0059345</t>
  </si>
  <si>
    <t>INDEFLÁTOR - ZAOÍZENÍ INSUFLAENÍ - INFLATION DEVIC</t>
  </si>
  <si>
    <t>0092559</t>
  </si>
  <si>
    <t>SADA AG - SYSTÉM PRO UZAVÍRÁNÍ CÉV - FEMORÁLNÍ - S</t>
  </si>
  <si>
    <t>89117</t>
  </si>
  <si>
    <t>RTG KRKU A KRČNÍ PÁTEŘE</t>
  </si>
  <si>
    <t xml:space="preserve">RTG KRKU A KRÖNÍ PÁTEuE                           </t>
  </si>
  <si>
    <t>89119</t>
  </si>
  <si>
    <t>RTG HRUDNÍ NEBO BEDERNÍ PÁTEŘE</t>
  </si>
  <si>
    <t xml:space="preserve">RTG HRUDNÍ NEBO BEDERNÍ PÁTEuE                    </t>
  </si>
  <si>
    <t>89123</t>
  </si>
  <si>
    <t>RTG PÁNVE NEBO KYČELNÍHO KLOUBU</t>
  </si>
  <si>
    <t xml:space="preserve">RTG PÁNVE NEBO KYÖELNÍHO KLOUBU                   </t>
  </si>
  <si>
    <t>89127</t>
  </si>
  <si>
    <t>RTG KOSTÍ A KLOUBŮ KONČETIN</t>
  </si>
  <si>
    <t xml:space="preserve">RTG KOSTÍ A KLOUB_ KONÖETIN                       </t>
  </si>
  <si>
    <t>89129</t>
  </si>
  <si>
    <t>RTG ŽEBER A STERNA</t>
  </si>
  <si>
    <t xml:space="preserve">RTG "EBER A STERNA                                </t>
  </si>
  <si>
    <t>89143</t>
  </si>
  <si>
    <t>RTG BŘICHA</t>
  </si>
  <si>
    <t xml:space="preserve">RTG BuICHA                                        </t>
  </si>
  <si>
    <t>89313</t>
  </si>
  <si>
    <t xml:space="preserve">PERKUTÁNNÍ PUNKCE NEBO BIOPSIE uÍZENÁ RDG METODOU </t>
  </si>
  <si>
    <t>89323</t>
  </si>
  <si>
    <t xml:space="preserve">TERAPEUTICKÁ EMBOLIZACE V CÉVNÍM uEÖIŠTI          </t>
  </si>
  <si>
    <t>89417</t>
  </si>
  <si>
    <t xml:space="preserve">PuEHLEDNÁ ÖI SELEKTIVNÍ ANGIOGRAFIE NAVAZUJÍCÍ NA </t>
  </si>
  <si>
    <t>89423</t>
  </si>
  <si>
    <t xml:space="preserve">PERKUTÁNNÍ TRANSLUMINÁLNÍ ANGIOPLASTIKA          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</si>
  <si>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</si>
  <si>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</si>
  <si>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</si>
  <si>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</si>
  <si>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</si>
  <si>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</si>
  <si>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MR ZOBRAZENÍ HLAVY, KONÖETIN, KLOUBU, JEDNOHO ÚSEK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</si>
  <si>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</si>
  <si>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</si>
  <si>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</si>
  <si>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</si>
  <si>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</si>
  <si>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CT VYŠETuENÍ S VcTŠÍM POÖTEM SKEN_ (NAD 30), BEZ P</t>
  </si>
  <si>
    <t>89725</t>
  </si>
  <si>
    <t>OPAKOVANÉ ČI DOPLŇUJÍCÍ VYŠETŘENÍ MR</t>
  </si>
  <si>
    <t xml:space="preserve">OPAKOVANÉ ÖI DOPLDUJÍCÍ VYŠETuENÍ MR              </t>
  </si>
  <si>
    <t>89111</t>
  </si>
  <si>
    <t>RTG PRSTŮ A ZÁPRSTNÍCH KŮSTEK RUKY NEBO NOHY</t>
  </si>
  <si>
    <t xml:space="preserve">RTG PRST_ A ZÁPRSTNÍCH K_STEK RUKY NEBO NOHY      </t>
  </si>
  <si>
    <t>89125</t>
  </si>
  <si>
    <t>RTG RAMENNÍHO KLOUBU</t>
  </si>
  <si>
    <t xml:space="preserve">RTG RAMENNÍHO KLOUBU                              </t>
  </si>
  <si>
    <t>89115</t>
  </si>
  <si>
    <t>RTG LEBKY, PŘEHLEDNÉ SNÍMKY</t>
  </si>
  <si>
    <t xml:space="preserve">RTG LEBKY, PuEHLEDNÉ SNÍMKY                       </t>
  </si>
  <si>
    <t>89611</t>
  </si>
  <si>
    <t>CT VYŠETŘENÍ HLAVY NEBO TĚLA NATIVNÍ A KONTRASTNÍ</t>
  </si>
  <si>
    <t xml:space="preserve">CT VYŠETuENÍ HLAVY NEBO TcLA NATIVNÍ A KONTRASTNÍ </t>
  </si>
  <si>
    <t>89415</t>
  </si>
  <si>
    <t>89411</t>
  </si>
  <si>
    <t>PŘEHLEDNÁ  ČI SELEKTIVNÍ ANGIOGRAFIE</t>
  </si>
  <si>
    <t xml:space="preserve">PuEHLEDNÁ  ÖI SELEKTIVNÍ ANGIOGRAFIE              </t>
  </si>
  <si>
    <t>35</t>
  </si>
  <si>
    <t>222</t>
  </si>
  <si>
    <t>22129</t>
  </si>
  <si>
    <t xml:space="preserve">VYŠETŘENÍ JEDNOHO ERYTROCYTÁRNÍHO ANTIGENU (KROMĚ </t>
  </si>
  <si>
    <t>22214</t>
  </si>
  <si>
    <t>SCREENING ANTIERYTROCYTÁRNÍCH PROTILÁTEK - V SÉRII</t>
  </si>
  <si>
    <t>22219</t>
  </si>
  <si>
    <t>22355</t>
  </si>
  <si>
    <t>KONZULTACE ODBORNÉHO TRANSFÚZIOLOGA - IMUNOHEMATOL</t>
  </si>
  <si>
    <t>22223</t>
  </si>
  <si>
    <t>DOPLNĚNÍ SCREENINGU ANTIERYTROCYTÁRNÍCH PROTILÁTEK</t>
  </si>
  <si>
    <t>DOPLNcNÍ SCREENINGU ANTIERYTROCYTÁRNÍCH PROTILÁTEK</t>
  </si>
  <si>
    <t>22112</t>
  </si>
  <si>
    <t>VYŠETŘENÍ KREVNÍ SKUPINY ABO, RH (D) V SÉRII</t>
  </si>
  <si>
    <t xml:space="preserve">VYŠETuENÍ KREVNÍ SKUPINY ABO, RH (D) V SÉRII      </t>
  </si>
  <si>
    <t>22117</t>
  </si>
  <si>
    <t>VYŠETŘENÍ KOMPATIBILITY TRANSFÚZNÍHO PŘÍPRAVKU OBS</t>
  </si>
  <si>
    <t>VYŠETuENÍ KOMPATIBILITY TRANSFÚZNÍHO PuÍPRAVKU OBS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</si>
  <si>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</si>
  <si>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</si>
  <si>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</si>
  <si>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</si>
  <si>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</si>
  <si>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</si>
  <si>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</si>
  <si>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</si>
  <si>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87133</t>
  </si>
  <si>
    <t>BIOPTICKÝ MATERIÁL ZÍSKANÝ KOMPLEXNÍ EKTOMIÍ: MAKR</t>
  </si>
  <si>
    <t>87217</t>
  </si>
  <si>
    <t>PROKRAJOVÁNÍ BLOKU (POLOSÉRIOVÉ uEZY) S 1-3 PREPAR</t>
  </si>
  <si>
    <t>87223</t>
  </si>
  <si>
    <t>SPECIELNÍ BARVENÍ JEDNODUCHÉ (KA"DÝ PREPARÁT Z PAR</t>
  </si>
  <si>
    <t>87227</t>
  </si>
  <si>
    <t>ENZYMOVÁ HISTOCHEMIE I. (ZA KA"DÝ MARKER Z 1 BLOKU</t>
  </si>
  <si>
    <t>87231</t>
  </si>
  <si>
    <t xml:space="preserve">IMUNOHISTOCHEMIE (ZA KA"DÝ MARKER Z 1 BLOKU)      </t>
  </si>
  <si>
    <t>87517</t>
  </si>
  <si>
    <t>STANOVENÍ BIOPTICKÉ DIAGNÓZY II. STUPNĚ OBTÍŽNOSTI</t>
  </si>
  <si>
    <t>87523</t>
  </si>
  <si>
    <t>STANOVENÍ BIOPTICKÉ DIAGNÓZY III. STUPNĚ OBTÍŽNOST</t>
  </si>
  <si>
    <t>STANOVENÍ BIOPTICKÉ DIAGNÓZY III. STUPNc OBTÍ"NOST</t>
  </si>
  <si>
    <t>87613</t>
  </si>
  <si>
    <t>TECHNICKO ADMINISTRATIVNÍ KOMPONENTA BIOPSIE (STAN</t>
  </si>
  <si>
    <t>87225</t>
  </si>
  <si>
    <t>SPECIELNI BARVENÍ SLO"ITÉ (ZA KA"DÝ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</si>
  <si>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</si>
  <si>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</si>
  <si>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</si>
  <si>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</si>
  <si>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</si>
  <si>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</si>
  <si>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ODVÁPNcNÍ, ZMcKÖOVÁNÍ MATERIÁLU (ZA KA"DÉ ZAPOÖATÉ</t>
  </si>
  <si>
    <t>87135</t>
  </si>
  <si>
    <t xml:space="preserve">VYŠETuENÍ MORFOMETRICKÉ - ZA KA"DÝ PARAMETR       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</si>
  <si>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</si>
  <si>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</si>
  <si>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</si>
  <si>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</si>
  <si>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</si>
  <si>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</si>
  <si>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</si>
  <si>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</si>
  <si>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 xml:space="preserve">IDENTIFIKACE KMENE ORIENTAÖNÍ JEDNODUCHÝM TESTEM  </t>
  </si>
  <si>
    <t>82077</t>
  </si>
  <si>
    <t>STANOVENÍ PROTILÁTEK CELKOVÝCH I IGM PROTI ANTIGEN</t>
  </si>
  <si>
    <t>82097</t>
  </si>
  <si>
    <t>STANOVENÍ PROTILÁTEK PROTI EBV A DALŠÍM VIRŮM (CMV</t>
  </si>
  <si>
    <t>STANOVENÍ PROTILÁTEK PROTI EBV A DALŠÍM VIR_M (CMV</t>
  </si>
  <si>
    <t>82117</t>
  </si>
  <si>
    <t>PRŮKAZ ANTIGENU VIRU (MIMO VIRY HEPATITID), BAKTER</t>
  </si>
  <si>
    <t>PR_KAZ ANTIGENU VIRU (MIMO VIRY HEPATITID), BAKTER</t>
  </si>
  <si>
    <t>82131</t>
  </si>
  <si>
    <t>IDENTIFIKACE BAKTERIÁLNÍHO KMENE V KULTUŘE (POMNOŽ</t>
  </si>
  <si>
    <t>IDENTIFIKACE BAKTERIÁLNÍHO KMENE V KULTUuE (POMNO"</t>
  </si>
  <si>
    <t>98111</t>
  </si>
  <si>
    <t xml:space="preserve">MYKOLOGICKÉ VYŠETuENÍ KULTIVAÖNÍ                  </t>
  </si>
  <si>
    <t>98117</t>
  </si>
  <si>
    <t>CÍLENÁ IDENTIFIKACE CANDIDA ALBICANS</t>
  </si>
  <si>
    <t xml:space="preserve">CÍLENÁ IDENTIFIKACE CANDIDA ALBICANS              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</si>
  <si>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</si>
  <si>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</si>
  <si>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</si>
  <si>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</si>
  <si>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</si>
  <si>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82069</t>
  </si>
  <si>
    <t xml:space="preserve">STANOVENÍ PRODUKCE BETA-LAKTAMÁZY                 </t>
  </si>
  <si>
    <t>STANOVENÍ PRODUKCE BETA-LAKTAMÁZY</t>
  </si>
  <si>
    <t>82079</t>
  </si>
  <si>
    <t>STANOVENÍ PROTILÁTEK PROTI ANTIGENŮM VIRŮ (KROMĚ H</t>
  </si>
  <si>
    <t>STANOVENÍ PROTILÁTEK PROTI ANTIGEN_M VIR_ (KROMc H</t>
  </si>
  <si>
    <t>82063</t>
  </si>
  <si>
    <t xml:space="preserve">STANOVENÍ CITLIVOSTI NA ATB KVALITATIVNÍ METODOU  </t>
  </si>
  <si>
    <t>STANOVENÍ CITLIVOSTI NA ATB KVALITATIVNÍ METODOU</t>
  </si>
  <si>
    <t>91399</t>
  </si>
  <si>
    <t>CHARAKTERISTIKA ANTIGENŮ A PROTILÁTEK ELEKTROFORÉZ</t>
  </si>
  <si>
    <t>82083</t>
  </si>
  <si>
    <t>PRŮKAZ BAKTERIÁLNÍHO TOXINU NEBO ANTIGENU</t>
  </si>
  <si>
    <t xml:space="preserve">PR_KAZ BAKTERIÁLNÍHO TOXINU NEBO ANTIGENU         </t>
  </si>
  <si>
    <t>82036</t>
  </si>
  <si>
    <t>AMPLIFIKACE EXTRAHUMÁNNÍHO GENOMU METODOU MULTIPLE</t>
  </si>
  <si>
    <t>82040</t>
  </si>
  <si>
    <t>IZOLACE RNA A TRANSKRIPCE PRO VYŠETuENÍ EXTRAHUMÁN</t>
  </si>
  <si>
    <t>82060</t>
  </si>
  <si>
    <t>ANALÝZA HMOTOVÉHO SPEKTRA</t>
  </si>
  <si>
    <t>82066</t>
  </si>
  <si>
    <t>STANOVENÍ CITLIVOSTI NA ATB E-TESTEM</t>
  </si>
  <si>
    <t>82051</t>
  </si>
  <si>
    <t xml:space="preserve">MIKROSKOPICKÉ VYŠETuENÍ PO FLUORESCENÖNÍM BARVENÍ </t>
  </si>
  <si>
    <t>41</t>
  </si>
  <si>
    <t>82241</t>
  </si>
  <si>
    <t>DETEKCE IN VITRO STIMULACE T LYMFOCYT_ SPECIFICKÝM</t>
  </si>
  <si>
    <t>91323</t>
  </si>
  <si>
    <t>PRŮKAZ ANCA IF</t>
  </si>
  <si>
    <t>91493</t>
  </si>
  <si>
    <t>IMUNOANALYTICKÉ STANOVENÍ AUTOPROTILÁTEK PROTI SPE</t>
  </si>
  <si>
    <t>91489</t>
  </si>
  <si>
    <t>IMUNOANALYTICKÉ STANOVENÍ AUTOPROTILÁTEK PROTI LKM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</si>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</sst>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4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3" fontId="37" fillId="0" borderId="143" xfId="0" applyNumberFormat="1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166" fontId="69" fillId="0" borderId="165" xfId="0" applyNumberFormat="1" applyFont="1" applyBorder="1" applyAlignment="1">
      <alignment horizontal="right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69" fillId="0" borderId="167" xfId="0" applyNumberFormat="1" applyFont="1" applyBorder="1"/>
    <xf numFmtId="166" fontId="69" fillId="0" borderId="167" xfId="0" applyNumberFormat="1" applyFont="1" applyBorder="1"/>
    <xf numFmtId="166" fontId="69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3" fontId="34" fillId="0" borderId="167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2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0.70078773790092785</c:v>
                </c:pt>
                <c:pt idx="1">
                  <c:v>0.80486568004724923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986272"/>
        <c:axId val="92797920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0.69363558908471967</c:v>
                </c:pt>
                <c:pt idx="1">
                  <c:v>0.69363558908471967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7986816"/>
        <c:axId val="927987360"/>
      </c:scatterChart>
      <c:catAx>
        <c:axId val="927986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27979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79792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27986272"/>
        <c:crosses val="autoZero"/>
        <c:crossBetween val="between"/>
      </c:valAx>
      <c:valAx>
        <c:axId val="9279868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27987360"/>
        <c:crosses val="max"/>
        <c:crossBetween val="midCat"/>
      </c:valAx>
      <c:valAx>
        <c:axId val="9279873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2798681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3.4909819639278559</c:v>
                </c:pt>
                <c:pt idx="1">
                  <c:v>3.5702087286527515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979744"/>
        <c:axId val="92797756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7974304"/>
        <c:axId val="927975936"/>
      </c:scatterChart>
      <c:catAx>
        <c:axId val="927979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2797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79775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27979744"/>
        <c:crosses val="autoZero"/>
        <c:crossBetween val="between"/>
      </c:valAx>
      <c:valAx>
        <c:axId val="9279743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27975936"/>
        <c:crosses val="max"/>
        <c:crossBetween val="midCat"/>
      </c:valAx>
      <c:valAx>
        <c:axId val="92797593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2797430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112" tableBorderDxfId="111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29" totalsRowShown="0">
  <autoFilter ref="C3:S29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2099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2761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2762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2774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3068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3087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3093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3158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3159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3279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3544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4078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8346.3455755481718</v>
      </c>
      <c r="D4" s="280">
        <f ca="1">IF(ISERROR(VLOOKUP("Náklady celkem",INDIRECT("HI!$A:$G"),5,0)),0,VLOOKUP("Náklady celkem",INDIRECT("HI!$A:$G"),5,0))</f>
        <v>7763.7542199999998</v>
      </c>
      <c r="E4" s="281">
        <f ca="1">IF(C4=0,0,D4/C4)</f>
        <v>0.93019803094962206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597.48906845092779</v>
      </c>
      <c r="D7" s="288">
        <f>IF(ISERROR(HI!E5),"",HI!E5)</f>
        <v>524.41000000000008</v>
      </c>
      <c r="E7" s="285">
        <f t="shared" ref="E7:E15" si="0">IF(C7=0,0,D7/C7)</f>
        <v>0.8776896979213441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0.95554246243785645</v>
      </c>
      <c r="E8" s="285">
        <f t="shared" si="0"/>
        <v>1.0617138471531737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0.47249190938511326</v>
      </c>
      <c r="E9" s="285">
        <f>IF(C9=0,0,D9/C9)</f>
        <v>1.5749730312837109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0.29651836109784663</v>
      </c>
      <c r="E11" s="285">
        <f t="shared" si="0"/>
        <v>0.49419726849641105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0.92923067225514466</v>
      </c>
      <c r="E12" s="285">
        <f t="shared" si="0"/>
        <v>1.1615383403189308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243.50091511344908</v>
      </c>
      <c r="D15" s="288">
        <f>IF(ISERROR(HI!E6),"",HI!E6)</f>
        <v>207.22445999999999</v>
      </c>
      <c r="E15" s="285">
        <f t="shared" si="0"/>
        <v>0.85102127810670614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6414.6653673095707</v>
      </c>
      <c r="D16" s="284">
        <f ca="1">IF(ISERROR(VLOOKUP("Osobní náklady (Kč) *",INDIRECT("HI!$A:$G"),5,0)),0,VLOOKUP("Osobní náklady (Kč) *",INDIRECT("HI!$A:$G"),5,0))</f>
        <v>5770.9070900000006</v>
      </c>
      <c r="E16" s="285">
        <f ca="1">IF(C16=0,0,D16/C16)</f>
        <v>0.89964273419619167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5789.32233</v>
      </c>
      <c r="D18" s="303">
        <f ca="1">IF(ISERROR(VLOOKUP("Výnosy celkem",INDIRECT("HI!$A:$G"),5,0)),0,VLOOKUP("Výnosy celkem",INDIRECT("HI!$A:$G"),5,0))</f>
        <v>6248.7793100000008</v>
      </c>
      <c r="E18" s="304">
        <f t="shared" ref="E18:E31" ca="1" si="1">IF(C18=0,0,D18/C18)</f>
        <v>1.0793628258732662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31.722329999999999</v>
      </c>
      <c r="D19" s="284">
        <f ca="1">IF(ISERROR(VLOOKUP("Ambulance *",INDIRECT("HI!$A:$G"),5,0)),0,VLOOKUP("Ambulance *",INDIRECT("HI!$A:$G"),5,0))</f>
        <v>34.309310000000004</v>
      </c>
      <c r="E19" s="285">
        <f t="shared" ca="1" si="1"/>
        <v>1.0815507562023345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1.0815507562023348</v>
      </c>
      <c r="E20" s="285">
        <f t="shared" si="1"/>
        <v>1.0815507562023348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1.0815507562023345</v>
      </c>
      <c r="E21" s="285">
        <f t="shared" si="1"/>
        <v>1.0815507562023345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1.0957981029770396</v>
      </c>
      <c r="E23" s="285">
        <f t="shared" si="1"/>
        <v>1.2891742387965173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5757.6</v>
      </c>
      <c r="D24" s="284">
        <f ca="1">IF(ISERROR(VLOOKUP("Hospitalizace *",INDIRECT("HI!$A:$G"),5,0)),0,VLOOKUP("Hospitalizace *",INDIRECT("HI!$A:$G"),5,0))</f>
        <v>6214.4700000000012</v>
      </c>
      <c r="E24" s="285">
        <f ca="1">IF(C24=0,0,D24/C24)</f>
        <v>1.0793507711546479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1.0793507711546477</v>
      </c>
      <c r="E25" s="285">
        <f t="shared" si="1"/>
        <v>1.0793507711546477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1.1033823372749547</v>
      </c>
      <c r="E26" s="285">
        <f t="shared" si="1"/>
        <v>1.1033823372749547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1.0892857142857142</v>
      </c>
      <c r="E29" s="285">
        <f t="shared" si="1"/>
        <v>1.1466165413533833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3.5702087286527515</v>
      </c>
      <c r="E30" s="285">
        <f t="shared" si="1"/>
        <v>3.5702087286527515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0.93457118895934788</v>
      </c>
      <c r="E31" s="285">
        <f t="shared" si="1"/>
        <v>0.98375914627299776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491.59262999999999</v>
      </c>
      <c r="C5" s="33">
        <v>389.03250999999995</v>
      </c>
      <c r="D5" s="12"/>
      <c r="E5" s="226">
        <v>524.41000000000008</v>
      </c>
      <c r="F5" s="32">
        <v>597.48906845092779</v>
      </c>
      <c r="G5" s="225">
        <f>E5-F5</f>
        <v>-73.079068450927707</v>
      </c>
      <c r="H5" s="231">
        <f>IF(F5&lt;0.00000001,"",E5/F5)</f>
        <v>0.8776896979213441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121.75068</v>
      </c>
      <c r="C6" s="35">
        <v>127.01687</v>
      </c>
      <c r="D6" s="12"/>
      <c r="E6" s="227">
        <v>207.22445999999999</v>
      </c>
      <c r="F6" s="34">
        <v>243.50091511344908</v>
      </c>
      <c r="G6" s="228">
        <f>E6-F6</f>
        <v>-36.276455113449089</v>
      </c>
      <c r="H6" s="232">
        <f>IF(F6&lt;0.00000001,"",E6/F6)</f>
        <v>0.85102127810670614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3819.0515800000003</v>
      </c>
      <c r="C7" s="35">
        <v>4386.1097</v>
      </c>
      <c r="D7" s="12"/>
      <c r="E7" s="227">
        <v>5770.9070900000006</v>
      </c>
      <c r="F7" s="34">
        <v>6414.6653673095707</v>
      </c>
      <c r="G7" s="228">
        <f>E7-F7</f>
        <v>-643.75827730957008</v>
      </c>
      <c r="H7" s="232">
        <f>IF(F7&lt;0.00000001,"",E7/F7)</f>
        <v>0.89964273419619167</v>
      </c>
    </row>
    <row r="8" spans="1:10" ht="14.4" customHeight="1" thickBot="1" x14ac:dyDescent="0.35">
      <c r="A8" s="1" t="s">
        <v>96</v>
      </c>
      <c r="B8" s="15">
        <v>768.60481999999979</v>
      </c>
      <c r="C8" s="37">
        <v>792.93255000000079</v>
      </c>
      <c r="D8" s="12"/>
      <c r="E8" s="229">
        <v>1261.2126699999992</v>
      </c>
      <c r="F8" s="36">
        <v>1090.6902246742243</v>
      </c>
      <c r="G8" s="230">
        <f>E8-F8</f>
        <v>170.52244532577492</v>
      </c>
      <c r="H8" s="233">
        <f>IF(F8&lt;0.00000001,"",E8/F8)</f>
        <v>1.1563436083574581</v>
      </c>
    </row>
    <row r="9" spans="1:10" ht="14.4" customHeight="1" thickBot="1" x14ac:dyDescent="0.35">
      <c r="A9" s="2" t="s">
        <v>97</v>
      </c>
      <c r="B9" s="3">
        <v>5200.9997100000001</v>
      </c>
      <c r="C9" s="39">
        <v>5695.0916299999999</v>
      </c>
      <c r="D9" s="12"/>
      <c r="E9" s="3">
        <v>7763.7542199999998</v>
      </c>
      <c r="F9" s="38">
        <v>8346.3455755481718</v>
      </c>
      <c r="G9" s="38">
        <f>E9-F9</f>
        <v>-582.59135554817203</v>
      </c>
      <c r="H9" s="234">
        <f>IF(F9&lt;0.00000001,"",E9/F9)</f>
        <v>0.93019803094962206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34.422970000000007</v>
      </c>
      <c r="C11" s="33">
        <f>IF(ISERROR(VLOOKUP("Celkem:",'ZV Vykáz.-A'!A:H,5,0)),0,VLOOKUP("Celkem:",'ZV Vykáz.-A'!A:H,5,0)/1000)</f>
        <v>31.722329999999999</v>
      </c>
      <c r="D11" s="12"/>
      <c r="E11" s="226">
        <f>IF(ISERROR(VLOOKUP("Celkem:",'ZV Vykáz.-A'!A:H,8,0)),0,VLOOKUP("Celkem:",'ZV Vykáz.-A'!A:H,8,0)/1000)</f>
        <v>34.309310000000004</v>
      </c>
      <c r="F11" s="32">
        <f>C11</f>
        <v>31.722329999999999</v>
      </c>
      <c r="G11" s="225">
        <f>E11-F11</f>
        <v>2.5869800000000041</v>
      </c>
      <c r="H11" s="231">
        <f>IF(F11&lt;0.00000001,"",E11/F11)</f>
        <v>1.0815507562023345</v>
      </c>
      <c r="I11" s="225">
        <f>E11-B11</f>
        <v>-0.11366000000000298</v>
      </c>
      <c r="J11" s="231">
        <f>IF(B11&lt;0.00000001,"",E11/B11)</f>
        <v>0.99669813499532423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5846.97</v>
      </c>
      <c r="C12" s="37">
        <f>IF(ISERROR(VLOOKUP("Celkem",CaseMix!A:D,3,0)),0,VLOOKUP("Celkem",CaseMix!A:D,3,0)*30)</f>
        <v>5757.6</v>
      </c>
      <c r="D12" s="12"/>
      <c r="E12" s="229">
        <f>IF(ISERROR(VLOOKUP("Celkem",CaseMix!A:D,4,0)),0,VLOOKUP("Celkem",CaseMix!A:D,4,0)*30)</f>
        <v>6214.4700000000012</v>
      </c>
      <c r="F12" s="36">
        <f>C12</f>
        <v>5757.6</v>
      </c>
      <c r="G12" s="230">
        <f>E12-F12</f>
        <v>456.8700000000008</v>
      </c>
      <c r="H12" s="233">
        <f>IF(F12&lt;0.00000001,"",E12/F12)</f>
        <v>1.0793507711546479</v>
      </c>
      <c r="I12" s="230">
        <f>E12-B12</f>
        <v>367.50000000000091</v>
      </c>
      <c r="J12" s="233">
        <f>IF(B12&lt;0.00000001,"",E12/B12)</f>
        <v>1.0628530674862366</v>
      </c>
    </row>
    <row r="13" spans="1:10" ht="14.4" customHeight="1" thickBot="1" x14ac:dyDescent="0.35">
      <c r="A13" s="4" t="s">
        <v>100</v>
      </c>
      <c r="B13" s="9">
        <f>SUM(B11:B12)</f>
        <v>5881.3929699999999</v>
      </c>
      <c r="C13" s="41">
        <f>SUM(C11:C12)</f>
        <v>5789.32233</v>
      </c>
      <c r="D13" s="12"/>
      <c r="E13" s="9">
        <f>SUM(E11:E12)</f>
        <v>6248.7793100000008</v>
      </c>
      <c r="F13" s="40">
        <f>SUM(F11:F12)</f>
        <v>5789.32233</v>
      </c>
      <c r="G13" s="40">
        <f>E13-F13</f>
        <v>459.45698000000084</v>
      </c>
      <c r="H13" s="235">
        <f>IF(F13&lt;0.00000001,"",E13/F13)</f>
        <v>1.0793628258732662</v>
      </c>
      <c r="I13" s="40">
        <f>SUM(I11:I12)</f>
        <v>367.38634000000093</v>
      </c>
      <c r="J13" s="235">
        <f>IF(B13&lt;0.00000001,"",E13/B13)</f>
        <v>1.0624658719242155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1.1308197073519928</v>
      </c>
      <c r="C15" s="43">
        <f>IF(C9=0,"",C13/C9)</f>
        <v>1.016545949762006</v>
      </c>
      <c r="D15" s="12"/>
      <c r="E15" s="10">
        <f>IF(E9=0,"",E13/E9)</f>
        <v>0.80486567875921255</v>
      </c>
      <c r="F15" s="42">
        <f>IF(F9=0,"",F13/F9)</f>
        <v>0.69363558908471967</v>
      </c>
      <c r="G15" s="42">
        <f>IF(ISERROR(F15-E15),"",E15-F15)</f>
        <v>0.11123008967449288</v>
      </c>
      <c r="H15" s="236">
        <f>IF(ISERROR(F15-E15),"",IF(F15&lt;0.00000001,"",E15/F15))</f>
        <v>1.1603581065113246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0.70078773790092785</v>
      </c>
      <c r="C4" s="323">
        <f t="shared" ref="C4:M4" si="0">(C10+C8)/C6</f>
        <v>0.80486568004724923</v>
      </c>
      <c r="D4" s="323">
        <f t="shared" si="0"/>
        <v>4.419166169843022E-3</v>
      </c>
      <c r="E4" s="323">
        <f t="shared" si="0"/>
        <v>4.419166169843022E-3</v>
      </c>
      <c r="F4" s="323">
        <f t="shared" si="0"/>
        <v>4.419166169843022E-3</v>
      </c>
      <c r="G4" s="323">
        <f t="shared" si="0"/>
        <v>4.419166169843022E-3</v>
      </c>
      <c r="H4" s="323">
        <f t="shared" si="0"/>
        <v>4.419166169843022E-3</v>
      </c>
      <c r="I4" s="323">
        <f t="shared" si="0"/>
        <v>4.419166169843022E-3</v>
      </c>
      <c r="J4" s="323">
        <f t="shared" si="0"/>
        <v>4.419166169843022E-3</v>
      </c>
      <c r="K4" s="323">
        <f t="shared" si="0"/>
        <v>4.419166169843022E-3</v>
      </c>
      <c r="L4" s="323">
        <f t="shared" si="0"/>
        <v>4.419166169843022E-3</v>
      </c>
      <c r="M4" s="323">
        <f t="shared" si="0"/>
        <v>4.419166169843022E-3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3958.00684</v>
      </c>
      <c r="C5" s="323">
        <f>IF(ISERROR(VLOOKUP($A5,'Man Tab'!$A:$Q,COLUMN()+2,0)),0,VLOOKUP($A5,'Man Tab'!$A:$Q,COLUMN()+2,0))</f>
        <v>3805.7473799999998</v>
      </c>
      <c r="D5" s="323">
        <f>IF(ISERROR(VLOOKUP($A5,'Man Tab'!$A:$Q,COLUMN()+2,0)),0,VLOOKUP($A5,'Man Tab'!$A:$Q,COLUMN()+2,0))</f>
        <v>0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3958.00684</v>
      </c>
      <c r="C6" s="325">
        <f t="shared" ref="C6:M6" si="1">C5+B6</f>
        <v>7763.7542199999998</v>
      </c>
      <c r="D6" s="325">
        <f t="shared" si="1"/>
        <v>7763.7542199999998</v>
      </c>
      <c r="E6" s="325">
        <f t="shared" si="1"/>
        <v>7763.7542199999998</v>
      </c>
      <c r="F6" s="325">
        <f t="shared" si="1"/>
        <v>7763.7542199999998</v>
      </c>
      <c r="G6" s="325">
        <f t="shared" si="1"/>
        <v>7763.7542199999998</v>
      </c>
      <c r="H6" s="325">
        <f t="shared" si="1"/>
        <v>7763.7542199999998</v>
      </c>
      <c r="I6" s="325">
        <f t="shared" si="1"/>
        <v>7763.7542199999998</v>
      </c>
      <c r="J6" s="325">
        <f t="shared" si="1"/>
        <v>7763.7542199999998</v>
      </c>
      <c r="K6" s="325">
        <f t="shared" si="1"/>
        <v>7763.7542199999998</v>
      </c>
      <c r="L6" s="325">
        <f t="shared" si="1"/>
        <v>7763.7542199999998</v>
      </c>
      <c r="M6" s="325">
        <f t="shared" si="1"/>
        <v>7763.7542199999998</v>
      </c>
    </row>
    <row r="7" spans="1:13" ht="14.4" customHeight="1" x14ac:dyDescent="0.3">
      <c r="A7" s="324" t="s">
        <v>125</v>
      </c>
      <c r="B7" s="324">
        <v>91.738</v>
      </c>
      <c r="C7" s="324">
        <v>207.149</v>
      </c>
      <c r="D7" s="324"/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2752.14</v>
      </c>
      <c r="C8" s="325">
        <f t="shared" ref="C8:M8" si="2">C7*30</f>
        <v>6214.47</v>
      </c>
      <c r="D8" s="325">
        <f t="shared" si="2"/>
        <v>0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21582.66</v>
      </c>
      <c r="C9" s="324">
        <v>12726.66</v>
      </c>
      <c r="D9" s="324">
        <v>0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21.582660000000001</v>
      </c>
      <c r="C10" s="325">
        <f t="shared" ref="C10:M10" si="3">C9/1000+B10</f>
        <v>34.30932</v>
      </c>
      <c r="D10" s="325">
        <f t="shared" si="3"/>
        <v>34.30932</v>
      </c>
      <c r="E10" s="325">
        <f t="shared" si="3"/>
        <v>34.30932</v>
      </c>
      <c r="F10" s="325">
        <f t="shared" si="3"/>
        <v>34.30932</v>
      </c>
      <c r="G10" s="325">
        <f t="shared" si="3"/>
        <v>34.30932</v>
      </c>
      <c r="H10" s="325">
        <f t="shared" si="3"/>
        <v>34.30932</v>
      </c>
      <c r="I10" s="325">
        <f t="shared" si="3"/>
        <v>34.30932</v>
      </c>
      <c r="J10" s="325">
        <f t="shared" si="3"/>
        <v>34.30932</v>
      </c>
      <c r="K10" s="325">
        <f t="shared" si="3"/>
        <v>34.30932</v>
      </c>
      <c r="L10" s="325">
        <f t="shared" si="3"/>
        <v>34.30932</v>
      </c>
      <c r="M10" s="325">
        <f t="shared" si="3"/>
        <v>34.30932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0.69363558908471967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0.69363558908471967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3584.9344228527798</v>
      </c>
      <c r="C7" s="56">
        <v>298.74453523773201</v>
      </c>
      <c r="D7" s="56">
        <v>281.27422999999999</v>
      </c>
      <c r="E7" s="56">
        <v>243.13577000000001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524.41</v>
      </c>
      <c r="Q7" s="185">
        <v>0.877689694947</v>
      </c>
    </row>
    <row r="8" spans="1:17" ht="14.4" customHeight="1" x14ac:dyDescent="0.3">
      <c r="A8" s="19" t="s">
        <v>36</v>
      </c>
      <c r="B8" s="55">
        <v>152.673914328401</v>
      </c>
      <c r="C8" s="56">
        <v>12.722826194033001</v>
      </c>
      <c r="D8" s="56">
        <v>25.85</v>
      </c>
      <c r="E8" s="56">
        <v>5.12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30.97</v>
      </c>
      <c r="Q8" s="185">
        <v>1.21710379155</v>
      </c>
    </row>
    <row r="9" spans="1:17" ht="14.4" customHeight="1" x14ac:dyDescent="0.3">
      <c r="A9" s="19" t="s">
        <v>37</v>
      </c>
      <c r="B9" s="55">
        <v>1461.005483872</v>
      </c>
      <c r="C9" s="56">
        <v>121.750456989334</v>
      </c>
      <c r="D9" s="56">
        <v>109.57911</v>
      </c>
      <c r="E9" s="56">
        <v>97.645349999999993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207.22445999999999</v>
      </c>
      <c r="Q9" s="185">
        <v>0.85102128207200001</v>
      </c>
    </row>
    <row r="10" spans="1:17" ht="14.4" customHeight="1" x14ac:dyDescent="0.3">
      <c r="A10" s="19" t="s">
        <v>38</v>
      </c>
      <c r="B10" s="55">
        <v>1113.4658621671001</v>
      </c>
      <c r="C10" s="56">
        <v>92.788821847258006</v>
      </c>
      <c r="D10" s="56">
        <v>133.62239</v>
      </c>
      <c r="E10" s="56">
        <v>141.76863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275.39102000000003</v>
      </c>
      <c r="Q10" s="185">
        <v>1.4839665733289999</v>
      </c>
    </row>
    <row r="11" spans="1:17" ht="14.4" customHeight="1" x14ac:dyDescent="0.3">
      <c r="A11" s="19" t="s">
        <v>39</v>
      </c>
      <c r="B11" s="55">
        <v>585.40055171049403</v>
      </c>
      <c r="C11" s="56">
        <v>48.783379309207</v>
      </c>
      <c r="D11" s="56">
        <v>58.630859999999998</v>
      </c>
      <c r="E11" s="56">
        <v>146.19251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204.82337000000001</v>
      </c>
      <c r="Q11" s="185">
        <v>2.0993151038360001</v>
      </c>
    </row>
    <row r="12" spans="1:17" ht="14.4" customHeight="1" x14ac:dyDescent="0.3">
      <c r="A12" s="19" t="s">
        <v>40</v>
      </c>
      <c r="B12" s="55">
        <v>11.915879297146001</v>
      </c>
      <c r="C12" s="56">
        <v>0.99298994142800001</v>
      </c>
      <c r="D12" s="56">
        <v>2.0592000000000001</v>
      </c>
      <c r="E12" s="56">
        <v>1.4186799999999999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3.4778799999999999</v>
      </c>
      <c r="Q12" s="185">
        <v>1.751216127625</v>
      </c>
    </row>
    <row r="13" spans="1:17" ht="14.4" customHeight="1" x14ac:dyDescent="0.3">
      <c r="A13" s="19" t="s">
        <v>41</v>
      </c>
      <c r="B13" s="55">
        <v>501</v>
      </c>
      <c r="C13" s="56">
        <v>41.75</v>
      </c>
      <c r="D13" s="56">
        <v>46.344639999999998</v>
      </c>
      <c r="E13" s="56">
        <v>57.598570000000002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103.94320999999999</v>
      </c>
      <c r="Q13" s="185">
        <v>1.2448288622749999</v>
      </c>
    </row>
    <row r="14" spans="1:17" ht="14.4" customHeight="1" x14ac:dyDescent="0.3">
      <c r="A14" s="19" t="s">
        <v>42</v>
      </c>
      <c r="B14" s="55">
        <v>906.19336812171798</v>
      </c>
      <c r="C14" s="56">
        <v>75.516114010142999</v>
      </c>
      <c r="D14" s="56">
        <v>105.18</v>
      </c>
      <c r="E14" s="56">
        <v>98.728999999999999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203.90899999999999</v>
      </c>
      <c r="Q14" s="185">
        <v>1.3501025752760001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1547.7953388443</v>
      </c>
      <c r="C17" s="56">
        <v>128.98294490369199</v>
      </c>
      <c r="D17" s="56">
        <v>37.777859999999997</v>
      </c>
      <c r="E17" s="56">
        <v>27.63616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65.414019999999994</v>
      </c>
      <c r="Q17" s="185">
        <v>0.253576238505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0.23400000000000001</v>
      </c>
      <c r="E18" s="56">
        <v>0.60499999999999998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0.83899999999999997</v>
      </c>
      <c r="Q18" s="185" t="s">
        <v>329</v>
      </c>
    </row>
    <row r="19" spans="1:17" ht="14.4" customHeight="1" x14ac:dyDescent="0.3">
      <c r="A19" s="19" t="s">
        <v>47</v>
      </c>
      <c r="B19" s="55">
        <v>1291.9994886383499</v>
      </c>
      <c r="C19" s="56">
        <v>107.666624053196</v>
      </c>
      <c r="D19" s="56">
        <v>143.84281999999999</v>
      </c>
      <c r="E19" s="56">
        <v>86.149959999999993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229.99278000000001</v>
      </c>
      <c r="Q19" s="185">
        <v>1.068078348432</v>
      </c>
    </row>
    <row r="20" spans="1:17" ht="14.4" customHeight="1" x14ac:dyDescent="0.3">
      <c r="A20" s="19" t="s">
        <v>48</v>
      </c>
      <c r="B20" s="55">
        <v>38487.991751493901</v>
      </c>
      <c r="C20" s="56">
        <v>3207.3326459578202</v>
      </c>
      <c r="D20" s="56">
        <v>2952.8093399999998</v>
      </c>
      <c r="E20" s="56">
        <v>2818.0977499999999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5770.9070899999997</v>
      </c>
      <c r="Q20" s="185">
        <v>0.89964274476999995</v>
      </c>
    </row>
    <row r="21" spans="1:17" ht="14.4" customHeight="1" x14ac:dyDescent="0.3">
      <c r="A21" s="20" t="s">
        <v>49</v>
      </c>
      <c r="B21" s="55">
        <v>344.93021457623598</v>
      </c>
      <c r="C21" s="56">
        <v>28.744184548019</v>
      </c>
      <c r="D21" s="56">
        <v>29.39</v>
      </c>
      <c r="E21" s="56">
        <v>29.39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58.78</v>
      </c>
      <c r="Q21" s="185">
        <v>1.0224676908429999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30.642040000000001</v>
      </c>
      <c r="E22" s="56">
        <v>51.26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81.90204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88.766718757839996</v>
      </c>
      <c r="C24" s="56">
        <v>7.3972265631529996</v>
      </c>
      <c r="D24" s="56">
        <v>0.77034999999999998</v>
      </c>
      <c r="E24" s="56">
        <v>1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1.770350000001</v>
      </c>
      <c r="Q24" s="185"/>
    </row>
    <row r="25" spans="1:17" ht="14.4" customHeight="1" x14ac:dyDescent="0.3">
      <c r="A25" s="21" t="s">
        <v>53</v>
      </c>
      <c r="B25" s="58">
        <v>50078.0729946602</v>
      </c>
      <c r="C25" s="59">
        <v>4173.1727495550203</v>
      </c>
      <c r="D25" s="59">
        <v>3958.00684</v>
      </c>
      <c r="E25" s="59">
        <v>3805.7473799999998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7763.7542199999998</v>
      </c>
      <c r="Q25" s="186">
        <v>0.93019803946799995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604.24374999999998</v>
      </c>
      <c r="E26" s="56">
        <v>575.41967999999997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1179.6634300000001</v>
      </c>
      <c r="Q26" s="185" t="s">
        <v>329</v>
      </c>
    </row>
    <row r="27" spans="1:17" ht="14.4" customHeight="1" x14ac:dyDescent="0.3">
      <c r="A27" s="22" t="s">
        <v>55</v>
      </c>
      <c r="B27" s="58">
        <v>50078.0729946602</v>
      </c>
      <c r="C27" s="59">
        <v>4173.1727495550203</v>
      </c>
      <c r="D27" s="59">
        <v>4562.2505899999996</v>
      </c>
      <c r="E27" s="59">
        <v>4381.1670599999998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8943.4176499999994</v>
      </c>
      <c r="Q27" s="186">
        <v>1.071536956019</v>
      </c>
    </row>
    <row r="28" spans="1:17" ht="14.4" customHeight="1" x14ac:dyDescent="0.3">
      <c r="A28" s="20" t="s">
        <v>56</v>
      </c>
      <c r="B28" s="55">
        <v>0.22952670675699999</v>
      </c>
      <c r="C28" s="56">
        <v>1.9127225562999998E-2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</v>
      </c>
      <c r="Q28" s="185">
        <v>0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33846.575427248499</v>
      </c>
      <c r="C6" s="701">
        <v>39934.015480000002</v>
      </c>
      <c r="D6" s="702">
        <v>6087.4400527515199</v>
      </c>
      <c r="E6" s="703">
        <v>1.179853943151</v>
      </c>
      <c r="F6" s="701">
        <v>50078.0729946602</v>
      </c>
      <c r="G6" s="702">
        <v>8346.3454991100407</v>
      </c>
      <c r="H6" s="704">
        <v>3805.7473799999998</v>
      </c>
      <c r="I6" s="701">
        <v>7763.7542199999998</v>
      </c>
      <c r="J6" s="702">
        <v>-582.59127911003895</v>
      </c>
      <c r="K6" s="705">
        <v>0.15503300657800001</v>
      </c>
    </row>
    <row r="7" spans="1:11" ht="14.4" customHeight="1" thickBot="1" x14ac:dyDescent="0.35">
      <c r="A7" s="720" t="s">
        <v>332</v>
      </c>
      <c r="B7" s="701">
        <v>6585.6357668685796</v>
      </c>
      <c r="C7" s="701">
        <v>6915.1412</v>
      </c>
      <c r="D7" s="702">
        <v>329.50543313141901</v>
      </c>
      <c r="E7" s="703">
        <v>1.0500339594829999</v>
      </c>
      <c r="F7" s="701">
        <v>8318.0235586170402</v>
      </c>
      <c r="G7" s="702">
        <v>1386.33725976951</v>
      </c>
      <c r="H7" s="704">
        <v>791.60851000000002</v>
      </c>
      <c r="I7" s="701">
        <v>1554.1492900000001</v>
      </c>
      <c r="J7" s="702">
        <v>167.81203023049301</v>
      </c>
      <c r="K7" s="705">
        <v>0.18684117435399999</v>
      </c>
    </row>
    <row r="8" spans="1:11" ht="14.4" customHeight="1" thickBot="1" x14ac:dyDescent="0.35">
      <c r="A8" s="721" t="s">
        <v>333</v>
      </c>
      <c r="B8" s="701">
        <v>5654.6913367931202</v>
      </c>
      <c r="C8" s="701">
        <v>6011.3612000000003</v>
      </c>
      <c r="D8" s="702">
        <v>356.66986320687602</v>
      </c>
      <c r="E8" s="703">
        <v>1.063075036631</v>
      </c>
      <c r="F8" s="701">
        <v>7411.8301904953196</v>
      </c>
      <c r="G8" s="702">
        <v>1235.30503174922</v>
      </c>
      <c r="H8" s="704">
        <v>692.87950999999998</v>
      </c>
      <c r="I8" s="701">
        <v>1350.24029</v>
      </c>
      <c r="J8" s="702">
        <v>114.93525825078</v>
      </c>
      <c r="K8" s="705">
        <v>0.18217366767599999</v>
      </c>
    </row>
    <row r="9" spans="1:11" ht="14.4" customHeight="1" thickBot="1" x14ac:dyDescent="0.35">
      <c r="A9" s="722" t="s">
        <v>334</v>
      </c>
      <c r="B9" s="706">
        <v>0</v>
      </c>
      <c r="C9" s="706">
        <v>2.4000000000000001E-4</v>
      </c>
      <c r="D9" s="707">
        <v>2.4000000000000001E-4</v>
      </c>
      <c r="E9" s="708" t="s">
        <v>329</v>
      </c>
      <c r="F9" s="706">
        <v>0</v>
      </c>
      <c r="G9" s="707">
        <v>0</v>
      </c>
      <c r="H9" s="709">
        <v>0</v>
      </c>
      <c r="I9" s="706">
        <v>3.5E-4</v>
      </c>
      <c r="J9" s="707">
        <v>3.5E-4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2.4000000000000001E-4</v>
      </c>
      <c r="D10" s="702">
        <v>2.4000000000000001E-4</v>
      </c>
      <c r="E10" s="711" t="s">
        <v>329</v>
      </c>
      <c r="F10" s="701">
        <v>0</v>
      </c>
      <c r="G10" s="702">
        <v>0</v>
      </c>
      <c r="H10" s="704">
        <v>0</v>
      </c>
      <c r="I10" s="701">
        <v>3.5E-4</v>
      </c>
      <c r="J10" s="702">
        <v>3.5E-4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2731.07735943956</v>
      </c>
      <c r="C11" s="706">
        <v>2528.5561200000002</v>
      </c>
      <c r="D11" s="707">
        <v>-202.52123943955999</v>
      </c>
      <c r="E11" s="713">
        <v>0.92584565986699996</v>
      </c>
      <c r="F11" s="706">
        <v>3584.9344228527798</v>
      </c>
      <c r="G11" s="707">
        <v>597.48907047546402</v>
      </c>
      <c r="H11" s="709">
        <v>243.13577000000001</v>
      </c>
      <c r="I11" s="706">
        <v>524.41</v>
      </c>
      <c r="J11" s="707">
        <v>-73.079070475463993</v>
      </c>
      <c r="K11" s="714">
        <v>0.14628161582400001</v>
      </c>
    </row>
    <row r="12" spans="1:11" ht="14.4" customHeight="1" thickBot="1" x14ac:dyDescent="0.35">
      <c r="A12" s="723" t="s">
        <v>337</v>
      </c>
      <c r="B12" s="701">
        <v>1926.04752580173</v>
      </c>
      <c r="C12" s="701">
        <v>1708.5654099999999</v>
      </c>
      <c r="D12" s="702">
        <v>-217.48211580172699</v>
      </c>
      <c r="E12" s="703">
        <v>0.88708372307100003</v>
      </c>
      <c r="F12" s="701">
        <v>2471.9344228527798</v>
      </c>
      <c r="G12" s="702">
        <v>411.98907047546402</v>
      </c>
      <c r="H12" s="704">
        <v>187.18616</v>
      </c>
      <c r="I12" s="701">
        <v>394.12267000000003</v>
      </c>
      <c r="J12" s="702">
        <v>-17.866400475464001</v>
      </c>
      <c r="K12" s="705">
        <v>0.159438966647</v>
      </c>
    </row>
    <row r="13" spans="1:11" ht="14.4" customHeight="1" thickBot="1" x14ac:dyDescent="0.35">
      <c r="A13" s="723" t="s">
        <v>338</v>
      </c>
      <c r="B13" s="701">
        <v>86.521018299012994</v>
      </c>
      <c r="C13" s="701">
        <v>41.819890000000001</v>
      </c>
      <c r="D13" s="702">
        <v>-44.701128299013</v>
      </c>
      <c r="E13" s="703">
        <v>0.48334948920100002</v>
      </c>
      <c r="F13" s="701">
        <v>94</v>
      </c>
      <c r="G13" s="702">
        <v>15.666666666666</v>
      </c>
      <c r="H13" s="704">
        <v>0</v>
      </c>
      <c r="I13" s="701">
        <v>0</v>
      </c>
      <c r="J13" s="702">
        <v>-15.666666666666</v>
      </c>
      <c r="K13" s="705">
        <v>0</v>
      </c>
    </row>
    <row r="14" spans="1:11" ht="14.4" customHeight="1" thickBot="1" x14ac:dyDescent="0.35">
      <c r="A14" s="723" t="s">
        <v>339</v>
      </c>
      <c r="B14" s="701">
        <v>196.412818857936</v>
      </c>
      <c r="C14" s="701">
        <v>153.88924</v>
      </c>
      <c r="D14" s="702">
        <v>-42.523578857936002</v>
      </c>
      <c r="E14" s="703">
        <v>0.78349896353399995</v>
      </c>
      <c r="F14" s="701">
        <v>253</v>
      </c>
      <c r="G14" s="702">
        <v>42.166666666666003</v>
      </c>
      <c r="H14" s="704">
        <v>12.13067</v>
      </c>
      <c r="I14" s="701">
        <v>31.488669999999999</v>
      </c>
      <c r="J14" s="702">
        <v>-10.677996666665999</v>
      </c>
      <c r="K14" s="705">
        <v>0.124461146245</v>
      </c>
    </row>
    <row r="15" spans="1:11" ht="14.4" customHeight="1" thickBot="1" x14ac:dyDescent="0.35">
      <c r="A15" s="723" t="s">
        <v>340</v>
      </c>
      <c r="B15" s="701">
        <v>5</v>
      </c>
      <c r="C15" s="701">
        <v>12.87</v>
      </c>
      <c r="D15" s="702">
        <v>7.87</v>
      </c>
      <c r="E15" s="703">
        <v>2.5739999999999998</v>
      </c>
      <c r="F15" s="701">
        <v>20</v>
      </c>
      <c r="G15" s="702">
        <v>3.333333333333</v>
      </c>
      <c r="H15" s="704">
        <v>0</v>
      </c>
      <c r="I15" s="701">
        <v>0</v>
      </c>
      <c r="J15" s="702">
        <v>-3.333333333333</v>
      </c>
      <c r="K15" s="705">
        <v>0</v>
      </c>
    </row>
    <row r="16" spans="1:11" ht="14.4" customHeight="1" thickBot="1" x14ac:dyDescent="0.35">
      <c r="A16" s="723" t="s">
        <v>341</v>
      </c>
      <c r="B16" s="701">
        <v>403.22462832168702</v>
      </c>
      <c r="C16" s="701">
        <v>518.71100000000001</v>
      </c>
      <c r="D16" s="702">
        <v>115.48637167831301</v>
      </c>
      <c r="E16" s="703">
        <v>1.2864070385749999</v>
      </c>
      <c r="F16" s="701">
        <v>633</v>
      </c>
      <c r="G16" s="702">
        <v>105.5</v>
      </c>
      <c r="H16" s="704">
        <v>29.287289999999999</v>
      </c>
      <c r="I16" s="701">
        <v>67.595910000000003</v>
      </c>
      <c r="J16" s="702">
        <v>-37.904089999999997</v>
      </c>
      <c r="K16" s="705">
        <v>0.106786587677</v>
      </c>
    </row>
    <row r="17" spans="1:11" ht="14.4" customHeight="1" thickBot="1" x14ac:dyDescent="0.35">
      <c r="A17" s="723" t="s">
        <v>342</v>
      </c>
      <c r="B17" s="701">
        <v>75.523523043086001</v>
      </c>
      <c r="C17" s="701">
        <v>56.706949999998997</v>
      </c>
      <c r="D17" s="702">
        <v>-18.816573043085999</v>
      </c>
      <c r="E17" s="703">
        <v>0.75085149255600003</v>
      </c>
      <c r="F17" s="701">
        <v>59</v>
      </c>
      <c r="G17" s="702">
        <v>9.833333333333</v>
      </c>
      <c r="H17" s="704">
        <v>12.36539</v>
      </c>
      <c r="I17" s="701">
        <v>25.783709999999999</v>
      </c>
      <c r="J17" s="702">
        <v>15.950376666665999</v>
      </c>
      <c r="K17" s="705">
        <v>0.43701203389799997</v>
      </c>
    </row>
    <row r="18" spans="1:11" ht="14.4" customHeight="1" thickBot="1" x14ac:dyDescent="0.35">
      <c r="A18" s="723" t="s">
        <v>343</v>
      </c>
      <c r="B18" s="701">
        <v>38.347845116111003</v>
      </c>
      <c r="C18" s="701">
        <v>35.993630000000003</v>
      </c>
      <c r="D18" s="702">
        <v>-2.3542151161109999</v>
      </c>
      <c r="E18" s="703">
        <v>0.93860893333100004</v>
      </c>
      <c r="F18" s="701">
        <v>54</v>
      </c>
      <c r="G18" s="702">
        <v>9</v>
      </c>
      <c r="H18" s="704">
        <v>2.1662599999999999</v>
      </c>
      <c r="I18" s="701">
        <v>5.4190399999999999</v>
      </c>
      <c r="J18" s="702">
        <v>-3.5809600000000001</v>
      </c>
      <c r="K18" s="705">
        <v>0.100352592592</v>
      </c>
    </row>
    <row r="19" spans="1:11" ht="14.4" customHeight="1" thickBot="1" x14ac:dyDescent="0.35">
      <c r="A19" s="722" t="s">
        <v>344</v>
      </c>
      <c r="B19" s="706">
        <v>188.952031232255</v>
      </c>
      <c r="C19" s="706">
        <v>175.19</v>
      </c>
      <c r="D19" s="707">
        <v>-13.762031232255</v>
      </c>
      <c r="E19" s="713">
        <v>0.92716653458200005</v>
      </c>
      <c r="F19" s="706">
        <v>152.673914328401</v>
      </c>
      <c r="G19" s="707">
        <v>25.445652388066001</v>
      </c>
      <c r="H19" s="709">
        <v>5.12</v>
      </c>
      <c r="I19" s="706">
        <v>30.97</v>
      </c>
      <c r="J19" s="707">
        <v>5.5243476119329999</v>
      </c>
      <c r="K19" s="714">
        <v>0.202850631925</v>
      </c>
    </row>
    <row r="20" spans="1:11" ht="14.4" customHeight="1" thickBot="1" x14ac:dyDescent="0.35">
      <c r="A20" s="723" t="s">
        <v>345</v>
      </c>
      <c r="B20" s="701">
        <v>184.34684039235199</v>
      </c>
      <c r="C20" s="701">
        <v>171.02</v>
      </c>
      <c r="D20" s="702">
        <v>-13.326840392351</v>
      </c>
      <c r="E20" s="703">
        <v>0.92770779057499997</v>
      </c>
      <c r="F20" s="701">
        <v>151.03449739950599</v>
      </c>
      <c r="G20" s="702">
        <v>25.172416233250999</v>
      </c>
      <c r="H20" s="704">
        <v>4.2</v>
      </c>
      <c r="I20" s="701">
        <v>29.26</v>
      </c>
      <c r="J20" s="702">
        <v>4.0875837667489998</v>
      </c>
      <c r="K20" s="705">
        <v>0.19373057482700001</v>
      </c>
    </row>
    <row r="21" spans="1:11" ht="14.4" customHeight="1" thickBot="1" x14ac:dyDescent="0.35">
      <c r="A21" s="723" t="s">
        <v>346</v>
      </c>
      <c r="B21" s="701">
        <v>4.6051908399029999</v>
      </c>
      <c r="C21" s="701">
        <v>4.17</v>
      </c>
      <c r="D21" s="702">
        <v>-0.435190839903</v>
      </c>
      <c r="E21" s="703">
        <v>0.90549993365400006</v>
      </c>
      <c r="F21" s="701">
        <v>1.639416928895</v>
      </c>
      <c r="G21" s="702">
        <v>0.27323615481500002</v>
      </c>
      <c r="H21" s="704">
        <v>0.92</v>
      </c>
      <c r="I21" s="701">
        <v>1.71</v>
      </c>
      <c r="J21" s="702">
        <v>1.4367638451839999</v>
      </c>
      <c r="K21" s="705">
        <v>1.043053764945</v>
      </c>
    </row>
    <row r="22" spans="1:11" ht="14.4" customHeight="1" thickBot="1" x14ac:dyDescent="0.35">
      <c r="A22" s="722" t="s">
        <v>347</v>
      </c>
      <c r="B22" s="706">
        <v>937.81952730887804</v>
      </c>
      <c r="C22" s="706">
        <v>941.80363999999997</v>
      </c>
      <c r="D22" s="707">
        <v>3.9841126911210001</v>
      </c>
      <c r="E22" s="713">
        <v>1.004248272268</v>
      </c>
      <c r="F22" s="706">
        <v>1461.005483872</v>
      </c>
      <c r="G22" s="707">
        <v>243.500913978667</v>
      </c>
      <c r="H22" s="709">
        <v>97.645349999999993</v>
      </c>
      <c r="I22" s="706">
        <v>207.22445999999999</v>
      </c>
      <c r="J22" s="707">
        <v>-36.276453978667</v>
      </c>
      <c r="K22" s="714">
        <v>0.141836880345</v>
      </c>
    </row>
    <row r="23" spans="1:11" ht="14.4" customHeight="1" thickBot="1" x14ac:dyDescent="0.35">
      <c r="A23" s="723" t="s">
        <v>348</v>
      </c>
      <c r="B23" s="701">
        <v>10.562026316001999</v>
      </c>
      <c r="C23" s="701">
        <v>10.171419999999999</v>
      </c>
      <c r="D23" s="702">
        <v>-0.39060631600200002</v>
      </c>
      <c r="E23" s="703">
        <v>0.96301786188399996</v>
      </c>
      <c r="F23" s="701">
        <v>15</v>
      </c>
      <c r="G23" s="702">
        <v>2.5</v>
      </c>
      <c r="H23" s="704">
        <v>0</v>
      </c>
      <c r="I23" s="701">
        <v>6.9227400000000001</v>
      </c>
      <c r="J23" s="702">
        <v>4.4227400000000001</v>
      </c>
      <c r="K23" s="705">
        <v>0.46151599999999998</v>
      </c>
    </row>
    <row r="24" spans="1:11" ht="14.4" customHeight="1" thickBot="1" x14ac:dyDescent="0.35">
      <c r="A24" s="723" t="s">
        <v>349</v>
      </c>
      <c r="B24" s="701">
        <v>1</v>
      </c>
      <c r="C24" s="701">
        <v>1.5904100000000001</v>
      </c>
      <c r="D24" s="702">
        <v>0.59040999999999999</v>
      </c>
      <c r="E24" s="703">
        <v>1.5904100000000001</v>
      </c>
      <c r="F24" s="701">
        <v>2</v>
      </c>
      <c r="G24" s="702">
        <v>0.33333333333300003</v>
      </c>
      <c r="H24" s="704">
        <v>0</v>
      </c>
      <c r="I24" s="701">
        <v>0.21537999999999999</v>
      </c>
      <c r="J24" s="702">
        <v>-0.117953333333</v>
      </c>
      <c r="K24" s="705">
        <v>0.10768999999999999</v>
      </c>
    </row>
    <row r="25" spans="1:11" ht="14.4" customHeight="1" thickBot="1" x14ac:dyDescent="0.35">
      <c r="A25" s="723" t="s">
        <v>350</v>
      </c>
      <c r="B25" s="701">
        <v>294.75717365795299</v>
      </c>
      <c r="C25" s="701">
        <v>248.31521000000001</v>
      </c>
      <c r="D25" s="702">
        <v>-46.441963657953004</v>
      </c>
      <c r="E25" s="703">
        <v>0.84243992069200002</v>
      </c>
      <c r="F25" s="701">
        <v>367.12563524085101</v>
      </c>
      <c r="G25" s="702">
        <v>61.187605873475</v>
      </c>
      <c r="H25" s="704">
        <v>24.965610000000002</v>
      </c>
      <c r="I25" s="701">
        <v>59.847320000000003</v>
      </c>
      <c r="J25" s="702">
        <v>-1.3402858734750001</v>
      </c>
      <c r="K25" s="705">
        <v>0.16301591132599999</v>
      </c>
    </row>
    <row r="26" spans="1:11" ht="14.4" customHeight="1" thickBot="1" x14ac:dyDescent="0.35">
      <c r="A26" s="723" t="s">
        <v>351</v>
      </c>
      <c r="B26" s="701">
        <v>405.31805602720698</v>
      </c>
      <c r="C26" s="701">
        <v>425.60368999999997</v>
      </c>
      <c r="D26" s="702">
        <v>20.285633972791999</v>
      </c>
      <c r="E26" s="703">
        <v>1.0500486807110001</v>
      </c>
      <c r="F26" s="701">
        <v>585.27523034651495</v>
      </c>
      <c r="G26" s="702">
        <v>97.545871724419001</v>
      </c>
      <c r="H26" s="704">
        <v>41.443840000000002</v>
      </c>
      <c r="I26" s="701">
        <v>82.935169999999999</v>
      </c>
      <c r="J26" s="702">
        <v>-14.610701724419</v>
      </c>
      <c r="K26" s="705">
        <v>0.14170285311899999</v>
      </c>
    </row>
    <row r="27" spans="1:11" ht="14.4" customHeight="1" thickBot="1" x14ac:dyDescent="0.35">
      <c r="A27" s="723" t="s">
        <v>352</v>
      </c>
      <c r="B27" s="701">
        <v>75.347051788258995</v>
      </c>
      <c r="C27" s="701">
        <v>66.758449999999996</v>
      </c>
      <c r="D27" s="702">
        <v>-8.588601788259</v>
      </c>
      <c r="E27" s="703">
        <v>0.88601276912000004</v>
      </c>
      <c r="F27" s="701">
        <v>97</v>
      </c>
      <c r="G27" s="702">
        <v>16.166666666666</v>
      </c>
      <c r="H27" s="704">
        <v>10.205</v>
      </c>
      <c r="I27" s="701">
        <v>17.674199999999999</v>
      </c>
      <c r="J27" s="702">
        <v>1.5075333333330001</v>
      </c>
      <c r="K27" s="705">
        <v>0.18220824742200001</v>
      </c>
    </row>
    <row r="28" spans="1:11" ht="14.4" customHeight="1" thickBot="1" x14ac:dyDescent="0.35">
      <c r="A28" s="723" t="s">
        <v>353</v>
      </c>
      <c r="B28" s="701">
        <v>1</v>
      </c>
      <c r="C28" s="701">
        <v>0.98099999999999998</v>
      </c>
      <c r="D28" s="702">
        <v>-1.8999999999000001E-2</v>
      </c>
      <c r="E28" s="703">
        <v>0.98099999999999998</v>
      </c>
      <c r="F28" s="701">
        <v>2</v>
      </c>
      <c r="G28" s="702">
        <v>0.33333333333300003</v>
      </c>
      <c r="H28" s="704">
        <v>0</v>
      </c>
      <c r="I28" s="701">
        <v>0</v>
      </c>
      <c r="J28" s="702">
        <v>-0.33333333333300003</v>
      </c>
      <c r="K28" s="705">
        <v>0</v>
      </c>
    </row>
    <row r="29" spans="1:11" ht="14.4" customHeight="1" thickBot="1" x14ac:dyDescent="0.35">
      <c r="A29" s="723" t="s">
        <v>354</v>
      </c>
      <c r="B29" s="701">
        <v>13.272175890826</v>
      </c>
      <c r="C29" s="701">
        <v>13.499000000000001</v>
      </c>
      <c r="D29" s="702">
        <v>0.226824109173</v>
      </c>
      <c r="E29" s="703">
        <v>1.0170901976460001</v>
      </c>
      <c r="F29" s="701">
        <v>17.604618284636999</v>
      </c>
      <c r="G29" s="702">
        <v>2.9341030474390002</v>
      </c>
      <c r="H29" s="704">
        <v>2.04</v>
      </c>
      <c r="I29" s="701">
        <v>3.556</v>
      </c>
      <c r="J29" s="702">
        <v>0.62189695255999999</v>
      </c>
      <c r="K29" s="705">
        <v>0.201992451213</v>
      </c>
    </row>
    <row r="30" spans="1:11" ht="14.4" customHeight="1" thickBot="1" x14ac:dyDescent="0.35">
      <c r="A30" s="723" t="s">
        <v>355</v>
      </c>
      <c r="B30" s="701">
        <v>130.563043628629</v>
      </c>
      <c r="C30" s="701">
        <v>156.20609999999999</v>
      </c>
      <c r="D30" s="702">
        <v>25.643056371370001</v>
      </c>
      <c r="E30" s="703">
        <v>1.1964036350459999</v>
      </c>
      <c r="F30" s="701">
        <v>206</v>
      </c>
      <c r="G30" s="702">
        <v>34.333333333333002</v>
      </c>
      <c r="H30" s="704">
        <v>18.0061</v>
      </c>
      <c r="I30" s="701">
        <v>34.789299999999997</v>
      </c>
      <c r="J30" s="702">
        <v>0.455966666666</v>
      </c>
      <c r="K30" s="705">
        <v>0.168880097087</v>
      </c>
    </row>
    <row r="31" spans="1:11" ht="14.4" customHeight="1" thickBot="1" x14ac:dyDescent="0.35">
      <c r="A31" s="723" t="s">
        <v>356</v>
      </c>
      <c r="B31" s="701">
        <v>6</v>
      </c>
      <c r="C31" s="701">
        <v>15.247949999999999</v>
      </c>
      <c r="D31" s="702">
        <v>9.2479499999989994</v>
      </c>
      <c r="E31" s="703">
        <v>2.5413250000000001</v>
      </c>
      <c r="F31" s="701">
        <v>1</v>
      </c>
      <c r="G31" s="702">
        <v>0.166666666666</v>
      </c>
      <c r="H31" s="704">
        <v>0.18629999999999999</v>
      </c>
      <c r="I31" s="701">
        <v>0.18629999999999999</v>
      </c>
      <c r="J31" s="702">
        <v>1.9633333332999998E-2</v>
      </c>
      <c r="K31" s="705">
        <v>0.18629999999999999</v>
      </c>
    </row>
    <row r="32" spans="1:11" ht="14.4" customHeight="1" thickBot="1" x14ac:dyDescent="0.35">
      <c r="A32" s="723" t="s">
        <v>357</v>
      </c>
      <c r="B32" s="701">
        <v>0</v>
      </c>
      <c r="C32" s="701">
        <v>3.4304100000000002</v>
      </c>
      <c r="D32" s="702">
        <v>3.4304100000000002</v>
      </c>
      <c r="E32" s="711" t="s">
        <v>329</v>
      </c>
      <c r="F32" s="701">
        <v>0</v>
      </c>
      <c r="G32" s="702">
        <v>0</v>
      </c>
      <c r="H32" s="704">
        <v>0.79849999999999999</v>
      </c>
      <c r="I32" s="701">
        <v>1.09805</v>
      </c>
      <c r="J32" s="702">
        <v>1.09805</v>
      </c>
      <c r="K32" s="712" t="s">
        <v>329</v>
      </c>
    </row>
    <row r="33" spans="1:11" ht="14.4" customHeight="1" thickBot="1" x14ac:dyDescent="0.35">
      <c r="A33" s="723" t="s">
        <v>358</v>
      </c>
      <c r="B33" s="701">
        <v>0</v>
      </c>
      <c r="C33" s="701">
        <v>0</v>
      </c>
      <c r="D33" s="702">
        <v>0</v>
      </c>
      <c r="E33" s="703">
        <v>1</v>
      </c>
      <c r="F33" s="701">
        <v>168</v>
      </c>
      <c r="G33" s="702">
        <v>28</v>
      </c>
      <c r="H33" s="704">
        <v>0</v>
      </c>
      <c r="I33" s="701">
        <v>0</v>
      </c>
      <c r="J33" s="702">
        <v>-28</v>
      </c>
      <c r="K33" s="705">
        <v>0</v>
      </c>
    </row>
    <row r="34" spans="1:11" ht="14.4" customHeight="1" thickBot="1" x14ac:dyDescent="0.35">
      <c r="A34" s="722" t="s">
        <v>359</v>
      </c>
      <c r="B34" s="706">
        <v>984.54692745352997</v>
      </c>
      <c r="C34" s="706">
        <v>1108.9198200000001</v>
      </c>
      <c r="D34" s="707">
        <v>124.37289254647</v>
      </c>
      <c r="E34" s="713">
        <v>1.1263250019660001</v>
      </c>
      <c r="F34" s="706">
        <v>1113.4658621671001</v>
      </c>
      <c r="G34" s="707">
        <v>185.57764369451601</v>
      </c>
      <c r="H34" s="709">
        <v>141.76863</v>
      </c>
      <c r="I34" s="706">
        <v>275.39102000000003</v>
      </c>
      <c r="J34" s="707">
        <v>89.813376305483999</v>
      </c>
      <c r="K34" s="714">
        <v>0.247327762221</v>
      </c>
    </row>
    <row r="35" spans="1:11" ht="14.4" customHeight="1" thickBot="1" x14ac:dyDescent="0.35">
      <c r="A35" s="723" t="s">
        <v>360</v>
      </c>
      <c r="B35" s="701">
        <v>922.21581989179799</v>
      </c>
      <c r="C35" s="701">
        <v>891.51405999999997</v>
      </c>
      <c r="D35" s="702">
        <v>-30.701759891797</v>
      </c>
      <c r="E35" s="703">
        <v>0.96670870393899999</v>
      </c>
      <c r="F35" s="701">
        <v>889.72854446314705</v>
      </c>
      <c r="G35" s="702">
        <v>148.28809074385799</v>
      </c>
      <c r="H35" s="704">
        <v>109.98896999999999</v>
      </c>
      <c r="I35" s="701">
        <v>220.83364</v>
      </c>
      <c r="J35" s="702">
        <v>72.545549256141996</v>
      </c>
      <c r="K35" s="705">
        <v>0.248203388971</v>
      </c>
    </row>
    <row r="36" spans="1:11" ht="14.4" customHeight="1" thickBot="1" x14ac:dyDescent="0.35">
      <c r="A36" s="723" t="s">
        <v>361</v>
      </c>
      <c r="B36" s="701">
        <v>62.331107561731997</v>
      </c>
      <c r="C36" s="701">
        <v>217.40575999999999</v>
      </c>
      <c r="D36" s="702">
        <v>155.074652438268</v>
      </c>
      <c r="E36" s="703">
        <v>3.4879174862190001</v>
      </c>
      <c r="F36" s="701">
        <v>223.73731770395</v>
      </c>
      <c r="G36" s="702">
        <v>37.289552950657999</v>
      </c>
      <c r="H36" s="704">
        <v>31.77966</v>
      </c>
      <c r="I36" s="701">
        <v>54.557380000000002</v>
      </c>
      <c r="J36" s="702">
        <v>17.267827049341001</v>
      </c>
      <c r="K36" s="705">
        <v>0.24384568725399999</v>
      </c>
    </row>
    <row r="37" spans="1:11" ht="14.4" customHeight="1" thickBot="1" x14ac:dyDescent="0.35">
      <c r="A37" s="722" t="s">
        <v>362</v>
      </c>
      <c r="B37" s="706">
        <v>401.12324638582601</v>
      </c>
      <c r="C37" s="706">
        <v>635.85008000000005</v>
      </c>
      <c r="D37" s="707">
        <v>234.72683361417401</v>
      </c>
      <c r="E37" s="713">
        <v>1.5851738480099999</v>
      </c>
      <c r="F37" s="706">
        <v>585.40055171049403</v>
      </c>
      <c r="G37" s="707">
        <v>97.566758618414994</v>
      </c>
      <c r="H37" s="709">
        <v>146.19251</v>
      </c>
      <c r="I37" s="706">
        <v>204.82337000000001</v>
      </c>
      <c r="J37" s="707">
        <v>107.25661138158399</v>
      </c>
      <c r="K37" s="714">
        <v>0.34988585063900002</v>
      </c>
    </row>
    <row r="38" spans="1:11" ht="14.4" customHeight="1" thickBot="1" x14ac:dyDescent="0.35">
      <c r="A38" s="723" t="s">
        <v>363</v>
      </c>
      <c r="B38" s="701">
        <v>0</v>
      </c>
      <c r="C38" s="701">
        <v>16.502600000000001</v>
      </c>
      <c r="D38" s="702">
        <v>16.502600000000001</v>
      </c>
      <c r="E38" s="711" t="s">
        <v>329</v>
      </c>
      <c r="F38" s="701">
        <v>0</v>
      </c>
      <c r="G38" s="702">
        <v>0</v>
      </c>
      <c r="H38" s="704">
        <v>94.19923</v>
      </c>
      <c r="I38" s="701">
        <v>96.088520000000003</v>
      </c>
      <c r="J38" s="702">
        <v>96.088520000000003</v>
      </c>
      <c r="K38" s="712" t="s">
        <v>329</v>
      </c>
    </row>
    <row r="39" spans="1:11" ht="14.4" customHeight="1" thickBot="1" x14ac:dyDescent="0.35">
      <c r="A39" s="723" t="s">
        <v>364</v>
      </c>
      <c r="B39" s="701">
        <v>49.572132458085001</v>
      </c>
      <c r="C39" s="701">
        <v>44.288879999999999</v>
      </c>
      <c r="D39" s="702">
        <v>-5.2832524580850002</v>
      </c>
      <c r="E39" s="703">
        <v>0.89342293348799995</v>
      </c>
      <c r="F39" s="701">
        <v>62.3</v>
      </c>
      <c r="G39" s="702">
        <v>10.383333333333001</v>
      </c>
      <c r="H39" s="704">
        <v>4.7368399999999999</v>
      </c>
      <c r="I39" s="701">
        <v>10.08996</v>
      </c>
      <c r="J39" s="702">
        <v>-0.29337333333299997</v>
      </c>
      <c r="K39" s="705">
        <v>0.16195762439799999</v>
      </c>
    </row>
    <row r="40" spans="1:11" ht="14.4" customHeight="1" thickBot="1" x14ac:dyDescent="0.35">
      <c r="A40" s="723" t="s">
        <v>365</v>
      </c>
      <c r="B40" s="701">
        <v>193.69024517238299</v>
      </c>
      <c r="C40" s="701">
        <v>271.33001000000002</v>
      </c>
      <c r="D40" s="702">
        <v>77.639764827616006</v>
      </c>
      <c r="E40" s="703">
        <v>1.400844992263</v>
      </c>
      <c r="F40" s="701">
        <v>258.19080407061398</v>
      </c>
      <c r="G40" s="702">
        <v>43.031800678434998</v>
      </c>
      <c r="H40" s="704">
        <v>28.46686</v>
      </c>
      <c r="I40" s="701">
        <v>51.4161</v>
      </c>
      <c r="J40" s="702">
        <v>8.3842993215640007</v>
      </c>
      <c r="K40" s="705">
        <v>0.19913993523099999</v>
      </c>
    </row>
    <row r="41" spans="1:11" ht="14.4" customHeight="1" thickBot="1" x14ac:dyDescent="0.35">
      <c r="A41" s="723" t="s">
        <v>366</v>
      </c>
      <c r="B41" s="701">
        <v>53.890942372083003</v>
      </c>
      <c r="C41" s="701">
        <v>65.845920000000007</v>
      </c>
      <c r="D41" s="702">
        <v>11.954977627916</v>
      </c>
      <c r="E41" s="703">
        <v>1.2218364923989999</v>
      </c>
      <c r="F41" s="701">
        <v>69.608514849895002</v>
      </c>
      <c r="G41" s="702">
        <v>11.601419141649</v>
      </c>
      <c r="H41" s="704">
        <v>3.71597</v>
      </c>
      <c r="I41" s="701">
        <v>9.1742899999999992</v>
      </c>
      <c r="J41" s="702">
        <v>-2.427129141649</v>
      </c>
      <c r="K41" s="705">
        <v>0.13179838730599999</v>
      </c>
    </row>
    <row r="42" spans="1:11" ht="14.4" customHeight="1" thickBot="1" x14ac:dyDescent="0.35">
      <c r="A42" s="723" t="s">
        <v>367</v>
      </c>
      <c r="B42" s="701">
        <v>4.8545543168450003</v>
      </c>
      <c r="C42" s="701">
        <v>47.848619999999997</v>
      </c>
      <c r="D42" s="702">
        <v>42.994065683153998</v>
      </c>
      <c r="E42" s="703">
        <v>9.8564393097760004</v>
      </c>
      <c r="F42" s="701">
        <v>47.249102964918002</v>
      </c>
      <c r="G42" s="702">
        <v>7.8748504941529998</v>
      </c>
      <c r="H42" s="704">
        <v>2.1730700000000001</v>
      </c>
      <c r="I42" s="701">
        <v>6.29047</v>
      </c>
      <c r="J42" s="702">
        <v>-1.584380494153</v>
      </c>
      <c r="K42" s="705">
        <v>0.13313416774600001</v>
      </c>
    </row>
    <row r="43" spans="1:11" ht="14.4" customHeight="1" thickBot="1" x14ac:dyDescent="0.35">
      <c r="A43" s="723" t="s">
        <v>368</v>
      </c>
      <c r="B43" s="701">
        <v>0</v>
      </c>
      <c r="C43" s="701">
        <v>8.9599200000000003</v>
      </c>
      <c r="D43" s="702">
        <v>8.9599200000000003</v>
      </c>
      <c r="E43" s="711" t="s">
        <v>369</v>
      </c>
      <c r="F43" s="701">
        <v>0</v>
      </c>
      <c r="G43" s="702">
        <v>0</v>
      </c>
      <c r="H43" s="704">
        <v>0.56052000000000002</v>
      </c>
      <c r="I43" s="701">
        <v>1.127</v>
      </c>
      <c r="J43" s="702">
        <v>1.127</v>
      </c>
      <c r="K43" s="712" t="s">
        <v>329</v>
      </c>
    </row>
    <row r="44" spans="1:11" ht="14.4" customHeight="1" thickBot="1" x14ac:dyDescent="0.35">
      <c r="A44" s="723" t="s">
        <v>370</v>
      </c>
      <c r="B44" s="701">
        <v>2</v>
      </c>
      <c r="C44" s="701">
        <v>6.3772200000000003</v>
      </c>
      <c r="D44" s="702">
        <v>4.3772200000000003</v>
      </c>
      <c r="E44" s="703">
        <v>3.1886100000000002</v>
      </c>
      <c r="F44" s="701">
        <v>10.219675224197999</v>
      </c>
      <c r="G44" s="702">
        <v>1.703279204033</v>
      </c>
      <c r="H44" s="704">
        <v>1.12303</v>
      </c>
      <c r="I44" s="701">
        <v>1.44252</v>
      </c>
      <c r="J44" s="702">
        <v>-0.26075920403300001</v>
      </c>
      <c r="K44" s="705">
        <v>0.141151256605</v>
      </c>
    </row>
    <row r="45" spans="1:11" ht="14.4" customHeight="1" thickBot="1" x14ac:dyDescent="0.35">
      <c r="A45" s="723" t="s">
        <v>371</v>
      </c>
      <c r="B45" s="701">
        <v>21.747534972374002</v>
      </c>
      <c r="C45" s="701">
        <v>27.969069999999999</v>
      </c>
      <c r="D45" s="702">
        <v>6.2215350276250003</v>
      </c>
      <c r="E45" s="703">
        <v>1.2860800102409999</v>
      </c>
      <c r="F45" s="701">
        <v>27.012075132648</v>
      </c>
      <c r="G45" s="702">
        <v>4.5020125221080001</v>
      </c>
      <c r="H45" s="704">
        <v>0.94369999999999998</v>
      </c>
      <c r="I45" s="701">
        <v>6.1836399999999996</v>
      </c>
      <c r="J45" s="702">
        <v>1.6816274778910001</v>
      </c>
      <c r="K45" s="705">
        <v>0.228921323875</v>
      </c>
    </row>
    <row r="46" spans="1:11" ht="14.4" customHeight="1" thickBot="1" x14ac:dyDescent="0.35">
      <c r="A46" s="723" t="s">
        <v>372</v>
      </c>
      <c r="B46" s="701">
        <v>0</v>
      </c>
      <c r="C46" s="701">
        <v>9.3169999999990001</v>
      </c>
      <c r="D46" s="702">
        <v>9.3169999999990001</v>
      </c>
      <c r="E46" s="711" t="s">
        <v>369</v>
      </c>
      <c r="F46" s="701">
        <v>0</v>
      </c>
      <c r="G46" s="702">
        <v>0</v>
      </c>
      <c r="H46" s="704">
        <v>0</v>
      </c>
      <c r="I46" s="701">
        <v>0</v>
      </c>
      <c r="J46" s="702">
        <v>0</v>
      </c>
      <c r="K46" s="712" t="s">
        <v>329</v>
      </c>
    </row>
    <row r="47" spans="1:11" ht="14.4" customHeight="1" thickBot="1" x14ac:dyDescent="0.35">
      <c r="A47" s="723" t="s">
        <v>373</v>
      </c>
      <c r="B47" s="701">
        <v>0</v>
      </c>
      <c r="C47" s="701">
        <v>2.1960000000000002</v>
      </c>
      <c r="D47" s="702">
        <v>2.1960000000000002</v>
      </c>
      <c r="E47" s="711" t="s">
        <v>369</v>
      </c>
      <c r="F47" s="701">
        <v>0</v>
      </c>
      <c r="G47" s="702">
        <v>0</v>
      </c>
      <c r="H47" s="704">
        <v>0</v>
      </c>
      <c r="I47" s="701">
        <v>4.4527999999999999</v>
      </c>
      <c r="J47" s="702">
        <v>4.4527999999999999</v>
      </c>
      <c r="K47" s="712" t="s">
        <v>329</v>
      </c>
    </row>
    <row r="48" spans="1:11" ht="14.4" customHeight="1" thickBot="1" x14ac:dyDescent="0.35">
      <c r="A48" s="723" t="s">
        <v>374</v>
      </c>
      <c r="B48" s="701">
        <v>0</v>
      </c>
      <c r="C48" s="701">
        <v>5.5220000000000002</v>
      </c>
      <c r="D48" s="702">
        <v>5.5220000000000002</v>
      </c>
      <c r="E48" s="711" t="s">
        <v>329</v>
      </c>
      <c r="F48" s="701">
        <v>0</v>
      </c>
      <c r="G48" s="702">
        <v>0</v>
      </c>
      <c r="H48" s="704">
        <v>0</v>
      </c>
      <c r="I48" s="701">
        <v>0</v>
      </c>
      <c r="J48" s="702">
        <v>0</v>
      </c>
      <c r="K48" s="712" t="s">
        <v>329</v>
      </c>
    </row>
    <row r="49" spans="1:11" ht="14.4" customHeight="1" thickBot="1" x14ac:dyDescent="0.35">
      <c r="A49" s="723" t="s">
        <v>375</v>
      </c>
      <c r="B49" s="701">
        <v>75.367837094053002</v>
      </c>
      <c r="C49" s="701">
        <v>129.60484</v>
      </c>
      <c r="D49" s="702">
        <v>54.237002905945999</v>
      </c>
      <c r="E49" s="703">
        <v>1.719630614293</v>
      </c>
      <c r="F49" s="701">
        <v>110.085821872225</v>
      </c>
      <c r="G49" s="702">
        <v>18.347636978703999</v>
      </c>
      <c r="H49" s="704">
        <v>10.273289999999999</v>
      </c>
      <c r="I49" s="701">
        <v>18.558070000000001</v>
      </c>
      <c r="J49" s="702">
        <v>0.21043302129499999</v>
      </c>
      <c r="K49" s="705">
        <v>0.16857820275400001</v>
      </c>
    </row>
    <row r="50" spans="1:11" ht="14.4" customHeight="1" thickBot="1" x14ac:dyDescent="0.35">
      <c r="A50" s="723" t="s">
        <v>376</v>
      </c>
      <c r="B50" s="701">
        <v>0</v>
      </c>
      <c r="C50" s="701">
        <v>8.7999999999999995E-2</v>
      </c>
      <c r="D50" s="702">
        <v>8.7999999999999995E-2</v>
      </c>
      <c r="E50" s="711" t="s">
        <v>369</v>
      </c>
      <c r="F50" s="701">
        <v>0.73455759599299997</v>
      </c>
      <c r="G50" s="702">
        <v>0.12242626599799999</v>
      </c>
      <c r="H50" s="704">
        <v>0</v>
      </c>
      <c r="I50" s="701">
        <v>0</v>
      </c>
      <c r="J50" s="702">
        <v>-0.12242626599799999</v>
      </c>
      <c r="K50" s="705">
        <v>0</v>
      </c>
    </row>
    <row r="51" spans="1:11" ht="14.4" customHeight="1" thickBot="1" x14ac:dyDescent="0.35">
      <c r="A51" s="722" t="s">
        <v>377</v>
      </c>
      <c r="B51" s="706">
        <v>15.439882306418999</v>
      </c>
      <c r="C51" s="706">
        <v>21.010349999999999</v>
      </c>
      <c r="D51" s="707">
        <v>5.5704676935800004</v>
      </c>
      <c r="E51" s="713">
        <v>1.3607843365009999</v>
      </c>
      <c r="F51" s="706">
        <v>11.915879297146001</v>
      </c>
      <c r="G51" s="707">
        <v>1.9859798828569999</v>
      </c>
      <c r="H51" s="709">
        <v>1.4186799999999999</v>
      </c>
      <c r="I51" s="706">
        <v>3.4778799999999999</v>
      </c>
      <c r="J51" s="707">
        <v>1.4919001171420001</v>
      </c>
      <c r="K51" s="714">
        <v>0.29186935460399999</v>
      </c>
    </row>
    <row r="52" spans="1:11" ht="14.4" customHeight="1" thickBot="1" x14ac:dyDescent="0.35">
      <c r="A52" s="723" t="s">
        <v>378</v>
      </c>
      <c r="B52" s="701">
        <v>0</v>
      </c>
      <c r="C52" s="701">
        <v>0.64851000000000003</v>
      </c>
      <c r="D52" s="702">
        <v>0.64851000000000003</v>
      </c>
      <c r="E52" s="711" t="s">
        <v>329</v>
      </c>
      <c r="F52" s="701">
        <v>0</v>
      </c>
      <c r="G52" s="702">
        <v>0</v>
      </c>
      <c r="H52" s="704">
        <v>0</v>
      </c>
      <c r="I52" s="701">
        <v>0</v>
      </c>
      <c r="J52" s="702">
        <v>0</v>
      </c>
      <c r="K52" s="712" t="s">
        <v>329</v>
      </c>
    </row>
    <row r="53" spans="1:11" ht="14.4" customHeight="1" thickBot="1" x14ac:dyDescent="0.35">
      <c r="A53" s="723" t="s">
        <v>379</v>
      </c>
      <c r="B53" s="701">
        <v>0</v>
      </c>
      <c r="C53" s="701">
        <v>0.31168000000000001</v>
      </c>
      <c r="D53" s="702">
        <v>0.31168000000000001</v>
      </c>
      <c r="E53" s="711" t="s">
        <v>329</v>
      </c>
      <c r="F53" s="701">
        <v>0.25924787153000001</v>
      </c>
      <c r="G53" s="702">
        <v>4.3207978587999997E-2</v>
      </c>
      <c r="H53" s="704">
        <v>4.9590000000000002E-2</v>
      </c>
      <c r="I53" s="701">
        <v>4.9590000000000002E-2</v>
      </c>
      <c r="J53" s="702">
        <v>6.3820214110000004E-3</v>
      </c>
      <c r="K53" s="705">
        <v>0.19128411626700001</v>
      </c>
    </row>
    <row r="54" spans="1:11" ht="14.4" customHeight="1" thickBot="1" x14ac:dyDescent="0.35">
      <c r="A54" s="723" t="s">
        <v>380</v>
      </c>
      <c r="B54" s="701">
        <v>10.31898446165</v>
      </c>
      <c r="C54" s="701">
        <v>11.384</v>
      </c>
      <c r="D54" s="702">
        <v>1.06501553835</v>
      </c>
      <c r="E54" s="703">
        <v>1.1032093363740001</v>
      </c>
      <c r="F54" s="701">
        <v>4.7952537343759998</v>
      </c>
      <c r="G54" s="702">
        <v>0.79920895572899997</v>
      </c>
      <c r="H54" s="704">
        <v>0.314</v>
      </c>
      <c r="I54" s="701">
        <v>0.314</v>
      </c>
      <c r="J54" s="702">
        <v>-0.48520895572900002</v>
      </c>
      <c r="K54" s="705">
        <v>6.5481415038999999E-2</v>
      </c>
    </row>
    <row r="55" spans="1:11" ht="14.4" customHeight="1" thickBot="1" x14ac:dyDescent="0.35">
      <c r="A55" s="723" t="s">
        <v>381</v>
      </c>
      <c r="B55" s="701">
        <v>0</v>
      </c>
      <c r="C55" s="701">
        <v>1.089</v>
      </c>
      <c r="D55" s="702">
        <v>1.089</v>
      </c>
      <c r="E55" s="711" t="s">
        <v>329</v>
      </c>
      <c r="F55" s="701">
        <v>0</v>
      </c>
      <c r="G55" s="702">
        <v>0</v>
      </c>
      <c r="H55" s="704">
        <v>0</v>
      </c>
      <c r="I55" s="701">
        <v>1.089</v>
      </c>
      <c r="J55" s="702">
        <v>1.089</v>
      </c>
      <c r="K55" s="712" t="s">
        <v>369</v>
      </c>
    </row>
    <row r="56" spans="1:11" ht="14.4" customHeight="1" thickBot="1" x14ac:dyDescent="0.35">
      <c r="A56" s="723" t="s">
        <v>382</v>
      </c>
      <c r="B56" s="701">
        <v>5.1208978447689999</v>
      </c>
      <c r="C56" s="701">
        <v>7.5771600000000001</v>
      </c>
      <c r="D56" s="702">
        <v>2.4562621552300001</v>
      </c>
      <c r="E56" s="703">
        <v>1.4796545898169999</v>
      </c>
      <c r="F56" s="701">
        <v>6.8613776912400004</v>
      </c>
      <c r="G56" s="702">
        <v>1.1435629485400001</v>
      </c>
      <c r="H56" s="704">
        <v>1.0550900000000001</v>
      </c>
      <c r="I56" s="701">
        <v>2.02529</v>
      </c>
      <c r="J56" s="702">
        <v>0.88172705145899999</v>
      </c>
      <c r="K56" s="705">
        <v>0.29517249904199999</v>
      </c>
    </row>
    <row r="57" spans="1:11" ht="14.4" customHeight="1" thickBot="1" x14ac:dyDescent="0.35">
      <c r="A57" s="722" t="s">
        <v>383</v>
      </c>
      <c r="B57" s="706">
        <v>395.73236266664901</v>
      </c>
      <c r="C57" s="706">
        <v>595.84294999999997</v>
      </c>
      <c r="D57" s="707">
        <v>200.11058733335</v>
      </c>
      <c r="E57" s="713">
        <v>1.505671525029</v>
      </c>
      <c r="F57" s="706">
        <v>501</v>
      </c>
      <c r="G57" s="707">
        <v>83.5</v>
      </c>
      <c r="H57" s="709">
        <v>57.598570000000002</v>
      </c>
      <c r="I57" s="706">
        <v>103.94320999999999</v>
      </c>
      <c r="J57" s="707">
        <v>20.443210000000001</v>
      </c>
      <c r="K57" s="714">
        <v>0.20747147704499999</v>
      </c>
    </row>
    <row r="58" spans="1:11" ht="14.4" customHeight="1" thickBot="1" x14ac:dyDescent="0.35">
      <c r="A58" s="723" t="s">
        <v>384</v>
      </c>
      <c r="B58" s="701">
        <v>0</v>
      </c>
      <c r="C58" s="701">
        <v>134.3905</v>
      </c>
      <c r="D58" s="702">
        <v>134.3905</v>
      </c>
      <c r="E58" s="711" t="s">
        <v>369</v>
      </c>
      <c r="F58" s="701">
        <v>0</v>
      </c>
      <c r="G58" s="702">
        <v>0</v>
      </c>
      <c r="H58" s="704">
        <v>0</v>
      </c>
      <c r="I58" s="701">
        <v>0</v>
      </c>
      <c r="J58" s="702">
        <v>0</v>
      </c>
      <c r="K58" s="712" t="s">
        <v>329</v>
      </c>
    </row>
    <row r="59" spans="1:11" ht="14.4" customHeight="1" thickBot="1" x14ac:dyDescent="0.35">
      <c r="A59" s="723" t="s">
        <v>385</v>
      </c>
      <c r="B59" s="701">
        <v>38</v>
      </c>
      <c r="C59" s="701">
        <v>79.036519999999996</v>
      </c>
      <c r="D59" s="702">
        <v>41.036519999999001</v>
      </c>
      <c r="E59" s="703">
        <v>2.079908421052</v>
      </c>
      <c r="F59" s="701">
        <v>0</v>
      </c>
      <c r="G59" s="702">
        <v>0</v>
      </c>
      <c r="H59" s="704">
        <v>16.850940000000001</v>
      </c>
      <c r="I59" s="701">
        <v>19.358070000000001</v>
      </c>
      <c r="J59" s="702">
        <v>19.358070000000001</v>
      </c>
      <c r="K59" s="712" t="s">
        <v>329</v>
      </c>
    </row>
    <row r="60" spans="1:11" ht="14.4" customHeight="1" thickBot="1" x14ac:dyDescent="0.35">
      <c r="A60" s="723" t="s">
        <v>386</v>
      </c>
      <c r="B60" s="701">
        <v>0</v>
      </c>
      <c r="C60" s="701">
        <v>0.56149999999900002</v>
      </c>
      <c r="D60" s="702">
        <v>0.56149999999900002</v>
      </c>
      <c r="E60" s="711" t="s">
        <v>369</v>
      </c>
      <c r="F60" s="701">
        <v>0</v>
      </c>
      <c r="G60" s="702">
        <v>0</v>
      </c>
      <c r="H60" s="704">
        <v>0</v>
      </c>
      <c r="I60" s="701">
        <v>0</v>
      </c>
      <c r="J60" s="702">
        <v>0</v>
      </c>
      <c r="K60" s="705">
        <v>0</v>
      </c>
    </row>
    <row r="61" spans="1:11" ht="14.4" customHeight="1" thickBot="1" x14ac:dyDescent="0.35">
      <c r="A61" s="723" t="s">
        <v>387</v>
      </c>
      <c r="B61" s="701">
        <v>0</v>
      </c>
      <c r="C61" s="701">
        <v>27.463539999999998</v>
      </c>
      <c r="D61" s="702">
        <v>27.463539999999998</v>
      </c>
      <c r="E61" s="711" t="s">
        <v>329</v>
      </c>
      <c r="F61" s="701">
        <v>0</v>
      </c>
      <c r="G61" s="702">
        <v>0</v>
      </c>
      <c r="H61" s="704">
        <v>1.7424999999999999</v>
      </c>
      <c r="I61" s="701">
        <v>1.7424999999999999</v>
      </c>
      <c r="J61" s="702">
        <v>1.7424999999999999</v>
      </c>
      <c r="K61" s="712" t="s">
        <v>329</v>
      </c>
    </row>
    <row r="62" spans="1:11" ht="14.4" customHeight="1" thickBot="1" x14ac:dyDescent="0.35">
      <c r="A62" s="723" t="s">
        <v>388</v>
      </c>
      <c r="B62" s="701">
        <v>14.450933753237001</v>
      </c>
      <c r="C62" s="701">
        <v>12.47972</v>
      </c>
      <c r="D62" s="702">
        <v>-1.971213753237</v>
      </c>
      <c r="E62" s="703">
        <v>0.86359263789399998</v>
      </c>
      <c r="F62" s="701">
        <v>20</v>
      </c>
      <c r="G62" s="702">
        <v>3.333333333333</v>
      </c>
      <c r="H62" s="704">
        <v>1.1979</v>
      </c>
      <c r="I62" s="701">
        <v>3.25793</v>
      </c>
      <c r="J62" s="702">
        <v>-7.5403333333000006E-2</v>
      </c>
      <c r="K62" s="705">
        <v>0.1628965</v>
      </c>
    </row>
    <row r="63" spans="1:11" ht="14.4" customHeight="1" thickBot="1" x14ac:dyDescent="0.35">
      <c r="A63" s="723" t="s">
        <v>389</v>
      </c>
      <c r="B63" s="701">
        <v>0</v>
      </c>
      <c r="C63" s="701">
        <v>1.59978</v>
      </c>
      <c r="D63" s="702">
        <v>1.59978</v>
      </c>
      <c r="E63" s="711" t="s">
        <v>369</v>
      </c>
      <c r="F63" s="701">
        <v>2</v>
      </c>
      <c r="G63" s="702">
        <v>0.33333333333300003</v>
      </c>
      <c r="H63" s="704">
        <v>0</v>
      </c>
      <c r="I63" s="701">
        <v>0</v>
      </c>
      <c r="J63" s="702">
        <v>-0.33333333333300003</v>
      </c>
      <c r="K63" s="705">
        <v>0</v>
      </c>
    </row>
    <row r="64" spans="1:11" ht="14.4" customHeight="1" thickBot="1" x14ac:dyDescent="0.35">
      <c r="A64" s="723" t="s">
        <v>390</v>
      </c>
      <c r="B64" s="701">
        <v>343.28142891341201</v>
      </c>
      <c r="C64" s="701">
        <v>340.31139000000002</v>
      </c>
      <c r="D64" s="702">
        <v>-2.9700389134109999</v>
      </c>
      <c r="E64" s="703">
        <v>0.99134809324499995</v>
      </c>
      <c r="F64" s="701">
        <v>479</v>
      </c>
      <c r="G64" s="702">
        <v>79.833333333333002</v>
      </c>
      <c r="H64" s="704">
        <v>37.807229999999997</v>
      </c>
      <c r="I64" s="701">
        <v>79.584710000000001</v>
      </c>
      <c r="J64" s="702">
        <v>-0.24862333333299999</v>
      </c>
      <c r="K64" s="705">
        <v>0.166147620041</v>
      </c>
    </row>
    <row r="65" spans="1:11" ht="14.4" customHeight="1" thickBot="1" x14ac:dyDescent="0.35">
      <c r="A65" s="722" t="s">
        <v>391</v>
      </c>
      <c r="B65" s="706">
        <v>0</v>
      </c>
      <c r="C65" s="706">
        <v>2.8</v>
      </c>
      <c r="D65" s="707">
        <v>2.8</v>
      </c>
      <c r="E65" s="708" t="s">
        <v>369</v>
      </c>
      <c r="F65" s="706">
        <v>1.434076267397</v>
      </c>
      <c r="G65" s="707">
        <v>0.23901271123199999</v>
      </c>
      <c r="H65" s="709">
        <v>0</v>
      </c>
      <c r="I65" s="706">
        <v>0</v>
      </c>
      <c r="J65" s="707">
        <v>-0.23901271123199999</v>
      </c>
      <c r="K65" s="714">
        <v>0</v>
      </c>
    </row>
    <row r="66" spans="1:11" ht="14.4" customHeight="1" thickBot="1" x14ac:dyDescent="0.35">
      <c r="A66" s="723" t="s">
        <v>392</v>
      </c>
      <c r="B66" s="701">
        <v>0</v>
      </c>
      <c r="C66" s="701">
        <v>2.8</v>
      </c>
      <c r="D66" s="702">
        <v>2.8</v>
      </c>
      <c r="E66" s="711" t="s">
        <v>369</v>
      </c>
      <c r="F66" s="701">
        <v>1.434076267397</v>
      </c>
      <c r="G66" s="702">
        <v>0.23901271123199999</v>
      </c>
      <c r="H66" s="704">
        <v>0</v>
      </c>
      <c r="I66" s="701">
        <v>0</v>
      </c>
      <c r="J66" s="702">
        <v>-0.23901271123199999</v>
      </c>
      <c r="K66" s="705">
        <v>0</v>
      </c>
    </row>
    <row r="67" spans="1:11" ht="14.4" customHeight="1" thickBot="1" x14ac:dyDescent="0.35">
      <c r="A67" s="722" t="s">
        <v>393</v>
      </c>
      <c r="B67" s="706">
        <v>0</v>
      </c>
      <c r="C67" s="706">
        <v>1.3879999999999999</v>
      </c>
      <c r="D67" s="707">
        <v>1.3879999999999999</v>
      </c>
      <c r="E67" s="708" t="s">
        <v>329</v>
      </c>
      <c r="F67" s="706">
        <v>0</v>
      </c>
      <c r="G67" s="707">
        <v>0</v>
      </c>
      <c r="H67" s="709">
        <v>0</v>
      </c>
      <c r="I67" s="706">
        <v>0</v>
      </c>
      <c r="J67" s="707">
        <v>0</v>
      </c>
      <c r="K67" s="710" t="s">
        <v>329</v>
      </c>
    </row>
    <row r="68" spans="1:11" ht="14.4" customHeight="1" thickBot="1" x14ac:dyDescent="0.35">
      <c r="A68" s="723" t="s">
        <v>394</v>
      </c>
      <c r="B68" s="701">
        <v>0</v>
      </c>
      <c r="C68" s="701">
        <v>1.3879999999999999</v>
      </c>
      <c r="D68" s="702">
        <v>1.3879999999999999</v>
      </c>
      <c r="E68" s="711" t="s">
        <v>329</v>
      </c>
      <c r="F68" s="701">
        <v>0</v>
      </c>
      <c r="G68" s="702">
        <v>0</v>
      </c>
      <c r="H68" s="704">
        <v>0</v>
      </c>
      <c r="I68" s="701">
        <v>0</v>
      </c>
      <c r="J68" s="702">
        <v>0</v>
      </c>
      <c r="K68" s="712" t="s">
        <v>329</v>
      </c>
    </row>
    <row r="69" spans="1:11" ht="14.4" customHeight="1" thickBot="1" x14ac:dyDescent="0.35">
      <c r="A69" s="721" t="s">
        <v>42</v>
      </c>
      <c r="B69" s="701">
        <v>930.94443007545703</v>
      </c>
      <c r="C69" s="701">
        <v>903.78</v>
      </c>
      <c r="D69" s="702">
        <v>-27.164430075456998</v>
      </c>
      <c r="E69" s="703">
        <v>0.97082056758900004</v>
      </c>
      <c r="F69" s="701">
        <v>906.19336812171798</v>
      </c>
      <c r="G69" s="702">
        <v>151.032228020286</v>
      </c>
      <c r="H69" s="704">
        <v>98.728999999999999</v>
      </c>
      <c r="I69" s="701">
        <v>203.90899999999999</v>
      </c>
      <c r="J69" s="702">
        <v>52.876771979712998</v>
      </c>
      <c r="K69" s="705">
        <v>0.22501709587900001</v>
      </c>
    </row>
    <row r="70" spans="1:11" ht="14.4" customHeight="1" thickBot="1" x14ac:dyDescent="0.35">
      <c r="A70" s="722" t="s">
        <v>395</v>
      </c>
      <c r="B70" s="706">
        <v>930.94443007545703</v>
      </c>
      <c r="C70" s="706">
        <v>903.78</v>
      </c>
      <c r="D70" s="707">
        <v>-27.164430075456998</v>
      </c>
      <c r="E70" s="713">
        <v>0.97082056758900004</v>
      </c>
      <c r="F70" s="706">
        <v>906.19336812171798</v>
      </c>
      <c r="G70" s="707">
        <v>151.032228020286</v>
      </c>
      <c r="H70" s="709">
        <v>98.728999999999999</v>
      </c>
      <c r="I70" s="706">
        <v>203.90899999999999</v>
      </c>
      <c r="J70" s="707">
        <v>52.876771979712998</v>
      </c>
      <c r="K70" s="714">
        <v>0.22501709587900001</v>
      </c>
    </row>
    <row r="71" spans="1:11" ht="14.4" customHeight="1" thickBot="1" x14ac:dyDescent="0.35">
      <c r="A71" s="723" t="s">
        <v>396</v>
      </c>
      <c r="B71" s="701">
        <v>211.99999999999901</v>
      </c>
      <c r="C71" s="701">
        <v>216.369</v>
      </c>
      <c r="D71" s="702">
        <v>4.3689999999999998</v>
      </c>
      <c r="E71" s="703">
        <v>1.020608490566</v>
      </c>
      <c r="F71" s="701">
        <v>213.901215652449</v>
      </c>
      <c r="G71" s="702">
        <v>35.650202608740997</v>
      </c>
      <c r="H71" s="704">
        <v>16.742999999999999</v>
      </c>
      <c r="I71" s="701">
        <v>34.957999999999998</v>
      </c>
      <c r="J71" s="702">
        <v>-0.69220260874100004</v>
      </c>
      <c r="K71" s="705">
        <v>0.16343058123000001</v>
      </c>
    </row>
    <row r="72" spans="1:11" ht="14.4" customHeight="1" thickBot="1" x14ac:dyDescent="0.35">
      <c r="A72" s="723" t="s">
        <v>397</v>
      </c>
      <c r="B72" s="701">
        <v>225.94443007545999</v>
      </c>
      <c r="C72" s="701">
        <v>205.583</v>
      </c>
      <c r="D72" s="702">
        <v>-20.36143007546</v>
      </c>
      <c r="E72" s="703">
        <v>0.90988301827700002</v>
      </c>
      <c r="F72" s="701">
        <v>219</v>
      </c>
      <c r="G72" s="702">
        <v>36.5</v>
      </c>
      <c r="H72" s="704">
        <v>17.61</v>
      </c>
      <c r="I72" s="701">
        <v>41.378</v>
      </c>
      <c r="J72" s="702">
        <v>4.877999999999</v>
      </c>
      <c r="K72" s="705">
        <v>0.18894063926900001</v>
      </c>
    </row>
    <row r="73" spans="1:11" ht="14.4" customHeight="1" thickBot="1" x14ac:dyDescent="0.35">
      <c r="A73" s="723" t="s">
        <v>398</v>
      </c>
      <c r="B73" s="701">
        <v>492.99999999999801</v>
      </c>
      <c r="C73" s="701">
        <v>481.82799999999997</v>
      </c>
      <c r="D73" s="702">
        <v>-11.171999999998</v>
      </c>
      <c r="E73" s="703">
        <v>0.977338742393</v>
      </c>
      <c r="F73" s="701">
        <v>473.29215246926901</v>
      </c>
      <c r="G73" s="702">
        <v>78.882025411544006</v>
      </c>
      <c r="H73" s="704">
        <v>64.376000000000005</v>
      </c>
      <c r="I73" s="701">
        <v>127.57299999999999</v>
      </c>
      <c r="J73" s="702">
        <v>48.690974588454999</v>
      </c>
      <c r="K73" s="705">
        <v>0.26954387334399998</v>
      </c>
    </row>
    <row r="74" spans="1:11" ht="14.4" customHeight="1" thickBot="1" x14ac:dyDescent="0.35">
      <c r="A74" s="724" t="s">
        <v>399</v>
      </c>
      <c r="B74" s="706">
        <v>1237.93966037988</v>
      </c>
      <c r="C74" s="706">
        <v>2310.3400499999998</v>
      </c>
      <c r="D74" s="707">
        <v>1072.40038962012</v>
      </c>
      <c r="E74" s="713">
        <v>1.8662784010739999</v>
      </c>
      <c r="F74" s="706">
        <v>2839.7948274826599</v>
      </c>
      <c r="G74" s="707">
        <v>473.29913791377601</v>
      </c>
      <c r="H74" s="709">
        <v>114.39112</v>
      </c>
      <c r="I74" s="706">
        <v>296.24579999999997</v>
      </c>
      <c r="J74" s="707">
        <v>-177.05333791377601</v>
      </c>
      <c r="K74" s="714">
        <v>0.104319437845</v>
      </c>
    </row>
    <row r="75" spans="1:11" ht="14.4" customHeight="1" thickBot="1" x14ac:dyDescent="0.35">
      <c r="A75" s="721" t="s">
        <v>45</v>
      </c>
      <c r="B75" s="701">
        <v>204.76399819971101</v>
      </c>
      <c r="C75" s="701">
        <v>1107.31573</v>
      </c>
      <c r="D75" s="702">
        <v>902.55173180028805</v>
      </c>
      <c r="E75" s="703">
        <v>5.4077657192449999</v>
      </c>
      <c r="F75" s="701">
        <v>1547.7953388443</v>
      </c>
      <c r="G75" s="702">
        <v>257.96588980738397</v>
      </c>
      <c r="H75" s="704">
        <v>27.63616</v>
      </c>
      <c r="I75" s="701">
        <v>65.414019999999994</v>
      </c>
      <c r="J75" s="702">
        <v>-192.55186980738401</v>
      </c>
      <c r="K75" s="705">
        <v>4.2262706417000001E-2</v>
      </c>
    </row>
    <row r="76" spans="1:11" ht="14.4" customHeight="1" thickBot="1" x14ac:dyDescent="0.35">
      <c r="A76" s="725" t="s">
        <v>400</v>
      </c>
      <c r="B76" s="701">
        <v>204.76399819971101</v>
      </c>
      <c r="C76" s="701">
        <v>1107.31573</v>
      </c>
      <c r="D76" s="702">
        <v>902.55173180028805</v>
      </c>
      <c r="E76" s="703">
        <v>5.4077657192449999</v>
      </c>
      <c r="F76" s="701">
        <v>1547.7953388443</v>
      </c>
      <c r="G76" s="702">
        <v>257.96588980738397</v>
      </c>
      <c r="H76" s="704">
        <v>27.63616</v>
      </c>
      <c r="I76" s="701">
        <v>65.414019999999994</v>
      </c>
      <c r="J76" s="702">
        <v>-192.55186980738401</v>
      </c>
      <c r="K76" s="705">
        <v>4.2262706417000001E-2</v>
      </c>
    </row>
    <row r="77" spans="1:11" ht="14.4" customHeight="1" thickBot="1" x14ac:dyDescent="0.35">
      <c r="A77" s="723" t="s">
        <v>401</v>
      </c>
      <c r="B77" s="701">
        <v>38.227872812798999</v>
      </c>
      <c r="C77" s="701">
        <v>109.76121000000001</v>
      </c>
      <c r="D77" s="702">
        <v>71.533337187200004</v>
      </c>
      <c r="E77" s="703">
        <v>2.8712350942849998</v>
      </c>
      <c r="F77" s="701">
        <v>114.57738395177699</v>
      </c>
      <c r="G77" s="702">
        <v>19.096230658629</v>
      </c>
      <c r="H77" s="704">
        <v>2.5291399999999999</v>
      </c>
      <c r="I77" s="701">
        <v>3.6866400000000001</v>
      </c>
      <c r="J77" s="702">
        <v>-15.409590658629</v>
      </c>
      <c r="K77" s="705">
        <v>3.2175983364000002E-2</v>
      </c>
    </row>
    <row r="78" spans="1:11" ht="14.4" customHeight="1" thickBot="1" x14ac:dyDescent="0.35">
      <c r="A78" s="723" t="s">
        <v>402</v>
      </c>
      <c r="B78" s="701">
        <v>5.5361253869110003</v>
      </c>
      <c r="C78" s="701">
        <v>434.68139000000002</v>
      </c>
      <c r="D78" s="702">
        <v>429.14526461308901</v>
      </c>
      <c r="E78" s="703">
        <v>78.517258844549005</v>
      </c>
      <c r="F78" s="701">
        <v>392.23143642714598</v>
      </c>
      <c r="G78" s="702">
        <v>65.371906071189997</v>
      </c>
      <c r="H78" s="704">
        <v>3.1581000000000001</v>
      </c>
      <c r="I78" s="701">
        <v>11.877800000000001</v>
      </c>
      <c r="J78" s="702">
        <v>-53.494106071189996</v>
      </c>
      <c r="K78" s="705">
        <v>3.0282631367000001E-2</v>
      </c>
    </row>
    <row r="79" spans="1:11" ht="14.4" customHeight="1" thickBot="1" x14ac:dyDescent="0.35">
      <c r="A79" s="723" t="s">
        <v>403</v>
      </c>
      <c r="B79" s="701">
        <v>79.999999999999005</v>
      </c>
      <c r="C79" s="701">
        <v>485.82801999999901</v>
      </c>
      <c r="D79" s="702">
        <v>405.82801999999901</v>
      </c>
      <c r="E79" s="703">
        <v>6.0728502500000001</v>
      </c>
      <c r="F79" s="701">
        <v>966.26890931488799</v>
      </c>
      <c r="G79" s="702">
        <v>161.044818219148</v>
      </c>
      <c r="H79" s="704">
        <v>4.53024</v>
      </c>
      <c r="I79" s="701">
        <v>4.53024</v>
      </c>
      <c r="J79" s="702">
        <v>-156.51457821914801</v>
      </c>
      <c r="K79" s="705">
        <v>4.6883843159999999E-3</v>
      </c>
    </row>
    <row r="80" spans="1:11" ht="14.4" customHeight="1" thickBot="1" x14ac:dyDescent="0.35">
      <c r="A80" s="723" t="s">
        <v>404</v>
      </c>
      <c r="B80" s="701">
        <v>80.999999999999005</v>
      </c>
      <c r="C80" s="701">
        <v>77.045109999999994</v>
      </c>
      <c r="D80" s="702">
        <v>-3.9548899999990001</v>
      </c>
      <c r="E80" s="703">
        <v>0.95117419752999999</v>
      </c>
      <c r="F80" s="701">
        <v>74.717609150493999</v>
      </c>
      <c r="G80" s="702">
        <v>12.452934858415</v>
      </c>
      <c r="H80" s="704">
        <v>17.418679999999998</v>
      </c>
      <c r="I80" s="701">
        <v>45.319339999999997</v>
      </c>
      <c r="J80" s="702">
        <v>32.866405141584004</v>
      </c>
      <c r="K80" s="705">
        <v>0.60654162405900003</v>
      </c>
    </row>
    <row r="81" spans="1:11" ht="14.4" customHeight="1" thickBot="1" x14ac:dyDescent="0.35">
      <c r="A81" s="726" t="s">
        <v>46</v>
      </c>
      <c r="B81" s="706">
        <v>0</v>
      </c>
      <c r="C81" s="706">
        <v>53.906999999999996</v>
      </c>
      <c r="D81" s="707">
        <v>53.906999999999996</v>
      </c>
      <c r="E81" s="708" t="s">
        <v>329</v>
      </c>
      <c r="F81" s="706">
        <v>0</v>
      </c>
      <c r="G81" s="707">
        <v>0</v>
      </c>
      <c r="H81" s="709">
        <v>0.60499999999999998</v>
      </c>
      <c r="I81" s="706">
        <v>0.83899999999999997</v>
      </c>
      <c r="J81" s="707">
        <v>0.83899999999999997</v>
      </c>
      <c r="K81" s="710" t="s">
        <v>329</v>
      </c>
    </row>
    <row r="82" spans="1:11" ht="14.4" customHeight="1" thickBot="1" x14ac:dyDescent="0.35">
      <c r="A82" s="722" t="s">
        <v>405</v>
      </c>
      <c r="B82" s="706">
        <v>0</v>
      </c>
      <c r="C82" s="706">
        <v>18.940999999999999</v>
      </c>
      <c r="D82" s="707">
        <v>18.940999999999999</v>
      </c>
      <c r="E82" s="708" t="s">
        <v>329</v>
      </c>
      <c r="F82" s="706">
        <v>0</v>
      </c>
      <c r="G82" s="707">
        <v>0</v>
      </c>
      <c r="H82" s="709">
        <v>0.60499999999999998</v>
      </c>
      <c r="I82" s="706">
        <v>0.83899999999999997</v>
      </c>
      <c r="J82" s="707">
        <v>0.83899999999999997</v>
      </c>
      <c r="K82" s="710" t="s">
        <v>329</v>
      </c>
    </row>
    <row r="83" spans="1:11" ht="14.4" customHeight="1" thickBot="1" x14ac:dyDescent="0.35">
      <c r="A83" s="723" t="s">
        <v>406</v>
      </c>
      <c r="B83" s="701">
        <v>0</v>
      </c>
      <c r="C83" s="701">
        <v>18.021000000000001</v>
      </c>
      <c r="D83" s="702">
        <v>18.021000000000001</v>
      </c>
      <c r="E83" s="711" t="s">
        <v>329</v>
      </c>
      <c r="F83" s="701">
        <v>0</v>
      </c>
      <c r="G83" s="702">
        <v>0</v>
      </c>
      <c r="H83" s="704">
        <v>0.60499999999999998</v>
      </c>
      <c r="I83" s="701">
        <v>0.83899999999999997</v>
      </c>
      <c r="J83" s="702">
        <v>0.83899999999999997</v>
      </c>
      <c r="K83" s="712" t="s">
        <v>329</v>
      </c>
    </row>
    <row r="84" spans="1:11" ht="14.4" customHeight="1" thickBot="1" x14ac:dyDescent="0.35">
      <c r="A84" s="723" t="s">
        <v>407</v>
      </c>
      <c r="B84" s="701">
        <v>0</v>
      </c>
      <c r="C84" s="701">
        <v>0.92</v>
      </c>
      <c r="D84" s="702">
        <v>0.92</v>
      </c>
      <c r="E84" s="711" t="s">
        <v>329</v>
      </c>
      <c r="F84" s="701">
        <v>0</v>
      </c>
      <c r="G84" s="702">
        <v>0</v>
      </c>
      <c r="H84" s="704">
        <v>0</v>
      </c>
      <c r="I84" s="701">
        <v>0</v>
      </c>
      <c r="J84" s="702">
        <v>0</v>
      </c>
      <c r="K84" s="712" t="s">
        <v>329</v>
      </c>
    </row>
    <row r="85" spans="1:11" ht="14.4" customHeight="1" thickBot="1" x14ac:dyDescent="0.35">
      <c r="A85" s="722" t="s">
        <v>408</v>
      </c>
      <c r="B85" s="706">
        <v>0</v>
      </c>
      <c r="C85" s="706">
        <v>34.966000000000001</v>
      </c>
      <c r="D85" s="707">
        <v>34.966000000000001</v>
      </c>
      <c r="E85" s="708" t="s">
        <v>329</v>
      </c>
      <c r="F85" s="706">
        <v>0</v>
      </c>
      <c r="G85" s="707">
        <v>0</v>
      </c>
      <c r="H85" s="709">
        <v>0</v>
      </c>
      <c r="I85" s="706">
        <v>0</v>
      </c>
      <c r="J85" s="707">
        <v>0</v>
      </c>
      <c r="K85" s="710" t="s">
        <v>329</v>
      </c>
    </row>
    <row r="86" spans="1:11" ht="14.4" customHeight="1" thickBot="1" x14ac:dyDescent="0.35">
      <c r="A86" s="723" t="s">
        <v>409</v>
      </c>
      <c r="B86" s="701">
        <v>0</v>
      </c>
      <c r="C86" s="701">
        <v>19.779</v>
      </c>
      <c r="D86" s="702">
        <v>19.779</v>
      </c>
      <c r="E86" s="711" t="s">
        <v>329</v>
      </c>
      <c r="F86" s="701">
        <v>0</v>
      </c>
      <c r="G86" s="702">
        <v>0</v>
      </c>
      <c r="H86" s="704">
        <v>0</v>
      </c>
      <c r="I86" s="701">
        <v>0</v>
      </c>
      <c r="J86" s="702">
        <v>0</v>
      </c>
      <c r="K86" s="712" t="s">
        <v>329</v>
      </c>
    </row>
    <row r="87" spans="1:11" ht="14.4" customHeight="1" thickBot="1" x14ac:dyDescent="0.35">
      <c r="A87" s="723" t="s">
        <v>410</v>
      </c>
      <c r="B87" s="701">
        <v>0</v>
      </c>
      <c r="C87" s="701">
        <v>15.186999999999999</v>
      </c>
      <c r="D87" s="702">
        <v>15.186999999999999</v>
      </c>
      <c r="E87" s="711" t="s">
        <v>329</v>
      </c>
      <c r="F87" s="701">
        <v>0</v>
      </c>
      <c r="G87" s="702">
        <v>0</v>
      </c>
      <c r="H87" s="704">
        <v>0</v>
      </c>
      <c r="I87" s="701">
        <v>0</v>
      </c>
      <c r="J87" s="702">
        <v>0</v>
      </c>
      <c r="K87" s="712" t="s">
        <v>329</v>
      </c>
    </row>
    <row r="88" spans="1:11" ht="14.4" customHeight="1" thickBot="1" x14ac:dyDescent="0.35">
      <c r="A88" s="721" t="s">
        <v>47</v>
      </c>
      <c r="B88" s="701">
        <v>1033.1756621801701</v>
      </c>
      <c r="C88" s="701">
        <v>1149.1173200000001</v>
      </c>
      <c r="D88" s="702">
        <v>115.941657819833</v>
      </c>
      <c r="E88" s="703">
        <v>1.1122187272340001</v>
      </c>
      <c r="F88" s="701">
        <v>1291.9994886383499</v>
      </c>
      <c r="G88" s="702">
        <v>215.33324810639201</v>
      </c>
      <c r="H88" s="704">
        <v>86.149959999999993</v>
      </c>
      <c r="I88" s="701">
        <v>229.99278000000001</v>
      </c>
      <c r="J88" s="702">
        <v>14.659531893606999</v>
      </c>
      <c r="K88" s="705">
        <v>0.17801305807199999</v>
      </c>
    </row>
    <row r="89" spans="1:11" ht="14.4" customHeight="1" thickBot="1" x14ac:dyDescent="0.35">
      <c r="A89" s="722" t="s">
        <v>411</v>
      </c>
      <c r="B89" s="706">
        <v>25.048985422506</v>
      </c>
      <c r="C89" s="706">
        <v>26.115189999999998</v>
      </c>
      <c r="D89" s="707">
        <v>1.066204577493</v>
      </c>
      <c r="E89" s="713">
        <v>1.0425647809480001</v>
      </c>
      <c r="F89" s="706">
        <v>26.171258173190999</v>
      </c>
      <c r="G89" s="707">
        <v>4.3618763621980001</v>
      </c>
      <c r="H89" s="709">
        <v>1.6127899999999999</v>
      </c>
      <c r="I89" s="706">
        <v>3.1661600000000001</v>
      </c>
      <c r="J89" s="707">
        <v>-1.195716362198</v>
      </c>
      <c r="K89" s="714">
        <v>0.12097851693</v>
      </c>
    </row>
    <row r="90" spans="1:11" ht="14.4" customHeight="1" thickBot="1" x14ac:dyDescent="0.35">
      <c r="A90" s="723" t="s">
        <v>412</v>
      </c>
      <c r="B90" s="701">
        <v>7.8696751236439999</v>
      </c>
      <c r="C90" s="701">
        <v>10.330299999999999</v>
      </c>
      <c r="D90" s="702">
        <v>2.4606248763549998</v>
      </c>
      <c r="E90" s="703">
        <v>1.3126717224910001</v>
      </c>
      <c r="F90" s="701">
        <v>9.7654138655609994</v>
      </c>
      <c r="G90" s="702">
        <v>1.627568977593</v>
      </c>
      <c r="H90" s="704">
        <v>0.8548</v>
      </c>
      <c r="I90" s="701">
        <v>1.8341000000000001</v>
      </c>
      <c r="J90" s="702">
        <v>0.20653102240599999</v>
      </c>
      <c r="K90" s="705">
        <v>0.18781590061100001</v>
      </c>
    </row>
    <row r="91" spans="1:11" ht="14.4" customHeight="1" thickBot="1" x14ac:dyDescent="0.35">
      <c r="A91" s="723" t="s">
        <v>413</v>
      </c>
      <c r="B91" s="701">
        <v>17.179310298861999</v>
      </c>
      <c r="C91" s="701">
        <v>15.784890000000001</v>
      </c>
      <c r="D91" s="702">
        <v>-1.394420298862</v>
      </c>
      <c r="E91" s="703">
        <v>0.91883141554500003</v>
      </c>
      <c r="F91" s="701">
        <v>16.405844307630002</v>
      </c>
      <c r="G91" s="702">
        <v>2.7343073846050001</v>
      </c>
      <c r="H91" s="704">
        <v>0.75799000000000005</v>
      </c>
      <c r="I91" s="701">
        <v>1.33206</v>
      </c>
      <c r="J91" s="702">
        <v>-1.4022473846050001</v>
      </c>
      <c r="K91" s="705">
        <v>8.1194236335000003E-2</v>
      </c>
    </row>
    <row r="92" spans="1:11" ht="14.4" customHeight="1" thickBot="1" x14ac:dyDescent="0.35">
      <c r="A92" s="722" t="s">
        <v>414</v>
      </c>
      <c r="B92" s="706">
        <v>52</v>
      </c>
      <c r="C92" s="706">
        <v>51.443199999999997</v>
      </c>
      <c r="D92" s="707">
        <v>-0.55679999999999996</v>
      </c>
      <c r="E92" s="713">
        <v>0.98929230769200005</v>
      </c>
      <c r="F92" s="706">
        <v>56.406991377479997</v>
      </c>
      <c r="G92" s="707">
        <v>9.4011652295800001</v>
      </c>
      <c r="H92" s="709">
        <v>0</v>
      </c>
      <c r="I92" s="706">
        <v>20.279330000000002</v>
      </c>
      <c r="J92" s="707">
        <v>10.87816477042</v>
      </c>
      <c r="K92" s="714">
        <v>0.35951802258400001</v>
      </c>
    </row>
    <row r="93" spans="1:11" ht="14.4" customHeight="1" thickBot="1" x14ac:dyDescent="0.35">
      <c r="A93" s="723" t="s">
        <v>415</v>
      </c>
      <c r="B93" s="701">
        <v>44</v>
      </c>
      <c r="C93" s="701">
        <v>44.28</v>
      </c>
      <c r="D93" s="702">
        <v>0.27999999999899999</v>
      </c>
      <c r="E93" s="703">
        <v>1.006363636363</v>
      </c>
      <c r="F93" s="701">
        <v>46.566760563380001</v>
      </c>
      <c r="G93" s="702">
        <v>7.7611267605630001</v>
      </c>
      <c r="H93" s="704">
        <v>0</v>
      </c>
      <c r="I93" s="701">
        <v>14.31</v>
      </c>
      <c r="J93" s="702">
        <v>6.5488732394360003</v>
      </c>
      <c r="K93" s="705">
        <v>0.30730074041799998</v>
      </c>
    </row>
    <row r="94" spans="1:11" ht="14.4" customHeight="1" thickBot="1" x14ac:dyDescent="0.35">
      <c r="A94" s="723" t="s">
        <v>416</v>
      </c>
      <c r="B94" s="701">
        <v>8</v>
      </c>
      <c r="C94" s="701">
        <v>7.1631999999999998</v>
      </c>
      <c r="D94" s="702">
        <v>-0.83679999999999999</v>
      </c>
      <c r="E94" s="703">
        <v>0.895399999999</v>
      </c>
      <c r="F94" s="701">
        <v>9.8402308140989998</v>
      </c>
      <c r="G94" s="702">
        <v>1.6400384690159999</v>
      </c>
      <c r="H94" s="704">
        <v>0</v>
      </c>
      <c r="I94" s="701">
        <v>5.9693300000000002</v>
      </c>
      <c r="J94" s="702">
        <v>4.3292915309830002</v>
      </c>
      <c r="K94" s="705">
        <v>0.60662499821100002</v>
      </c>
    </row>
    <row r="95" spans="1:11" ht="14.4" customHeight="1" thickBot="1" x14ac:dyDescent="0.35">
      <c r="A95" s="722" t="s">
        <v>417</v>
      </c>
      <c r="B95" s="706">
        <v>848.15774763979402</v>
      </c>
      <c r="C95" s="706">
        <v>930.74648000000002</v>
      </c>
      <c r="D95" s="707">
        <v>82.588732360205995</v>
      </c>
      <c r="E95" s="713">
        <v>1.097374259198</v>
      </c>
      <c r="F95" s="706">
        <v>1042.8641968317299</v>
      </c>
      <c r="G95" s="707">
        <v>173.81069947195499</v>
      </c>
      <c r="H95" s="709">
        <v>75.374170000000007</v>
      </c>
      <c r="I95" s="706">
        <v>189.78353999999999</v>
      </c>
      <c r="J95" s="707">
        <v>15.972840528044999</v>
      </c>
      <c r="K95" s="714">
        <v>0.18198298548899999</v>
      </c>
    </row>
    <row r="96" spans="1:11" ht="14.4" customHeight="1" thickBot="1" x14ac:dyDescent="0.35">
      <c r="A96" s="723" t="s">
        <v>418</v>
      </c>
      <c r="B96" s="701">
        <v>804</v>
      </c>
      <c r="C96" s="701">
        <v>781.05625999999995</v>
      </c>
      <c r="D96" s="702">
        <v>-22.943739999999998</v>
      </c>
      <c r="E96" s="703">
        <v>0.97146300995000001</v>
      </c>
      <c r="F96" s="701">
        <v>891.60644783836597</v>
      </c>
      <c r="G96" s="702">
        <v>148.60107463972801</v>
      </c>
      <c r="H96" s="704">
        <v>51.248060000000002</v>
      </c>
      <c r="I96" s="701">
        <v>102.49612</v>
      </c>
      <c r="J96" s="702">
        <v>-46.104954639726998</v>
      </c>
      <c r="K96" s="705">
        <v>0.114956683241</v>
      </c>
    </row>
    <row r="97" spans="1:11" ht="14.4" customHeight="1" thickBot="1" x14ac:dyDescent="0.35">
      <c r="A97" s="723" t="s">
        <v>419</v>
      </c>
      <c r="B97" s="701">
        <v>0</v>
      </c>
      <c r="C97" s="701">
        <v>110.97682</v>
      </c>
      <c r="D97" s="702">
        <v>110.97682</v>
      </c>
      <c r="E97" s="711" t="s">
        <v>329</v>
      </c>
      <c r="F97" s="701">
        <v>111.666489418106</v>
      </c>
      <c r="G97" s="702">
        <v>18.611081569684</v>
      </c>
      <c r="H97" s="704">
        <v>20.87537</v>
      </c>
      <c r="I97" s="701">
        <v>80.967650000000006</v>
      </c>
      <c r="J97" s="702">
        <v>62.356568430315001</v>
      </c>
      <c r="K97" s="705">
        <v>0.72508458376200002</v>
      </c>
    </row>
    <row r="98" spans="1:11" ht="14.4" customHeight="1" thickBot="1" x14ac:dyDescent="0.35">
      <c r="A98" s="723" t="s">
        <v>420</v>
      </c>
      <c r="B98" s="701">
        <v>4.0492598815339997</v>
      </c>
      <c r="C98" s="701">
        <v>2.4809999999999999</v>
      </c>
      <c r="D98" s="702">
        <v>-1.5682598815340001</v>
      </c>
      <c r="E98" s="703">
        <v>0.61270456147100005</v>
      </c>
      <c r="F98" s="701">
        <v>2.9702970297019999</v>
      </c>
      <c r="G98" s="702">
        <v>0.49504950495</v>
      </c>
      <c r="H98" s="704">
        <v>0.48399999999999999</v>
      </c>
      <c r="I98" s="701">
        <v>0.48399999999999999</v>
      </c>
      <c r="J98" s="702">
        <v>-1.104950495E-2</v>
      </c>
      <c r="K98" s="705">
        <v>0.162946666666</v>
      </c>
    </row>
    <row r="99" spans="1:11" ht="14.4" customHeight="1" thickBot="1" x14ac:dyDescent="0.35">
      <c r="A99" s="723" t="s">
        <v>421</v>
      </c>
      <c r="B99" s="701">
        <v>40.108487758259002</v>
      </c>
      <c r="C99" s="701">
        <v>36.232399999999998</v>
      </c>
      <c r="D99" s="702">
        <v>-3.8760877582590001</v>
      </c>
      <c r="E99" s="703">
        <v>0.90335991270399996</v>
      </c>
      <c r="F99" s="701">
        <v>36.620962545555003</v>
      </c>
      <c r="G99" s="702">
        <v>6.1034937575920001</v>
      </c>
      <c r="H99" s="704">
        <v>2.76674</v>
      </c>
      <c r="I99" s="701">
        <v>5.8357700000000001</v>
      </c>
      <c r="J99" s="702">
        <v>-0.26772375759200001</v>
      </c>
      <c r="K99" s="705">
        <v>0.15935599706600001</v>
      </c>
    </row>
    <row r="100" spans="1:11" ht="14.4" customHeight="1" thickBot="1" x14ac:dyDescent="0.35">
      <c r="A100" s="722" t="s">
        <v>422</v>
      </c>
      <c r="B100" s="706">
        <v>107.968929117866</v>
      </c>
      <c r="C100" s="706">
        <v>125.67547999999999</v>
      </c>
      <c r="D100" s="707">
        <v>17.706550882133001</v>
      </c>
      <c r="E100" s="713">
        <v>1.1639967259720001</v>
      </c>
      <c r="F100" s="706">
        <v>166.14422781665701</v>
      </c>
      <c r="G100" s="707">
        <v>27.690704636109</v>
      </c>
      <c r="H100" s="709">
        <v>9.1630000000000003</v>
      </c>
      <c r="I100" s="706">
        <v>16.763750000000002</v>
      </c>
      <c r="J100" s="707">
        <v>-10.926954636109</v>
      </c>
      <c r="K100" s="714">
        <v>0.100898780657</v>
      </c>
    </row>
    <row r="101" spans="1:11" ht="14.4" customHeight="1" thickBot="1" x14ac:dyDescent="0.35">
      <c r="A101" s="723" t="s">
        <v>423</v>
      </c>
      <c r="B101" s="701">
        <v>0</v>
      </c>
      <c r="C101" s="701">
        <v>0</v>
      </c>
      <c r="D101" s="702">
        <v>0</v>
      </c>
      <c r="E101" s="711" t="s">
        <v>329</v>
      </c>
      <c r="F101" s="701">
        <v>40</v>
      </c>
      <c r="G101" s="702">
        <v>6.6666666666659999</v>
      </c>
      <c r="H101" s="704">
        <v>0</v>
      </c>
      <c r="I101" s="701">
        <v>0</v>
      </c>
      <c r="J101" s="702">
        <v>-6.6666666666659999</v>
      </c>
      <c r="K101" s="705">
        <v>0</v>
      </c>
    </row>
    <row r="102" spans="1:11" ht="14.4" customHeight="1" thickBot="1" x14ac:dyDescent="0.35">
      <c r="A102" s="723" t="s">
        <v>424</v>
      </c>
      <c r="B102" s="701">
        <v>25.415225292411002</v>
      </c>
      <c r="C102" s="701">
        <v>64.457909999999998</v>
      </c>
      <c r="D102" s="702">
        <v>39.042684707588002</v>
      </c>
      <c r="E102" s="703">
        <v>2.536192745033</v>
      </c>
      <c r="F102" s="701">
        <v>52.169875832538999</v>
      </c>
      <c r="G102" s="702">
        <v>8.6949793054230007</v>
      </c>
      <c r="H102" s="704">
        <v>6.3403999999999998</v>
      </c>
      <c r="I102" s="701">
        <v>11.118550000000001</v>
      </c>
      <c r="J102" s="702">
        <v>2.4235706945760001</v>
      </c>
      <c r="K102" s="705">
        <v>0.21312203302300001</v>
      </c>
    </row>
    <row r="103" spans="1:11" ht="14.4" customHeight="1" thickBot="1" x14ac:dyDescent="0.35">
      <c r="A103" s="723" t="s">
        <v>425</v>
      </c>
      <c r="B103" s="701">
        <v>4</v>
      </c>
      <c r="C103" s="701">
        <v>4.9039999999989998</v>
      </c>
      <c r="D103" s="702">
        <v>0.90399999999900005</v>
      </c>
      <c r="E103" s="703">
        <v>1.226</v>
      </c>
      <c r="F103" s="701">
        <v>21.445258647793999</v>
      </c>
      <c r="G103" s="702">
        <v>3.5742097746320001</v>
      </c>
      <c r="H103" s="704">
        <v>0</v>
      </c>
      <c r="I103" s="701">
        <v>0</v>
      </c>
      <c r="J103" s="702">
        <v>-3.5742097746320001</v>
      </c>
      <c r="K103" s="705">
        <v>0</v>
      </c>
    </row>
    <row r="104" spans="1:11" ht="14.4" customHeight="1" thickBot="1" x14ac:dyDescent="0.35">
      <c r="A104" s="723" t="s">
        <v>426</v>
      </c>
      <c r="B104" s="701">
        <v>3.2569325507290001</v>
      </c>
      <c r="C104" s="701">
        <v>8.67469</v>
      </c>
      <c r="D104" s="702">
        <v>5.4177574492699998</v>
      </c>
      <c r="E104" s="703">
        <v>2.6634539907970001</v>
      </c>
      <c r="F104" s="701">
        <v>8.0806150088570003</v>
      </c>
      <c r="G104" s="702">
        <v>1.346769168142</v>
      </c>
      <c r="H104" s="704">
        <v>0</v>
      </c>
      <c r="I104" s="701">
        <v>0</v>
      </c>
      <c r="J104" s="702">
        <v>-1.346769168142</v>
      </c>
      <c r="K104" s="705">
        <v>0</v>
      </c>
    </row>
    <row r="105" spans="1:11" ht="14.4" customHeight="1" thickBot="1" x14ac:dyDescent="0.35">
      <c r="A105" s="723" t="s">
        <v>427</v>
      </c>
      <c r="B105" s="701">
        <v>75.296771274725003</v>
      </c>
      <c r="C105" s="701">
        <v>47.098939999999999</v>
      </c>
      <c r="D105" s="702">
        <v>-28.197831274725001</v>
      </c>
      <c r="E105" s="703">
        <v>0.62551075169100001</v>
      </c>
      <c r="F105" s="701">
        <v>40.270782306369</v>
      </c>
      <c r="G105" s="702">
        <v>6.7117970510609997</v>
      </c>
      <c r="H105" s="704">
        <v>2.8226</v>
      </c>
      <c r="I105" s="701">
        <v>5.6452</v>
      </c>
      <c r="J105" s="702">
        <v>-1.0665970510609999</v>
      </c>
      <c r="K105" s="705">
        <v>0.14018103639099999</v>
      </c>
    </row>
    <row r="106" spans="1:11" ht="14.4" customHeight="1" thickBot="1" x14ac:dyDescent="0.35">
      <c r="A106" s="723" t="s">
        <v>428</v>
      </c>
      <c r="B106" s="701">
        <v>0</v>
      </c>
      <c r="C106" s="701">
        <v>0.53993999999999998</v>
      </c>
      <c r="D106" s="702">
        <v>0.53993999999999998</v>
      </c>
      <c r="E106" s="711" t="s">
        <v>369</v>
      </c>
      <c r="F106" s="701">
        <v>4.1776960210959997</v>
      </c>
      <c r="G106" s="702">
        <v>0.69628267018199996</v>
      </c>
      <c r="H106" s="704">
        <v>0</v>
      </c>
      <c r="I106" s="701">
        <v>0</v>
      </c>
      <c r="J106" s="702">
        <v>-0.69628267018199996</v>
      </c>
      <c r="K106" s="705">
        <v>0</v>
      </c>
    </row>
    <row r="107" spans="1:11" ht="14.4" customHeight="1" thickBot="1" x14ac:dyDescent="0.35">
      <c r="A107" s="722" t="s">
        <v>429</v>
      </c>
      <c r="B107" s="706">
        <v>0</v>
      </c>
      <c r="C107" s="706">
        <v>15.13697</v>
      </c>
      <c r="D107" s="707">
        <v>15.13697</v>
      </c>
      <c r="E107" s="708" t="s">
        <v>369</v>
      </c>
      <c r="F107" s="706">
        <v>0.41281443929400002</v>
      </c>
      <c r="G107" s="707">
        <v>6.8802406548999995E-2</v>
      </c>
      <c r="H107" s="709">
        <v>0</v>
      </c>
      <c r="I107" s="706">
        <v>0</v>
      </c>
      <c r="J107" s="707">
        <v>-6.8802406548999995E-2</v>
      </c>
      <c r="K107" s="714">
        <v>0</v>
      </c>
    </row>
    <row r="108" spans="1:11" ht="14.4" customHeight="1" thickBot="1" x14ac:dyDescent="0.35">
      <c r="A108" s="723" t="s">
        <v>430</v>
      </c>
      <c r="B108" s="701">
        <v>0</v>
      </c>
      <c r="C108" s="701">
        <v>15.13697</v>
      </c>
      <c r="D108" s="702">
        <v>15.13697</v>
      </c>
      <c r="E108" s="711" t="s">
        <v>369</v>
      </c>
      <c r="F108" s="701">
        <v>0.41281443929400002</v>
      </c>
      <c r="G108" s="702">
        <v>6.8802406548999995E-2</v>
      </c>
      <c r="H108" s="704">
        <v>0</v>
      </c>
      <c r="I108" s="701">
        <v>0</v>
      </c>
      <c r="J108" s="702">
        <v>-6.8802406548999995E-2</v>
      </c>
      <c r="K108" s="705">
        <v>0</v>
      </c>
    </row>
    <row r="109" spans="1:11" ht="14.4" customHeight="1" thickBot="1" x14ac:dyDescent="0.35">
      <c r="A109" s="720" t="s">
        <v>48</v>
      </c>
      <c r="B109" s="701">
        <v>25598</v>
      </c>
      <c r="C109" s="701">
        <v>30103.933590000001</v>
      </c>
      <c r="D109" s="702">
        <v>4505.9335899999996</v>
      </c>
      <c r="E109" s="703">
        <v>1.176026782951</v>
      </c>
      <c r="F109" s="701">
        <v>38487.991751493901</v>
      </c>
      <c r="G109" s="702">
        <v>6414.6652919156404</v>
      </c>
      <c r="H109" s="704">
        <v>2818.0977499999999</v>
      </c>
      <c r="I109" s="701">
        <v>5770.9070899999997</v>
      </c>
      <c r="J109" s="702">
        <v>-643.75820191564299</v>
      </c>
      <c r="K109" s="705">
        <v>0.14994045746099999</v>
      </c>
    </row>
    <row r="110" spans="1:11" ht="14.4" customHeight="1" thickBot="1" x14ac:dyDescent="0.35">
      <c r="A110" s="726" t="s">
        <v>431</v>
      </c>
      <c r="B110" s="706">
        <v>18864</v>
      </c>
      <c r="C110" s="706">
        <v>22160.483</v>
      </c>
      <c r="D110" s="707">
        <v>3296.4829999999902</v>
      </c>
      <c r="E110" s="713">
        <v>1.1747499469880001</v>
      </c>
      <c r="F110" s="706">
        <v>28358.671751493901</v>
      </c>
      <c r="G110" s="707">
        <v>4726.4452919156502</v>
      </c>
      <c r="H110" s="709">
        <v>2077.3719999999998</v>
      </c>
      <c r="I110" s="706">
        <v>4251.7780000000002</v>
      </c>
      <c r="J110" s="707">
        <v>-474.66729191564502</v>
      </c>
      <c r="K110" s="714">
        <v>0.14992867216200001</v>
      </c>
    </row>
    <row r="111" spans="1:11" ht="14.4" customHeight="1" thickBot="1" x14ac:dyDescent="0.35">
      <c r="A111" s="722" t="s">
        <v>432</v>
      </c>
      <c r="B111" s="706">
        <v>18711</v>
      </c>
      <c r="C111" s="706">
        <v>21979.848999999998</v>
      </c>
      <c r="D111" s="707">
        <v>3268.8489999999902</v>
      </c>
      <c r="E111" s="713">
        <v>1.174701993479</v>
      </c>
      <c r="F111" s="706">
        <v>28136.999999999902</v>
      </c>
      <c r="G111" s="707">
        <v>4689.49999999998</v>
      </c>
      <c r="H111" s="709">
        <v>2043.4690000000001</v>
      </c>
      <c r="I111" s="706">
        <v>4191.0039999999999</v>
      </c>
      <c r="J111" s="707">
        <v>-498.49599999998497</v>
      </c>
      <c r="K111" s="714">
        <v>0.14894992358799999</v>
      </c>
    </row>
    <row r="112" spans="1:11" ht="14.4" customHeight="1" thickBot="1" x14ac:dyDescent="0.35">
      <c r="A112" s="723" t="s">
        <v>433</v>
      </c>
      <c r="B112" s="701">
        <v>18711</v>
      </c>
      <c r="C112" s="701">
        <v>21979.848999999998</v>
      </c>
      <c r="D112" s="702">
        <v>3268.8489999999902</v>
      </c>
      <c r="E112" s="703">
        <v>1.174701993479</v>
      </c>
      <c r="F112" s="701">
        <v>28136.999999999902</v>
      </c>
      <c r="G112" s="702">
        <v>4689.49999999998</v>
      </c>
      <c r="H112" s="704">
        <v>2043.4690000000001</v>
      </c>
      <c r="I112" s="701">
        <v>4191.0039999999999</v>
      </c>
      <c r="J112" s="702">
        <v>-498.49599999998497</v>
      </c>
      <c r="K112" s="705">
        <v>0.14894992358799999</v>
      </c>
    </row>
    <row r="113" spans="1:11" ht="14.4" customHeight="1" thickBot="1" x14ac:dyDescent="0.35">
      <c r="A113" s="722" t="s">
        <v>434</v>
      </c>
      <c r="B113" s="706">
        <v>99.999999999999005</v>
      </c>
      <c r="C113" s="706">
        <v>131.28</v>
      </c>
      <c r="D113" s="707">
        <v>31.28</v>
      </c>
      <c r="E113" s="713">
        <v>1.3128</v>
      </c>
      <c r="F113" s="706">
        <v>154.61575149396299</v>
      </c>
      <c r="G113" s="707">
        <v>25.769291915659998</v>
      </c>
      <c r="H113" s="709">
        <v>8.75</v>
      </c>
      <c r="I113" s="706">
        <v>11.15</v>
      </c>
      <c r="J113" s="707">
        <v>-14.61929191566</v>
      </c>
      <c r="K113" s="714">
        <v>7.2114256744000002E-2</v>
      </c>
    </row>
    <row r="114" spans="1:11" ht="14.4" customHeight="1" thickBot="1" x14ac:dyDescent="0.35">
      <c r="A114" s="723" t="s">
        <v>435</v>
      </c>
      <c r="B114" s="701">
        <v>99.999999999999005</v>
      </c>
      <c r="C114" s="701">
        <v>131.28</v>
      </c>
      <c r="D114" s="702">
        <v>31.28</v>
      </c>
      <c r="E114" s="703">
        <v>1.3128</v>
      </c>
      <c r="F114" s="701">
        <v>154.61575149396299</v>
      </c>
      <c r="G114" s="702">
        <v>25.769291915659998</v>
      </c>
      <c r="H114" s="704">
        <v>8.75</v>
      </c>
      <c r="I114" s="701">
        <v>11.15</v>
      </c>
      <c r="J114" s="702">
        <v>-14.61929191566</v>
      </c>
      <c r="K114" s="705">
        <v>7.2114256744000002E-2</v>
      </c>
    </row>
    <row r="115" spans="1:11" ht="14.4" customHeight="1" thickBot="1" x14ac:dyDescent="0.35">
      <c r="A115" s="722" t="s">
        <v>436</v>
      </c>
      <c r="B115" s="706">
        <v>53</v>
      </c>
      <c r="C115" s="706">
        <v>21.103999999999999</v>
      </c>
      <c r="D115" s="707">
        <v>-31.896000000000001</v>
      </c>
      <c r="E115" s="713">
        <v>0.39818867924500001</v>
      </c>
      <c r="F115" s="706">
        <v>67.055999999999997</v>
      </c>
      <c r="G115" s="707">
        <v>11.176</v>
      </c>
      <c r="H115" s="709">
        <v>20.152999999999999</v>
      </c>
      <c r="I115" s="706">
        <v>29.623999999999999</v>
      </c>
      <c r="J115" s="707">
        <v>18.448</v>
      </c>
      <c r="K115" s="714">
        <v>0.44178000477200002</v>
      </c>
    </row>
    <row r="116" spans="1:11" ht="14.4" customHeight="1" thickBot="1" x14ac:dyDescent="0.35">
      <c r="A116" s="723" t="s">
        <v>437</v>
      </c>
      <c r="B116" s="701">
        <v>53</v>
      </c>
      <c r="C116" s="701">
        <v>21.103999999999999</v>
      </c>
      <c r="D116" s="702">
        <v>-31.896000000000001</v>
      </c>
      <c r="E116" s="703">
        <v>0.39818867924500001</v>
      </c>
      <c r="F116" s="701">
        <v>67.055999999999997</v>
      </c>
      <c r="G116" s="702">
        <v>11.176</v>
      </c>
      <c r="H116" s="704">
        <v>20.152999999999999</v>
      </c>
      <c r="I116" s="701">
        <v>29.623999999999999</v>
      </c>
      <c r="J116" s="702">
        <v>18.448</v>
      </c>
      <c r="K116" s="705">
        <v>0.44178000477200002</v>
      </c>
    </row>
    <row r="117" spans="1:11" ht="14.4" customHeight="1" thickBot="1" x14ac:dyDescent="0.35">
      <c r="A117" s="725" t="s">
        <v>438</v>
      </c>
      <c r="B117" s="701">
        <v>0</v>
      </c>
      <c r="C117" s="701">
        <v>28.25</v>
      </c>
      <c r="D117" s="702">
        <v>28.25</v>
      </c>
      <c r="E117" s="711" t="s">
        <v>369</v>
      </c>
      <c r="F117" s="701">
        <v>0</v>
      </c>
      <c r="G117" s="702">
        <v>0</v>
      </c>
      <c r="H117" s="704">
        <v>5</v>
      </c>
      <c r="I117" s="701">
        <v>20</v>
      </c>
      <c r="J117" s="702">
        <v>20</v>
      </c>
      <c r="K117" s="712" t="s">
        <v>329</v>
      </c>
    </row>
    <row r="118" spans="1:11" ht="14.4" customHeight="1" thickBot="1" x14ac:dyDescent="0.35">
      <c r="A118" s="723" t="s">
        <v>439</v>
      </c>
      <c r="B118" s="701">
        <v>0</v>
      </c>
      <c r="C118" s="701">
        <v>28.25</v>
      </c>
      <c r="D118" s="702">
        <v>28.25</v>
      </c>
      <c r="E118" s="711" t="s">
        <v>369</v>
      </c>
      <c r="F118" s="701">
        <v>0</v>
      </c>
      <c r="G118" s="702">
        <v>0</v>
      </c>
      <c r="H118" s="704">
        <v>5</v>
      </c>
      <c r="I118" s="701">
        <v>20</v>
      </c>
      <c r="J118" s="702">
        <v>20</v>
      </c>
      <c r="K118" s="712" t="s">
        <v>329</v>
      </c>
    </row>
    <row r="119" spans="1:11" ht="14.4" customHeight="1" thickBot="1" x14ac:dyDescent="0.35">
      <c r="A119" s="721" t="s">
        <v>440</v>
      </c>
      <c r="B119" s="701">
        <v>6360.99999999999</v>
      </c>
      <c r="C119" s="701">
        <v>7503.4350999999997</v>
      </c>
      <c r="D119" s="702">
        <v>1142.4351000000099</v>
      </c>
      <c r="E119" s="703">
        <v>1.179599921396</v>
      </c>
      <c r="F119" s="701">
        <v>9566.58</v>
      </c>
      <c r="G119" s="702">
        <v>1594.43</v>
      </c>
      <c r="H119" s="704">
        <v>699.45275000000004</v>
      </c>
      <c r="I119" s="701">
        <v>1434.7125000000001</v>
      </c>
      <c r="J119" s="702">
        <v>-159.7175</v>
      </c>
      <c r="K119" s="705">
        <v>0.14997130636</v>
      </c>
    </row>
    <row r="120" spans="1:11" ht="14.4" customHeight="1" thickBot="1" x14ac:dyDescent="0.35">
      <c r="A120" s="722" t="s">
        <v>441</v>
      </c>
      <c r="B120" s="706">
        <v>1682.99999999999</v>
      </c>
      <c r="C120" s="706">
        <v>1986.2003500000001</v>
      </c>
      <c r="D120" s="707">
        <v>303.20035000000701</v>
      </c>
      <c r="E120" s="713">
        <v>1.1801546939980001</v>
      </c>
      <c r="F120" s="706">
        <v>2532.3300000000099</v>
      </c>
      <c r="G120" s="707">
        <v>422.05500000000097</v>
      </c>
      <c r="H120" s="709">
        <v>185.148</v>
      </c>
      <c r="I120" s="706">
        <v>379.774</v>
      </c>
      <c r="J120" s="707">
        <v>-42.280999999999999</v>
      </c>
      <c r="K120" s="714">
        <v>0.14997018556</v>
      </c>
    </row>
    <row r="121" spans="1:11" ht="14.4" customHeight="1" thickBot="1" x14ac:dyDescent="0.35">
      <c r="A121" s="723" t="s">
        <v>442</v>
      </c>
      <c r="B121" s="701">
        <v>1682.99999999999</v>
      </c>
      <c r="C121" s="701">
        <v>1986.2003500000001</v>
      </c>
      <c r="D121" s="702">
        <v>303.20035000000701</v>
      </c>
      <c r="E121" s="703">
        <v>1.1801546939980001</v>
      </c>
      <c r="F121" s="701">
        <v>2532.3300000000099</v>
      </c>
      <c r="G121" s="702">
        <v>422.05500000000097</v>
      </c>
      <c r="H121" s="704">
        <v>185.148</v>
      </c>
      <c r="I121" s="701">
        <v>379.774</v>
      </c>
      <c r="J121" s="702">
        <v>-42.280999999999999</v>
      </c>
      <c r="K121" s="705">
        <v>0.14997018556</v>
      </c>
    </row>
    <row r="122" spans="1:11" ht="14.4" customHeight="1" thickBot="1" x14ac:dyDescent="0.35">
      <c r="A122" s="722" t="s">
        <v>443</v>
      </c>
      <c r="B122" s="706">
        <v>4678</v>
      </c>
      <c r="C122" s="706">
        <v>5517.2347499999996</v>
      </c>
      <c r="D122" s="707">
        <v>839.23475000000099</v>
      </c>
      <c r="E122" s="713">
        <v>1.1794003313379999</v>
      </c>
      <c r="F122" s="706">
        <v>7034.24999999999</v>
      </c>
      <c r="G122" s="707">
        <v>1172.375</v>
      </c>
      <c r="H122" s="709">
        <v>514.30475000000001</v>
      </c>
      <c r="I122" s="706">
        <v>1054.9385</v>
      </c>
      <c r="J122" s="707">
        <v>-117.43649999999801</v>
      </c>
      <c r="K122" s="714">
        <v>0.14997170984800001</v>
      </c>
    </row>
    <row r="123" spans="1:11" ht="14.4" customHeight="1" thickBot="1" x14ac:dyDescent="0.35">
      <c r="A123" s="723" t="s">
        <v>444</v>
      </c>
      <c r="B123" s="701">
        <v>4678</v>
      </c>
      <c r="C123" s="701">
        <v>5517.2347499999996</v>
      </c>
      <c r="D123" s="702">
        <v>839.23475000000099</v>
      </c>
      <c r="E123" s="703">
        <v>1.1794003313379999</v>
      </c>
      <c r="F123" s="701">
        <v>7034.24999999999</v>
      </c>
      <c r="G123" s="702">
        <v>1172.375</v>
      </c>
      <c r="H123" s="704">
        <v>514.30475000000001</v>
      </c>
      <c r="I123" s="701">
        <v>1054.9385</v>
      </c>
      <c r="J123" s="702">
        <v>-117.43649999999801</v>
      </c>
      <c r="K123" s="705">
        <v>0.14997170984800001</v>
      </c>
    </row>
    <row r="124" spans="1:11" ht="14.4" customHeight="1" thickBot="1" x14ac:dyDescent="0.35">
      <c r="A124" s="721" t="s">
        <v>445</v>
      </c>
      <c r="B124" s="701">
        <v>373</v>
      </c>
      <c r="C124" s="701">
        <v>440.01549</v>
      </c>
      <c r="D124" s="702">
        <v>67.015489999999005</v>
      </c>
      <c r="E124" s="703">
        <v>1.179666193029</v>
      </c>
      <c r="F124" s="701">
        <v>562.74000000000206</v>
      </c>
      <c r="G124" s="702">
        <v>93.79</v>
      </c>
      <c r="H124" s="704">
        <v>41.273000000000003</v>
      </c>
      <c r="I124" s="701">
        <v>84.416589999999999</v>
      </c>
      <c r="J124" s="702">
        <v>-9.3734099999999998</v>
      </c>
      <c r="K124" s="705">
        <v>0.150009933539</v>
      </c>
    </row>
    <row r="125" spans="1:11" ht="14.4" customHeight="1" thickBot="1" x14ac:dyDescent="0.35">
      <c r="A125" s="722" t="s">
        <v>446</v>
      </c>
      <c r="B125" s="706">
        <v>373</v>
      </c>
      <c r="C125" s="706">
        <v>440.01549</v>
      </c>
      <c r="D125" s="707">
        <v>67.015489999999005</v>
      </c>
      <c r="E125" s="713">
        <v>1.179666193029</v>
      </c>
      <c r="F125" s="706">
        <v>562.74000000000206</v>
      </c>
      <c r="G125" s="707">
        <v>93.79</v>
      </c>
      <c r="H125" s="709">
        <v>41.273000000000003</v>
      </c>
      <c r="I125" s="706">
        <v>84.416589999999999</v>
      </c>
      <c r="J125" s="707">
        <v>-9.3734099999999998</v>
      </c>
      <c r="K125" s="714">
        <v>0.150009933539</v>
      </c>
    </row>
    <row r="126" spans="1:11" ht="14.4" customHeight="1" thickBot="1" x14ac:dyDescent="0.35">
      <c r="A126" s="723" t="s">
        <v>447</v>
      </c>
      <c r="B126" s="701">
        <v>373</v>
      </c>
      <c r="C126" s="701">
        <v>440.01549</v>
      </c>
      <c r="D126" s="702">
        <v>67.015489999999005</v>
      </c>
      <c r="E126" s="703">
        <v>1.179666193029</v>
      </c>
      <c r="F126" s="701">
        <v>562.74000000000206</v>
      </c>
      <c r="G126" s="702">
        <v>93.79</v>
      </c>
      <c r="H126" s="704">
        <v>41.273000000000003</v>
      </c>
      <c r="I126" s="701">
        <v>84.416589999999999</v>
      </c>
      <c r="J126" s="702">
        <v>-9.3734099999999998</v>
      </c>
      <c r="K126" s="705">
        <v>0.150009933539</v>
      </c>
    </row>
    <row r="127" spans="1:11" ht="14.4" customHeight="1" thickBot="1" x14ac:dyDescent="0.35">
      <c r="A127" s="720" t="s">
        <v>448</v>
      </c>
      <c r="B127" s="701">
        <v>0</v>
      </c>
      <c r="C127" s="701">
        <v>54.967179999999999</v>
      </c>
      <c r="D127" s="702">
        <v>54.967179999999999</v>
      </c>
      <c r="E127" s="711" t="s">
        <v>329</v>
      </c>
      <c r="F127" s="701">
        <v>87.332642490425997</v>
      </c>
      <c r="G127" s="702">
        <v>14.555440415071001</v>
      </c>
      <c r="H127" s="704">
        <v>1</v>
      </c>
      <c r="I127" s="701">
        <v>1.77</v>
      </c>
      <c r="J127" s="702">
        <v>-12.785440415070999</v>
      </c>
      <c r="K127" s="705">
        <v>2.0267335894999999E-2</v>
      </c>
    </row>
    <row r="128" spans="1:11" ht="14.4" customHeight="1" thickBot="1" x14ac:dyDescent="0.35">
      <c r="A128" s="721" t="s">
        <v>449</v>
      </c>
      <c r="B128" s="701">
        <v>0</v>
      </c>
      <c r="C128" s="701">
        <v>54.967179999999999</v>
      </c>
      <c r="D128" s="702">
        <v>54.967179999999999</v>
      </c>
      <c r="E128" s="711" t="s">
        <v>329</v>
      </c>
      <c r="F128" s="701">
        <v>87.332642490425997</v>
      </c>
      <c r="G128" s="702">
        <v>14.555440415071001</v>
      </c>
      <c r="H128" s="704">
        <v>1</v>
      </c>
      <c r="I128" s="701">
        <v>1.77</v>
      </c>
      <c r="J128" s="702">
        <v>-12.785440415070999</v>
      </c>
      <c r="K128" s="705">
        <v>2.0267335894999999E-2</v>
      </c>
    </row>
    <row r="129" spans="1:11" ht="14.4" customHeight="1" thickBot="1" x14ac:dyDescent="0.35">
      <c r="A129" s="722" t="s">
        <v>450</v>
      </c>
      <c r="B129" s="706">
        <v>0</v>
      </c>
      <c r="C129" s="706">
        <v>27.20618</v>
      </c>
      <c r="D129" s="707">
        <v>27.20618</v>
      </c>
      <c r="E129" s="708" t="s">
        <v>329</v>
      </c>
      <c r="F129" s="706">
        <v>63.779254644070001</v>
      </c>
      <c r="G129" s="707">
        <v>10.629875774010999</v>
      </c>
      <c r="H129" s="709">
        <v>0</v>
      </c>
      <c r="I129" s="706">
        <v>0.77</v>
      </c>
      <c r="J129" s="707">
        <v>-9.8598757740109999</v>
      </c>
      <c r="K129" s="714">
        <v>1.2072891166000001E-2</v>
      </c>
    </row>
    <row r="130" spans="1:11" ht="14.4" customHeight="1" thickBot="1" x14ac:dyDescent="0.35">
      <c r="A130" s="723" t="s">
        <v>451</v>
      </c>
      <c r="B130" s="701">
        <v>0</v>
      </c>
      <c r="C130" s="701">
        <v>6.4905999999999997</v>
      </c>
      <c r="D130" s="702">
        <v>6.4905999999999997</v>
      </c>
      <c r="E130" s="711" t="s">
        <v>329</v>
      </c>
      <c r="F130" s="701">
        <v>44.511911127132002</v>
      </c>
      <c r="G130" s="702">
        <v>7.4186518545220004</v>
      </c>
      <c r="H130" s="704">
        <v>0</v>
      </c>
      <c r="I130" s="701">
        <v>0</v>
      </c>
      <c r="J130" s="702">
        <v>-7.4186518545220004</v>
      </c>
      <c r="K130" s="705">
        <v>0</v>
      </c>
    </row>
    <row r="131" spans="1:11" ht="14.4" customHeight="1" thickBot="1" x14ac:dyDescent="0.35">
      <c r="A131" s="723" t="s">
        <v>452</v>
      </c>
      <c r="B131" s="701">
        <v>0</v>
      </c>
      <c r="C131" s="701">
        <v>8.2149999999999999</v>
      </c>
      <c r="D131" s="702">
        <v>8.2149999999999999</v>
      </c>
      <c r="E131" s="711" t="s">
        <v>329</v>
      </c>
      <c r="F131" s="701">
        <v>7.6011076089909997</v>
      </c>
      <c r="G131" s="702">
        <v>1.2668512681649999</v>
      </c>
      <c r="H131" s="704">
        <v>0</v>
      </c>
      <c r="I131" s="701">
        <v>0</v>
      </c>
      <c r="J131" s="702">
        <v>-1.2668512681649999</v>
      </c>
      <c r="K131" s="705">
        <v>0</v>
      </c>
    </row>
    <row r="132" spans="1:11" ht="14.4" customHeight="1" thickBot="1" x14ac:dyDescent="0.35">
      <c r="A132" s="723" t="s">
        <v>453</v>
      </c>
      <c r="B132" s="701">
        <v>0</v>
      </c>
      <c r="C132" s="701">
        <v>0</v>
      </c>
      <c r="D132" s="702">
        <v>0</v>
      </c>
      <c r="E132" s="711" t="s">
        <v>329</v>
      </c>
      <c r="F132" s="701">
        <v>0</v>
      </c>
      <c r="G132" s="702">
        <v>0</v>
      </c>
      <c r="H132" s="704">
        <v>0</v>
      </c>
      <c r="I132" s="701">
        <v>0.77</v>
      </c>
      <c r="J132" s="702">
        <v>0.77</v>
      </c>
      <c r="K132" s="712" t="s">
        <v>369</v>
      </c>
    </row>
    <row r="133" spans="1:11" ht="14.4" customHeight="1" thickBot="1" x14ac:dyDescent="0.35">
      <c r="A133" s="723" t="s">
        <v>454</v>
      </c>
      <c r="B133" s="701">
        <v>0</v>
      </c>
      <c r="C133" s="701">
        <v>12.500579999999999</v>
      </c>
      <c r="D133" s="702">
        <v>12.500579999999999</v>
      </c>
      <c r="E133" s="711" t="s">
        <v>369</v>
      </c>
      <c r="F133" s="701">
        <v>11.666235907946</v>
      </c>
      <c r="G133" s="702">
        <v>1.9443726513240001</v>
      </c>
      <c r="H133" s="704">
        <v>0</v>
      </c>
      <c r="I133" s="701">
        <v>0</v>
      </c>
      <c r="J133" s="702">
        <v>-1.9443726513240001</v>
      </c>
      <c r="K133" s="705">
        <v>0</v>
      </c>
    </row>
    <row r="134" spans="1:11" ht="14.4" customHeight="1" thickBot="1" x14ac:dyDescent="0.35">
      <c r="A134" s="725" t="s">
        <v>455</v>
      </c>
      <c r="B134" s="701">
        <v>0</v>
      </c>
      <c r="C134" s="701">
        <v>19.45</v>
      </c>
      <c r="D134" s="702">
        <v>19.45</v>
      </c>
      <c r="E134" s="711" t="s">
        <v>329</v>
      </c>
      <c r="F134" s="701">
        <v>18.174062244529001</v>
      </c>
      <c r="G134" s="702">
        <v>3.0290103740880001</v>
      </c>
      <c r="H134" s="704">
        <v>1</v>
      </c>
      <c r="I134" s="701">
        <v>1</v>
      </c>
      <c r="J134" s="702">
        <v>-2.0290103740880001</v>
      </c>
      <c r="K134" s="705">
        <v>5.5023471721999999E-2</v>
      </c>
    </row>
    <row r="135" spans="1:11" ht="14.4" customHeight="1" thickBot="1" x14ac:dyDescent="0.35">
      <c r="A135" s="723" t="s">
        <v>456</v>
      </c>
      <c r="B135" s="701">
        <v>0</v>
      </c>
      <c r="C135" s="701">
        <v>19.45</v>
      </c>
      <c r="D135" s="702">
        <v>19.45</v>
      </c>
      <c r="E135" s="711" t="s">
        <v>329</v>
      </c>
      <c r="F135" s="701">
        <v>18.174062244529001</v>
      </c>
      <c r="G135" s="702">
        <v>3.0290103740880001</v>
      </c>
      <c r="H135" s="704">
        <v>1</v>
      </c>
      <c r="I135" s="701">
        <v>1</v>
      </c>
      <c r="J135" s="702">
        <v>-2.0290103740880001</v>
      </c>
      <c r="K135" s="705">
        <v>5.5023471721999999E-2</v>
      </c>
    </row>
    <row r="136" spans="1:11" ht="14.4" customHeight="1" thickBot="1" x14ac:dyDescent="0.35">
      <c r="A136" s="725" t="s">
        <v>457</v>
      </c>
      <c r="B136" s="701">
        <v>0</v>
      </c>
      <c r="C136" s="701">
        <v>6.35</v>
      </c>
      <c r="D136" s="702">
        <v>6.35</v>
      </c>
      <c r="E136" s="711" t="s">
        <v>329</v>
      </c>
      <c r="F136" s="701">
        <v>2.4366752238089999</v>
      </c>
      <c r="G136" s="702">
        <v>0.406112537301</v>
      </c>
      <c r="H136" s="704">
        <v>0</v>
      </c>
      <c r="I136" s="701">
        <v>0</v>
      </c>
      <c r="J136" s="702">
        <v>-0.406112537301</v>
      </c>
      <c r="K136" s="705">
        <v>0</v>
      </c>
    </row>
    <row r="137" spans="1:11" ht="14.4" customHeight="1" thickBot="1" x14ac:dyDescent="0.35">
      <c r="A137" s="723" t="s">
        <v>458</v>
      </c>
      <c r="B137" s="701">
        <v>0</v>
      </c>
      <c r="C137" s="701">
        <v>6.35</v>
      </c>
      <c r="D137" s="702">
        <v>6.35</v>
      </c>
      <c r="E137" s="711" t="s">
        <v>329</v>
      </c>
      <c r="F137" s="701">
        <v>2.4366752238089999</v>
      </c>
      <c r="G137" s="702">
        <v>0.406112537301</v>
      </c>
      <c r="H137" s="704">
        <v>0</v>
      </c>
      <c r="I137" s="701">
        <v>0</v>
      </c>
      <c r="J137" s="702">
        <v>-0.406112537301</v>
      </c>
      <c r="K137" s="705">
        <v>0</v>
      </c>
    </row>
    <row r="138" spans="1:11" ht="14.4" customHeight="1" thickBot="1" x14ac:dyDescent="0.35">
      <c r="A138" s="725" t="s">
        <v>459</v>
      </c>
      <c r="B138" s="701">
        <v>0</v>
      </c>
      <c r="C138" s="701">
        <v>1.9610000000000001</v>
      </c>
      <c r="D138" s="702">
        <v>1.9610000000000001</v>
      </c>
      <c r="E138" s="711" t="s">
        <v>329</v>
      </c>
      <c r="F138" s="701">
        <v>2.9426503780159998</v>
      </c>
      <c r="G138" s="702">
        <v>0.49044172966900001</v>
      </c>
      <c r="H138" s="704">
        <v>0</v>
      </c>
      <c r="I138" s="701">
        <v>0</v>
      </c>
      <c r="J138" s="702">
        <v>-0.49044172966900001</v>
      </c>
      <c r="K138" s="705">
        <v>0</v>
      </c>
    </row>
    <row r="139" spans="1:11" ht="14.4" customHeight="1" thickBot="1" x14ac:dyDescent="0.35">
      <c r="A139" s="723" t="s">
        <v>460</v>
      </c>
      <c r="B139" s="701">
        <v>0</v>
      </c>
      <c r="C139" s="701">
        <v>1.9610000000000001</v>
      </c>
      <c r="D139" s="702">
        <v>1.9610000000000001</v>
      </c>
      <c r="E139" s="711" t="s">
        <v>329</v>
      </c>
      <c r="F139" s="701">
        <v>2.9426503780159998</v>
      </c>
      <c r="G139" s="702">
        <v>0.49044172966900001</v>
      </c>
      <c r="H139" s="704">
        <v>0</v>
      </c>
      <c r="I139" s="701">
        <v>0</v>
      </c>
      <c r="J139" s="702">
        <v>-0.49044172966900001</v>
      </c>
      <c r="K139" s="705">
        <v>0</v>
      </c>
    </row>
    <row r="140" spans="1:11" ht="14.4" customHeight="1" thickBot="1" x14ac:dyDescent="0.35">
      <c r="A140" s="720" t="s">
        <v>461</v>
      </c>
      <c r="B140" s="701">
        <v>425</v>
      </c>
      <c r="C140" s="701">
        <v>549.29297999999994</v>
      </c>
      <c r="D140" s="702">
        <v>124.29297999999901</v>
      </c>
      <c r="E140" s="703">
        <v>1.2924540705880001</v>
      </c>
      <c r="F140" s="701">
        <v>344.93021457623598</v>
      </c>
      <c r="G140" s="702">
        <v>57.488369096039001</v>
      </c>
      <c r="H140" s="704">
        <v>80.650000000000006</v>
      </c>
      <c r="I140" s="701">
        <v>140.68204</v>
      </c>
      <c r="J140" s="702">
        <v>83.193670903959998</v>
      </c>
      <c r="K140" s="705">
        <v>0.407856528813</v>
      </c>
    </row>
    <row r="141" spans="1:11" ht="14.4" customHeight="1" thickBot="1" x14ac:dyDescent="0.35">
      <c r="A141" s="721" t="s">
        <v>462</v>
      </c>
      <c r="B141" s="701">
        <v>314</v>
      </c>
      <c r="C141" s="701">
        <v>350.90499999999997</v>
      </c>
      <c r="D141" s="702">
        <v>36.904999999998999</v>
      </c>
      <c r="E141" s="703">
        <v>1.117531847133</v>
      </c>
      <c r="F141" s="701">
        <v>344.93021457623598</v>
      </c>
      <c r="G141" s="702">
        <v>57.488369096039001</v>
      </c>
      <c r="H141" s="704">
        <v>29.39</v>
      </c>
      <c r="I141" s="701">
        <v>58.78</v>
      </c>
      <c r="J141" s="702">
        <v>1.29163090396</v>
      </c>
      <c r="K141" s="705">
        <v>0.17041128180699999</v>
      </c>
    </row>
    <row r="142" spans="1:11" ht="14.4" customHeight="1" thickBot="1" x14ac:dyDescent="0.35">
      <c r="A142" s="722" t="s">
        <v>463</v>
      </c>
      <c r="B142" s="706">
        <v>314</v>
      </c>
      <c r="C142" s="706">
        <v>324.95299999999997</v>
      </c>
      <c r="D142" s="707">
        <v>10.952999999998999</v>
      </c>
      <c r="E142" s="713">
        <v>1.034882165605</v>
      </c>
      <c r="F142" s="706">
        <v>344.93021457623598</v>
      </c>
      <c r="G142" s="707">
        <v>57.488369096039001</v>
      </c>
      <c r="H142" s="709">
        <v>29.39</v>
      </c>
      <c r="I142" s="706">
        <v>58.78</v>
      </c>
      <c r="J142" s="707">
        <v>1.29163090396</v>
      </c>
      <c r="K142" s="714">
        <v>0.17041128180699999</v>
      </c>
    </row>
    <row r="143" spans="1:11" ht="14.4" customHeight="1" thickBot="1" x14ac:dyDescent="0.35">
      <c r="A143" s="723" t="s">
        <v>464</v>
      </c>
      <c r="B143" s="701">
        <v>151</v>
      </c>
      <c r="C143" s="701">
        <v>150.756</v>
      </c>
      <c r="D143" s="702">
        <v>-0.24399999999999999</v>
      </c>
      <c r="E143" s="703">
        <v>0.99838410596000005</v>
      </c>
      <c r="F143" s="701">
        <v>160.21684432760199</v>
      </c>
      <c r="G143" s="702">
        <v>26.702807387932999</v>
      </c>
      <c r="H143" s="704">
        <v>12.949</v>
      </c>
      <c r="I143" s="701">
        <v>25.898</v>
      </c>
      <c r="J143" s="702">
        <v>-0.804807387933</v>
      </c>
      <c r="K143" s="705">
        <v>0.16164342837099999</v>
      </c>
    </row>
    <row r="144" spans="1:11" ht="14.4" customHeight="1" thickBot="1" x14ac:dyDescent="0.35">
      <c r="A144" s="723" t="s">
        <v>465</v>
      </c>
      <c r="B144" s="701">
        <v>106</v>
      </c>
      <c r="C144" s="701">
        <v>117.86499999999999</v>
      </c>
      <c r="D144" s="702">
        <v>11.864999999999</v>
      </c>
      <c r="E144" s="703">
        <v>1.1119339622640001</v>
      </c>
      <c r="F144" s="701">
        <v>124.41259451069899</v>
      </c>
      <c r="G144" s="702">
        <v>20.735432418449001</v>
      </c>
      <c r="H144" s="704">
        <v>12.475</v>
      </c>
      <c r="I144" s="701">
        <v>24.95</v>
      </c>
      <c r="J144" s="702">
        <v>4.2145675815499999</v>
      </c>
      <c r="K144" s="705">
        <v>0.20054239764099999</v>
      </c>
    </row>
    <row r="145" spans="1:11" ht="14.4" customHeight="1" thickBot="1" x14ac:dyDescent="0.35">
      <c r="A145" s="723" t="s">
        <v>466</v>
      </c>
      <c r="B145" s="701">
        <v>44</v>
      </c>
      <c r="C145" s="701">
        <v>43.8</v>
      </c>
      <c r="D145" s="702">
        <v>-0.2</v>
      </c>
      <c r="E145" s="703">
        <v>0.99545454545400003</v>
      </c>
      <c r="F145" s="701">
        <v>46.548713029988001</v>
      </c>
      <c r="G145" s="702">
        <v>7.7581188383309998</v>
      </c>
      <c r="H145" s="704">
        <v>3.7629999999999999</v>
      </c>
      <c r="I145" s="701">
        <v>7.5259999999999998</v>
      </c>
      <c r="J145" s="702">
        <v>-0.232118838331</v>
      </c>
      <c r="K145" s="705">
        <v>0.161680087592</v>
      </c>
    </row>
    <row r="146" spans="1:11" ht="14.4" customHeight="1" thickBot="1" x14ac:dyDescent="0.35">
      <c r="A146" s="723" t="s">
        <v>467</v>
      </c>
      <c r="B146" s="701">
        <v>6</v>
      </c>
      <c r="C146" s="701">
        <v>5.6079999999999997</v>
      </c>
      <c r="D146" s="702">
        <v>-0.39200000000000002</v>
      </c>
      <c r="E146" s="703">
        <v>0.93466666666599996</v>
      </c>
      <c r="F146" s="701">
        <v>5.9599356774460004</v>
      </c>
      <c r="G146" s="702">
        <v>0.99332261290699997</v>
      </c>
      <c r="H146" s="704">
        <v>0</v>
      </c>
      <c r="I146" s="701">
        <v>0</v>
      </c>
      <c r="J146" s="702">
        <v>-0.99332261290699997</v>
      </c>
      <c r="K146" s="705">
        <v>0</v>
      </c>
    </row>
    <row r="147" spans="1:11" ht="14.4" customHeight="1" thickBot="1" x14ac:dyDescent="0.35">
      <c r="A147" s="723" t="s">
        <v>468</v>
      </c>
      <c r="B147" s="701">
        <v>7</v>
      </c>
      <c r="C147" s="701">
        <v>6.9240000000000004</v>
      </c>
      <c r="D147" s="702">
        <v>-7.5999999999999998E-2</v>
      </c>
      <c r="E147" s="703">
        <v>0.98914285714200001</v>
      </c>
      <c r="F147" s="701">
        <v>7.7921270304989996</v>
      </c>
      <c r="G147" s="702">
        <v>1.2986878384160001</v>
      </c>
      <c r="H147" s="704">
        <v>0.20300000000000001</v>
      </c>
      <c r="I147" s="701">
        <v>0.40600000000000003</v>
      </c>
      <c r="J147" s="702">
        <v>-0.89268783841599997</v>
      </c>
      <c r="K147" s="705">
        <v>5.2103873358999998E-2</v>
      </c>
    </row>
    <row r="148" spans="1:11" ht="14.4" customHeight="1" thickBot="1" x14ac:dyDescent="0.35">
      <c r="A148" s="722" t="s">
        <v>469</v>
      </c>
      <c r="B148" s="706">
        <v>0</v>
      </c>
      <c r="C148" s="706">
        <v>25.952000000000002</v>
      </c>
      <c r="D148" s="707">
        <v>25.952000000000002</v>
      </c>
      <c r="E148" s="708" t="s">
        <v>369</v>
      </c>
      <c r="F148" s="706">
        <v>0</v>
      </c>
      <c r="G148" s="707">
        <v>0</v>
      </c>
      <c r="H148" s="709">
        <v>0</v>
      </c>
      <c r="I148" s="706">
        <v>0</v>
      </c>
      <c r="J148" s="707">
        <v>0</v>
      </c>
      <c r="K148" s="714">
        <v>0</v>
      </c>
    </row>
    <row r="149" spans="1:11" ht="14.4" customHeight="1" thickBot="1" x14ac:dyDescent="0.35">
      <c r="A149" s="723" t="s">
        <v>470</v>
      </c>
      <c r="B149" s="701">
        <v>0</v>
      </c>
      <c r="C149" s="701">
        <v>25.952000000000002</v>
      </c>
      <c r="D149" s="702">
        <v>25.952000000000002</v>
      </c>
      <c r="E149" s="711" t="s">
        <v>369</v>
      </c>
      <c r="F149" s="701">
        <v>0</v>
      </c>
      <c r="G149" s="702">
        <v>0</v>
      </c>
      <c r="H149" s="704">
        <v>0</v>
      </c>
      <c r="I149" s="701">
        <v>0</v>
      </c>
      <c r="J149" s="702">
        <v>0</v>
      </c>
      <c r="K149" s="705">
        <v>0</v>
      </c>
    </row>
    <row r="150" spans="1:11" ht="14.4" customHeight="1" thickBot="1" x14ac:dyDescent="0.35">
      <c r="A150" s="721" t="s">
        <v>471</v>
      </c>
      <c r="B150" s="701">
        <v>111</v>
      </c>
      <c r="C150" s="701">
        <v>198.38798</v>
      </c>
      <c r="D150" s="702">
        <v>87.387979999999004</v>
      </c>
      <c r="E150" s="703">
        <v>1.787279099099</v>
      </c>
      <c r="F150" s="701">
        <v>0</v>
      </c>
      <c r="G150" s="702">
        <v>0</v>
      </c>
      <c r="H150" s="704">
        <v>51.26</v>
      </c>
      <c r="I150" s="701">
        <v>81.90204</v>
      </c>
      <c r="J150" s="702">
        <v>81.90204</v>
      </c>
      <c r="K150" s="712" t="s">
        <v>329</v>
      </c>
    </row>
    <row r="151" spans="1:11" ht="14.4" customHeight="1" thickBot="1" x14ac:dyDescent="0.35">
      <c r="A151" s="722" t="s">
        <v>472</v>
      </c>
      <c r="B151" s="706">
        <v>111</v>
      </c>
      <c r="C151" s="706">
        <v>44.639999999998999</v>
      </c>
      <c r="D151" s="707">
        <v>-66.36</v>
      </c>
      <c r="E151" s="713">
        <v>0.40216216216200001</v>
      </c>
      <c r="F151" s="706">
        <v>0</v>
      </c>
      <c r="G151" s="707">
        <v>0</v>
      </c>
      <c r="H151" s="709">
        <v>51.26</v>
      </c>
      <c r="I151" s="706">
        <v>74.218540000000004</v>
      </c>
      <c r="J151" s="707">
        <v>74.218540000000004</v>
      </c>
      <c r="K151" s="710" t="s">
        <v>369</v>
      </c>
    </row>
    <row r="152" spans="1:11" ht="14.4" customHeight="1" thickBot="1" x14ac:dyDescent="0.35">
      <c r="A152" s="723" t="s">
        <v>473</v>
      </c>
      <c r="B152" s="701">
        <v>111</v>
      </c>
      <c r="C152" s="701">
        <v>33.479999999999002</v>
      </c>
      <c r="D152" s="702">
        <v>-77.52</v>
      </c>
      <c r="E152" s="703">
        <v>0.30162162162099998</v>
      </c>
      <c r="F152" s="701">
        <v>0</v>
      </c>
      <c r="G152" s="702">
        <v>0</v>
      </c>
      <c r="H152" s="704">
        <v>51.26</v>
      </c>
      <c r="I152" s="701">
        <v>74.218540000000004</v>
      </c>
      <c r="J152" s="702">
        <v>74.218540000000004</v>
      </c>
      <c r="K152" s="712" t="s">
        <v>369</v>
      </c>
    </row>
    <row r="153" spans="1:11" ht="14.4" customHeight="1" thickBot="1" x14ac:dyDescent="0.35">
      <c r="A153" s="723" t="s">
        <v>474</v>
      </c>
      <c r="B153" s="701">
        <v>0</v>
      </c>
      <c r="C153" s="701">
        <v>11.16</v>
      </c>
      <c r="D153" s="702">
        <v>11.16</v>
      </c>
      <c r="E153" s="711" t="s">
        <v>329</v>
      </c>
      <c r="F153" s="701">
        <v>0</v>
      </c>
      <c r="G153" s="702">
        <v>0</v>
      </c>
      <c r="H153" s="704">
        <v>0</v>
      </c>
      <c r="I153" s="701">
        <v>0</v>
      </c>
      <c r="J153" s="702">
        <v>0</v>
      </c>
      <c r="K153" s="705">
        <v>0</v>
      </c>
    </row>
    <row r="154" spans="1:11" ht="14.4" customHeight="1" thickBot="1" x14ac:dyDescent="0.35">
      <c r="A154" s="722" t="s">
        <v>475</v>
      </c>
      <c r="B154" s="706">
        <v>0</v>
      </c>
      <c r="C154" s="706">
        <v>65.010050000000007</v>
      </c>
      <c r="D154" s="707">
        <v>65.010050000000007</v>
      </c>
      <c r="E154" s="708" t="s">
        <v>329</v>
      </c>
      <c r="F154" s="706">
        <v>0</v>
      </c>
      <c r="G154" s="707">
        <v>0</v>
      </c>
      <c r="H154" s="709">
        <v>0</v>
      </c>
      <c r="I154" s="706">
        <v>0</v>
      </c>
      <c r="J154" s="707">
        <v>0</v>
      </c>
      <c r="K154" s="710" t="s">
        <v>329</v>
      </c>
    </row>
    <row r="155" spans="1:11" ht="14.4" customHeight="1" thickBot="1" x14ac:dyDescent="0.35">
      <c r="A155" s="723" t="s">
        <v>476</v>
      </c>
      <c r="B155" s="701">
        <v>0</v>
      </c>
      <c r="C155" s="701">
        <v>15.924989999999999</v>
      </c>
      <c r="D155" s="702">
        <v>15.924989999999999</v>
      </c>
      <c r="E155" s="711" t="s">
        <v>329</v>
      </c>
      <c r="F155" s="701">
        <v>0</v>
      </c>
      <c r="G155" s="702">
        <v>0</v>
      </c>
      <c r="H155" s="704">
        <v>0</v>
      </c>
      <c r="I155" s="701">
        <v>0</v>
      </c>
      <c r="J155" s="702">
        <v>0</v>
      </c>
      <c r="K155" s="712" t="s">
        <v>329</v>
      </c>
    </row>
    <row r="156" spans="1:11" ht="14.4" customHeight="1" thickBot="1" x14ac:dyDescent="0.35">
      <c r="A156" s="723" t="s">
        <v>477</v>
      </c>
      <c r="B156" s="701">
        <v>0</v>
      </c>
      <c r="C156" s="701">
        <v>20.146699999999999</v>
      </c>
      <c r="D156" s="702">
        <v>20.146699999999999</v>
      </c>
      <c r="E156" s="711" t="s">
        <v>369</v>
      </c>
      <c r="F156" s="701">
        <v>0</v>
      </c>
      <c r="G156" s="702">
        <v>0</v>
      </c>
      <c r="H156" s="704">
        <v>0</v>
      </c>
      <c r="I156" s="701">
        <v>0</v>
      </c>
      <c r="J156" s="702">
        <v>0</v>
      </c>
      <c r="K156" s="712" t="s">
        <v>329</v>
      </c>
    </row>
    <row r="157" spans="1:11" ht="14.4" customHeight="1" thickBot="1" x14ac:dyDescent="0.35">
      <c r="A157" s="723" t="s">
        <v>478</v>
      </c>
      <c r="B157" s="701">
        <v>0</v>
      </c>
      <c r="C157" s="701">
        <v>28.938359999999999</v>
      </c>
      <c r="D157" s="702">
        <v>28.938359999999999</v>
      </c>
      <c r="E157" s="711" t="s">
        <v>369</v>
      </c>
      <c r="F157" s="701">
        <v>0</v>
      </c>
      <c r="G157" s="702">
        <v>0</v>
      </c>
      <c r="H157" s="704">
        <v>0</v>
      </c>
      <c r="I157" s="701">
        <v>0</v>
      </c>
      <c r="J157" s="702">
        <v>0</v>
      </c>
      <c r="K157" s="712" t="s">
        <v>329</v>
      </c>
    </row>
    <row r="158" spans="1:11" ht="14.4" customHeight="1" thickBot="1" x14ac:dyDescent="0.35">
      <c r="A158" s="722" t="s">
        <v>479</v>
      </c>
      <c r="B158" s="706">
        <v>0</v>
      </c>
      <c r="C158" s="706">
        <v>7.6834999999990004</v>
      </c>
      <c r="D158" s="707">
        <v>7.6834999999990004</v>
      </c>
      <c r="E158" s="708" t="s">
        <v>329</v>
      </c>
      <c r="F158" s="706">
        <v>0</v>
      </c>
      <c r="G158" s="707">
        <v>0</v>
      </c>
      <c r="H158" s="709">
        <v>0</v>
      </c>
      <c r="I158" s="706">
        <v>7.6835000000000004</v>
      </c>
      <c r="J158" s="707">
        <v>7.6835000000000004</v>
      </c>
      <c r="K158" s="710" t="s">
        <v>369</v>
      </c>
    </row>
    <row r="159" spans="1:11" ht="14.4" customHeight="1" thickBot="1" x14ac:dyDescent="0.35">
      <c r="A159" s="723" t="s">
        <v>480</v>
      </c>
      <c r="B159" s="701">
        <v>0</v>
      </c>
      <c r="C159" s="701">
        <v>7.6834999999990004</v>
      </c>
      <c r="D159" s="702">
        <v>7.6834999999990004</v>
      </c>
      <c r="E159" s="711" t="s">
        <v>329</v>
      </c>
      <c r="F159" s="701">
        <v>0</v>
      </c>
      <c r="G159" s="702">
        <v>0</v>
      </c>
      <c r="H159" s="704">
        <v>0</v>
      </c>
      <c r="I159" s="701">
        <v>7.6835000000000004</v>
      </c>
      <c r="J159" s="702">
        <v>7.6835000000000004</v>
      </c>
      <c r="K159" s="712" t="s">
        <v>369</v>
      </c>
    </row>
    <row r="160" spans="1:11" ht="14.4" customHeight="1" thickBot="1" x14ac:dyDescent="0.35">
      <c r="A160" s="722" t="s">
        <v>481</v>
      </c>
      <c r="B160" s="706">
        <v>0</v>
      </c>
      <c r="C160" s="706">
        <v>16.698</v>
      </c>
      <c r="D160" s="707">
        <v>16.698</v>
      </c>
      <c r="E160" s="708" t="s">
        <v>329</v>
      </c>
      <c r="F160" s="706">
        <v>0</v>
      </c>
      <c r="G160" s="707">
        <v>0</v>
      </c>
      <c r="H160" s="709">
        <v>0</v>
      </c>
      <c r="I160" s="706">
        <v>0</v>
      </c>
      <c r="J160" s="707">
        <v>0</v>
      </c>
      <c r="K160" s="710" t="s">
        <v>329</v>
      </c>
    </row>
    <row r="161" spans="1:11" ht="14.4" customHeight="1" thickBot="1" x14ac:dyDescent="0.35">
      <c r="A161" s="723" t="s">
        <v>482</v>
      </c>
      <c r="B161" s="701">
        <v>0</v>
      </c>
      <c r="C161" s="701">
        <v>16.698</v>
      </c>
      <c r="D161" s="702">
        <v>16.698</v>
      </c>
      <c r="E161" s="711" t="s">
        <v>329</v>
      </c>
      <c r="F161" s="701">
        <v>0</v>
      </c>
      <c r="G161" s="702">
        <v>0</v>
      </c>
      <c r="H161" s="704">
        <v>0</v>
      </c>
      <c r="I161" s="701">
        <v>0</v>
      </c>
      <c r="J161" s="702">
        <v>0</v>
      </c>
      <c r="K161" s="712" t="s">
        <v>329</v>
      </c>
    </row>
    <row r="162" spans="1:11" ht="14.4" customHeight="1" thickBot="1" x14ac:dyDescent="0.35">
      <c r="A162" s="722" t="s">
        <v>483</v>
      </c>
      <c r="B162" s="706">
        <v>0</v>
      </c>
      <c r="C162" s="706">
        <v>64.356429999998994</v>
      </c>
      <c r="D162" s="707">
        <v>64.356429999998994</v>
      </c>
      <c r="E162" s="708" t="s">
        <v>369</v>
      </c>
      <c r="F162" s="706">
        <v>0</v>
      </c>
      <c r="G162" s="707">
        <v>0</v>
      </c>
      <c r="H162" s="709">
        <v>0</v>
      </c>
      <c r="I162" s="706">
        <v>0</v>
      </c>
      <c r="J162" s="707">
        <v>0</v>
      </c>
      <c r="K162" s="710" t="s">
        <v>329</v>
      </c>
    </row>
    <row r="163" spans="1:11" ht="14.4" customHeight="1" thickBot="1" x14ac:dyDescent="0.35">
      <c r="A163" s="723" t="s">
        <v>484</v>
      </c>
      <c r="B163" s="701">
        <v>0</v>
      </c>
      <c r="C163" s="701">
        <v>64.356429999998994</v>
      </c>
      <c r="D163" s="702">
        <v>64.356429999998994</v>
      </c>
      <c r="E163" s="711" t="s">
        <v>369</v>
      </c>
      <c r="F163" s="701">
        <v>0</v>
      </c>
      <c r="G163" s="702">
        <v>0</v>
      </c>
      <c r="H163" s="704">
        <v>0</v>
      </c>
      <c r="I163" s="701">
        <v>0</v>
      </c>
      <c r="J163" s="702">
        <v>0</v>
      </c>
      <c r="K163" s="712" t="s">
        <v>329</v>
      </c>
    </row>
    <row r="164" spans="1:11" ht="14.4" customHeight="1" thickBot="1" x14ac:dyDescent="0.35">
      <c r="A164" s="720" t="s">
        <v>485</v>
      </c>
      <c r="B164" s="701">
        <v>0</v>
      </c>
      <c r="C164" s="701">
        <v>0.34048</v>
      </c>
      <c r="D164" s="702">
        <v>0.34048</v>
      </c>
      <c r="E164" s="711" t="s">
        <v>329</v>
      </c>
      <c r="F164" s="701">
        <v>0</v>
      </c>
      <c r="G164" s="702">
        <v>0</v>
      </c>
      <c r="H164" s="704">
        <v>0</v>
      </c>
      <c r="I164" s="701">
        <v>0</v>
      </c>
      <c r="J164" s="702">
        <v>0</v>
      </c>
      <c r="K164" s="712" t="s">
        <v>329</v>
      </c>
    </row>
    <row r="165" spans="1:11" ht="14.4" customHeight="1" thickBot="1" x14ac:dyDescent="0.35">
      <c r="A165" s="721" t="s">
        <v>486</v>
      </c>
      <c r="B165" s="701">
        <v>0</v>
      </c>
      <c r="C165" s="701">
        <v>0.34048</v>
      </c>
      <c r="D165" s="702">
        <v>0.34048</v>
      </c>
      <c r="E165" s="711" t="s">
        <v>329</v>
      </c>
      <c r="F165" s="701">
        <v>0</v>
      </c>
      <c r="G165" s="702">
        <v>0</v>
      </c>
      <c r="H165" s="704">
        <v>0</v>
      </c>
      <c r="I165" s="701">
        <v>0</v>
      </c>
      <c r="J165" s="702">
        <v>0</v>
      </c>
      <c r="K165" s="712" t="s">
        <v>329</v>
      </c>
    </row>
    <row r="166" spans="1:11" ht="14.4" customHeight="1" thickBot="1" x14ac:dyDescent="0.35">
      <c r="A166" s="722" t="s">
        <v>487</v>
      </c>
      <c r="B166" s="706">
        <v>0</v>
      </c>
      <c r="C166" s="706">
        <v>0.34048</v>
      </c>
      <c r="D166" s="707">
        <v>0.34048</v>
      </c>
      <c r="E166" s="708" t="s">
        <v>329</v>
      </c>
      <c r="F166" s="706">
        <v>0</v>
      </c>
      <c r="G166" s="707">
        <v>0</v>
      </c>
      <c r="H166" s="709">
        <v>0</v>
      </c>
      <c r="I166" s="706">
        <v>0</v>
      </c>
      <c r="J166" s="707">
        <v>0</v>
      </c>
      <c r="K166" s="710" t="s">
        <v>329</v>
      </c>
    </row>
    <row r="167" spans="1:11" ht="14.4" customHeight="1" thickBot="1" x14ac:dyDescent="0.35">
      <c r="A167" s="723" t="s">
        <v>488</v>
      </c>
      <c r="B167" s="701">
        <v>0</v>
      </c>
      <c r="C167" s="701">
        <v>0.34048</v>
      </c>
      <c r="D167" s="702">
        <v>0.34048</v>
      </c>
      <c r="E167" s="711" t="s">
        <v>329</v>
      </c>
      <c r="F167" s="701">
        <v>0</v>
      </c>
      <c r="G167" s="702">
        <v>0</v>
      </c>
      <c r="H167" s="704">
        <v>0</v>
      </c>
      <c r="I167" s="701">
        <v>0</v>
      </c>
      <c r="J167" s="702">
        <v>0</v>
      </c>
      <c r="K167" s="712" t="s">
        <v>329</v>
      </c>
    </row>
    <row r="168" spans="1:11" ht="14.4" customHeight="1" thickBot="1" x14ac:dyDescent="0.35">
      <c r="A168" s="719" t="s">
        <v>489</v>
      </c>
      <c r="B168" s="701">
        <v>21782.8578133874</v>
      </c>
      <c r="C168" s="701">
        <v>20959.850719999999</v>
      </c>
      <c r="D168" s="702">
        <v>-823.00709338740103</v>
      </c>
      <c r="E168" s="703">
        <v>0.96221767132400005</v>
      </c>
      <c r="F168" s="701">
        <v>20841.6754742085</v>
      </c>
      <c r="G168" s="702">
        <v>3473.6125790347501</v>
      </c>
      <c r="H168" s="704">
        <v>2279.4950199999998</v>
      </c>
      <c r="I168" s="701">
        <v>5539.0301600000003</v>
      </c>
      <c r="J168" s="702">
        <v>2065.4175809652502</v>
      </c>
      <c r="K168" s="705">
        <v>0.26576702851200001</v>
      </c>
    </row>
    <row r="169" spans="1:11" ht="14.4" customHeight="1" thickBot="1" x14ac:dyDescent="0.35">
      <c r="A169" s="720" t="s">
        <v>490</v>
      </c>
      <c r="B169" s="701">
        <v>21749.7212163289</v>
      </c>
      <c r="C169" s="701">
        <v>20690.110359999999</v>
      </c>
      <c r="D169" s="702">
        <v>-1059.6108563289099</v>
      </c>
      <c r="E169" s="703">
        <v>0.95128163502399998</v>
      </c>
      <c r="F169" s="701">
        <v>20837.3551799577</v>
      </c>
      <c r="G169" s="702">
        <v>3472.8925299929501</v>
      </c>
      <c r="H169" s="704">
        <v>2263.3380099999999</v>
      </c>
      <c r="I169" s="701">
        <v>5507.8731500000004</v>
      </c>
      <c r="J169" s="702">
        <v>2034.98062000705</v>
      </c>
      <c r="K169" s="705">
        <v>0.26432688325499998</v>
      </c>
    </row>
    <row r="170" spans="1:11" ht="14.4" customHeight="1" thickBot="1" x14ac:dyDescent="0.35">
      <c r="A170" s="721" t="s">
        <v>491</v>
      </c>
      <c r="B170" s="701">
        <v>21749.7212163289</v>
      </c>
      <c r="C170" s="701">
        <v>20690.110359999999</v>
      </c>
      <c r="D170" s="702">
        <v>-1059.6108563289099</v>
      </c>
      <c r="E170" s="703">
        <v>0.95128163502399998</v>
      </c>
      <c r="F170" s="701">
        <v>20837.3551799577</v>
      </c>
      <c r="G170" s="702">
        <v>3472.8925299929501</v>
      </c>
      <c r="H170" s="704">
        <v>2263.3380099999999</v>
      </c>
      <c r="I170" s="701">
        <v>5507.8731500000004</v>
      </c>
      <c r="J170" s="702">
        <v>2034.98062000705</v>
      </c>
      <c r="K170" s="705">
        <v>0.26432688325499998</v>
      </c>
    </row>
    <row r="171" spans="1:11" ht="14.4" customHeight="1" thickBot="1" x14ac:dyDescent="0.35">
      <c r="A171" s="722" t="s">
        <v>492</v>
      </c>
      <c r="B171" s="706">
        <v>0.20452562988299999</v>
      </c>
      <c r="C171" s="706">
        <v>0.23058999999999999</v>
      </c>
      <c r="D171" s="707">
        <v>2.6064370116000001E-2</v>
      </c>
      <c r="E171" s="713">
        <v>1.1274381608390001</v>
      </c>
      <c r="F171" s="706">
        <v>0.22952670675699999</v>
      </c>
      <c r="G171" s="707">
        <v>3.8254451125999997E-2</v>
      </c>
      <c r="H171" s="709">
        <v>0</v>
      </c>
      <c r="I171" s="706">
        <v>0</v>
      </c>
      <c r="J171" s="707">
        <v>-3.8254451125999997E-2</v>
      </c>
      <c r="K171" s="714">
        <v>0</v>
      </c>
    </row>
    <row r="172" spans="1:11" ht="14.4" customHeight="1" thickBot="1" x14ac:dyDescent="0.35">
      <c r="A172" s="723" t="s">
        <v>493</v>
      </c>
      <c r="B172" s="701">
        <v>0</v>
      </c>
      <c r="C172" s="701">
        <v>0.23058999999999999</v>
      </c>
      <c r="D172" s="702">
        <v>0.23058999999999999</v>
      </c>
      <c r="E172" s="711" t="s">
        <v>369</v>
      </c>
      <c r="F172" s="701">
        <v>0.22952670675699999</v>
      </c>
      <c r="G172" s="702">
        <v>3.8254451125999997E-2</v>
      </c>
      <c r="H172" s="704">
        <v>0</v>
      </c>
      <c r="I172" s="701">
        <v>0</v>
      </c>
      <c r="J172" s="702">
        <v>-3.8254451125999997E-2</v>
      </c>
      <c r="K172" s="705">
        <v>0</v>
      </c>
    </row>
    <row r="173" spans="1:11" ht="14.4" customHeight="1" thickBot="1" x14ac:dyDescent="0.35">
      <c r="A173" s="723" t="s">
        <v>494</v>
      </c>
      <c r="B173" s="701">
        <v>0.20452562988299999</v>
      </c>
      <c r="C173" s="701">
        <v>0</v>
      </c>
      <c r="D173" s="702">
        <v>-0.20452562988299999</v>
      </c>
      <c r="E173" s="703">
        <v>0</v>
      </c>
      <c r="F173" s="701">
        <v>0</v>
      </c>
      <c r="G173" s="702">
        <v>0</v>
      </c>
      <c r="H173" s="704">
        <v>0</v>
      </c>
      <c r="I173" s="701">
        <v>0</v>
      </c>
      <c r="J173" s="702">
        <v>0</v>
      </c>
      <c r="K173" s="705">
        <v>2</v>
      </c>
    </row>
    <row r="174" spans="1:11" ht="14.4" customHeight="1" thickBot="1" x14ac:dyDescent="0.35">
      <c r="A174" s="722" t="s">
        <v>495</v>
      </c>
      <c r="B174" s="706">
        <v>35.516690699020998</v>
      </c>
      <c r="C174" s="706">
        <v>0</v>
      </c>
      <c r="D174" s="707">
        <v>-35.516690699020998</v>
      </c>
      <c r="E174" s="713">
        <v>0</v>
      </c>
      <c r="F174" s="706">
        <v>-0.91482835225699999</v>
      </c>
      <c r="G174" s="707">
        <v>-0.152471392042</v>
      </c>
      <c r="H174" s="709">
        <v>0</v>
      </c>
      <c r="I174" s="706">
        <v>-0.11089</v>
      </c>
      <c r="J174" s="707">
        <v>4.1581392042000002E-2</v>
      </c>
      <c r="K174" s="714">
        <v>0.12121399574699999</v>
      </c>
    </row>
    <row r="175" spans="1:11" ht="14.4" customHeight="1" thickBot="1" x14ac:dyDescent="0.35">
      <c r="A175" s="723" t="s">
        <v>496</v>
      </c>
      <c r="B175" s="701">
        <v>35.516690699020998</v>
      </c>
      <c r="C175" s="701">
        <v>0</v>
      </c>
      <c r="D175" s="702">
        <v>-35.516690699020998</v>
      </c>
      <c r="E175" s="703">
        <v>0</v>
      </c>
      <c r="F175" s="701">
        <v>-0.91482835225699999</v>
      </c>
      <c r="G175" s="702">
        <v>-0.152471392042</v>
      </c>
      <c r="H175" s="704">
        <v>0</v>
      </c>
      <c r="I175" s="701">
        <v>-0.11089</v>
      </c>
      <c r="J175" s="702">
        <v>4.1581392042000002E-2</v>
      </c>
      <c r="K175" s="705">
        <v>0.12121399574699999</v>
      </c>
    </row>
    <row r="176" spans="1:11" ht="14.4" customHeight="1" thickBot="1" x14ac:dyDescent="0.35">
      <c r="A176" s="722" t="s">
        <v>497</v>
      </c>
      <c r="B176" s="706">
        <v>36</v>
      </c>
      <c r="C176" s="706">
        <v>66.173029999999997</v>
      </c>
      <c r="D176" s="707">
        <v>30.173030000000001</v>
      </c>
      <c r="E176" s="713">
        <v>1.8381397222219999</v>
      </c>
      <c r="F176" s="706">
        <v>66.182559981525003</v>
      </c>
      <c r="G176" s="707">
        <v>11.030426663587001</v>
      </c>
      <c r="H176" s="709">
        <v>352.47892999999999</v>
      </c>
      <c r="I176" s="706">
        <v>905.25891000000001</v>
      </c>
      <c r="J176" s="707">
        <v>894.22848333641195</v>
      </c>
      <c r="K176" s="714">
        <v>13.678209338724001</v>
      </c>
    </row>
    <row r="177" spans="1:11" ht="14.4" customHeight="1" thickBot="1" x14ac:dyDescent="0.35">
      <c r="A177" s="723" t="s">
        <v>498</v>
      </c>
      <c r="B177" s="701">
        <v>36</v>
      </c>
      <c r="C177" s="701">
        <v>0</v>
      </c>
      <c r="D177" s="702">
        <v>-36</v>
      </c>
      <c r="E177" s="703">
        <v>0</v>
      </c>
      <c r="F177" s="701">
        <v>0</v>
      </c>
      <c r="G177" s="702">
        <v>0</v>
      </c>
      <c r="H177" s="704">
        <v>352.47892999999999</v>
      </c>
      <c r="I177" s="701">
        <v>905.25891000000001</v>
      </c>
      <c r="J177" s="702">
        <v>905.25891000000001</v>
      </c>
      <c r="K177" s="712" t="s">
        <v>369</v>
      </c>
    </row>
    <row r="178" spans="1:11" ht="14.4" customHeight="1" thickBot="1" x14ac:dyDescent="0.35">
      <c r="A178" s="723" t="s">
        <v>499</v>
      </c>
      <c r="B178" s="701">
        <v>0</v>
      </c>
      <c r="C178" s="701">
        <v>66.173029999999997</v>
      </c>
      <c r="D178" s="702">
        <v>66.173029999999997</v>
      </c>
      <c r="E178" s="711" t="s">
        <v>329</v>
      </c>
      <c r="F178" s="701">
        <v>66.182559981525003</v>
      </c>
      <c r="G178" s="702">
        <v>11.030426663587001</v>
      </c>
      <c r="H178" s="704">
        <v>0</v>
      </c>
      <c r="I178" s="701">
        <v>0</v>
      </c>
      <c r="J178" s="702">
        <v>-11.030426663587001</v>
      </c>
      <c r="K178" s="705">
        <v>0</v>
      </c>
    </row>
    <row r="179" spans="1:11" ht="14.4" customHeight="1" thickBot="1" x14ac:dyDescent="0.35">
      <c r="A179" s="722" t="s">
        <v>500</v>
      </c>
      <c r="B179" s="706">
        <v>21678</v>
      </c>
      <c r="C179" s="706">
        <v>19989.481100000001</v>
      </c>
      <c r="D179" s="707">
        <v>-1688.5189</v>
      </c>
      <c r="E179" s="713">
        <v>0.92210910139299995</v>
      </c>
      <c r="F179" s="706">
        <v>20771.8579216217</v>
      </c>
      <c r="G179" s="707">
        <v>3461.9763202702802</v>
      </c>
      <c r="H179" s="709">
        <v>1910.8566900000001</v>
      </c>
      <c r="I179" s="706">
        <v>4474.8534799999998</v>
      </c>
      <c r="J179" s="707">
        <v>1012.87715972972</v>
      </c>
      <c r="K179" s="714">
        <v>0.21542865818099999</v>
      </c>
    </row>
    <row r="180" spans="1:11" ht="14.4" customHeight="1" thickBot="1" x14ac:dyDescent="0.35">
      <c r="A180" s="723" t="s">
        <v>501</v>
      </c>
      <c r="B180" s="701">
        <v>12282</v>
      </c>
      <c r="C180" s="701">
        <v>10272.60995</v>
      </c>
      <c r="D180" s="702">
        <v>-2009.39005</v>
      </c>
      <c r="E180" s="703">
        <v>0.83639553411400003</v>
      </c>
      <c r="F180" s="701">
        <v>10898.7178640237</v>
      </c>
      <c r="G180" s="702">
        <v>1816.4529773372799</v>
      </c>
      <c r="H180" s="704">
        <v>1168.1116500000001</v>
      </c>
      <c r="I180" s="701">
        <v>2586.7686699999999</v>
      </c>
      <c r="J180" s="702">
        <v>770.315692662723</v>
      </c>
      <c r="K180" s="705">
        <v>0.23734614495600001</v>
      </c>
    </row>
    <row r="181" spans="1:11" ht="14.4" customHeight="1" thickBot="1" x14ac:dyDescent="0.35">
      <c r="A181" s="723" t="s">
        <v>502</v>
      </c>
      <c r="B181" s="701">
        <v>9396</v>
      </c>
      <c r="C181" s="701">
        <v>9716.8711500000009</v>
      </c>
      <c r="D181" s="702">
        <v>320.87115000000102</v>
      </c>
      <c r="E181" s="703">
        <v>1.0341497605359999</v>
      </c>
      <c r="F181" s="701">
        <v>9873.1400575980006</v>
      </c>
      <c r="G181" s="702">
        <v>1645.5233429330001</v>
      </c>
      <c r="H181" s="704">
        <v>742.74504000000002</v>
      </c>
      <c r="I181" s="701">
        <v>1888.0848100000001</v>
      </c>
      <c r="J181" s="702">
        <v>242.561467067</v>
      </c>
      <c r="K181" s="705">
        <v>0.19123448051799999</v>
      </c>
    </row>
    <row r="182" spans="1:11" ht="14.4" customHeight="1" thickBot="1" x14ac:dyDescent="0.35">
      <c r="A182" s="722" t="s">
        <v>503</v>
      </c>
      <c r="B182" s="706">
        <v>0</v>
      </c>
      <c r="C182" s="706">
        <v>634.22564</v>
      </c>
      <c r="D182" s="707">
        <v>634.22564</v>
      </c>
      <c r="E182" s="708" t="s">
        <v>329</v>
      </c>
      <c r="F182" s="706">
        <v>0</v>
      </c>
      <c r="G182" s="707">
        <v>0</v>
      </c>
      <c r="H182" s="709">
        <v>2.3900000000000002E-3</v>
      </c>
      <c r="I182" s="706">
        <v>127.87165</v>
      </c>
      <c r="J182" s="707">
        <v>127.87165</v>
      </c>
      <c r="K182" s="710" t="s">
        <v>329</v>
      </c>
    </row>
    <row r="183" spans="1:11" ht="14.4" customHeight="1" thickBot="1" x14ac:dyDescent="0.35">
      <c r="A183" s="723" t="s">
        <v>504</v>
      </c>
      <c r="B183" s="701">
        <v>0</v>
      </c>
      <c r="C183" s="701">
        <v>468.66107</v>
      </c>
      <c r="D183" s="702">
        <v>468.66107</v>
      </c>
      <c r="E183" s="711" t="s">
        <v>329</v>
      </c>
      <c r="F183" s="701">
        <v>0</v>
      </c>
      <c r="G183" s="702">
        <v>0</v>
      </c>
      <c r="H183" s="704">
        <v>0</v>
      </c>
      <c r="I183" s="701">
        <v>0</v>
      </c>
      <c r="J183" s="702">
        <v>0</v>
      </c>
      <c r="K183" s="712" t="s">
        <v>329</v>
      </c>
    </row>
    <row r="184" spans="1:11" ht="14.4" customHeight="1" thickBot="1" x14ac:dyDescent="0.35">
      <c r="A184" s="723" t="s">
        <v>505</v>
      </c>
      <c r="B184" s="701">
        <v>0</v>
      </c>
      <c r="C184" s="701">
        <v>165.56457</v>
      </c>
      <c r="D184" s="702">
        <v>165.56457</v>
      </c>
      <c r="E184" s="711" t="s">
        <v>329</v>
      </c>
      <c r="F184" s="701">
        <v>0</v>
      </c>
      <c r="G184" s="702">
        <v>0</v>
      </c>
      <c r="H184" s="704">
        <v>2.3900000000000002E-3</v>
      </c>
      <c r="I184" s="701">
        <v>127.87165</v>
      </c>
      <c r="J184" s="702">
        <v>127.87165</v>
      </c>
      <c r="K184" s="712" t="s">
        <v>329</v>
      </c>
    </row>
    <row r="185" spans="1:11" ht="14.4" customHeight="1" thickBot="1" x14ac:dyDescent="0.35">
      <c r="A185" s="720" t="s">
        <v>506</v>
      </c>
      <c r="B185" s="701">
        <v>33.136597058493003</v>
      </c>
      <c r="C185" s="701">
        <v>57.481360000000002</v>
      </c>
      <c r="D185" s="702">
        <v>24.344762941506001</v>
      </c>
      <c r="E185" s="703">
        <v>1.7346790287039999</v>
      </c>
      <c r="F185" s="701">
        <v>4.320294250791</v>
      </c>
      <c r="G185" s="702">
        <v>0.720049041798</v>
      </c>
      <c r="H185" s="704">
        <v>16.15701</v>
      </c>
      <c r="I185" s="701">
        <v>31.15701</v>
      </c>
      <c r="J185" s="702">
        <v>30.436960958200999</v>
      </c>
      <c r="K185" s="705">
        <v>7.2117796129959997</v>
      </c>
    </row>
    <row r="186" spans="1:11" ht="14.4" customHeight="1" thickBot="1" x14ac:dyDescent="0.35">
      <c r="A186" s="721" t="s">
        <v>507</v>
      </c>
      <c r="B186" s="701">
        <v>0</v>
      </c>
      <c r="C186" s="701">
        <v>40.798000000000002</v>
      </c>
      <c r="D186" s="702">
        <v>40.798000000000002</v>
      </c>
      <c r="E186" s="711" t="s">
        <v>329</v>
      </c>
      <c r="F186" s="701">
        <v>0</v>
      </c>
      <c r="G186" s="702">
        <v>0</v>
      </c>
      <c r="H186" s="704">
        <v>5</v>
      </c>
      <c r="I186" s="701">
        <v>20</v>
      </c>
      <c r="J186" s="702">
        <v>20</v>
      </c>
      <c r="K186" s="712" t="s">
        <v>329</v>
      </c>
    </row>
    <row r="187" spans="1:11" ht="14.4" customHeight="1" thickBot="1" x14ac:dyDescent="0.35">
      <c r="A187" s="722" t="s">
        <v>508</v>
      </c>
      <c r="B187" s="706">
        <v>0</v>
      </c>
      <c r="C187" s="706">
        <v>12.548</v>
      </c>
      <c r="D187" s="707">
        <v>12.548</v>
      </c>
      <c r="E187" s="708" t="s">
        <v>329</v>
      </c>
      <c r="F187" s="706">
        <v>0</v>
      </c>
      <c r="G187" s="707">
        <v>0</v>
      </c>
      <c r="H187" s="709">
        <v>0</v>
      </c>
      <c r="I187" s="706">
        <v>0</v>
      </c>
      <c r="J187" s="707">
        <v>0</v>
      </c>
      <c r="K187" s="710" t="s">
        <v>329</v>
      </c>
    </row>
    <row r="188" spans="1:11" ht="14.4" customHeight="1" thickBot="1" x14ac:dyDescent="0.35">
      <c r="A188" s="723" t="s">
        <v>509</v>
      </c>
      <c r="B188" s="701">
        <v>0</v>
      </c>
      <c r="C188" s="701">
        <v>12.548</v>
      </c>
      <c r="D188" s="702">
        <v>12.548</v>
      </c>
      <c r="E188" s="711" t="s">
        <v>329</v>
      </c>
      <c r="F188" s="701">
        <v>0</v>
      </c>
      <c r="G188" s="702">
        <v>0</v>
      </c>
      <c r="H188" s="704">
        <v>0</v>
      </c>
      <c r="I188" s="701">
        <v>0</v>
      </c>
      <c r="J188" s="702">
        <v>0</v>
      </c>
      <c r="K188" s="712" t="s">
        <v>329</v>
      </c>
    </row>
    <row r="189" spans="1:11" ht="14.4" customHeight="1" thickBot="1" x14ac:dyDescent="0.35">
      <c r="A189" s="722" t="s">
        <v>510</v>
      </c>
      <c r="B189" s="706">
        <v>0</v>
      </c>
      <c r="C189" s="706">
        <v>28.25</v>
      </c>
      <c r="D189" s="707">
        <v>28.25</v>
      </c>
      <c r="E189" s="708" t="s">
        <v>369</v>
      </c>
      <c r="F189" s="706">
        <v>0</v>
      </c>
      <c r="G189" s="707">
        <v>0</v>
      </c>
      <c r="H189" s="709">
        <v>5</v>
      </c>
      <c r="I189" s="706">
        <v>20</v>
      </c>
      <c r="J189" s="707">
        <v>20</v>
      </c>
      <c r="K189" s="710" t="s">
        <v>329</v>
      </c>
    </row>
    <row r="190" spans="1:11" ht="14.4" customHeight="1" thickBot="1" x14ac:dyDescent="0.35">
      <c r="A190" s="723" t="s">
        <v>511</v>
      </c>
      <c r="B190" s="701">
        <v>0</v>
      </c>
      <c r="C190" s="701">
        <v>28.25</v>
      </c>
      <c r="D190" s="702">
        <v>28.25</v>
      </c>
      <c r="E190" s="711" t="s">
        <v>369</v>
      </c>
      <c r="F190" s="701">
        <v>0</v>
      </c>
      <c r="G190" s="702">
        <v>0</v>
      </c>
      <c r="H190" s="704">
        <v>5</v>
      </c>
      <c r="I190" s="701">
        <v>20</v>
      </c>
      <c r="J190" s="702">
        <v>20</v>
      </c>
      <c r="K190" s="712" t="s">
        <v>329</v>
      </c>
    </row>
    <row r="191" spans="1:11" ht="14.4" customHeight="1" thickBot="1" x14ac:dyDescent="0.35">
      <c r="A191" s="726" t="s">
        <v>512</v>
      </c>
      <c r="B191" s="706">
        <v>33.136597058493003</v>
      </c>
      <c r="C191" s="706">
        <v>16.68336</v>
      </c>
      <c r="D191" s="707">
        <v>-16.453237058492999</v>
      </c>
      <c r="E191" s="713">
        <v>0.50347233816799997</v>
      </c>
      <c r="F191" s="706">
        <v>4.320294250791</v>
      </c>
      <c r="G191" s="707">
        <v>0.720049041798</v>
      </c>
      <c r="H191" s="709">
        <v>11.15701</v>
      </c>
      <c r="I191" s="706">
        <v>11.15701</v>
      </c>
      <c r="J191" s="707">
        <v>10.436960958201</v>
      </c>
      <c r="K191" s="714">
        <v>2.5824653026709998</v>
      </c>
    </row>
    <row r="192" spans="1:11" ht="14.4" customHeight="1" thickBot="1" x14ac:dyDescent="0.35">
      <c r="A192" s="722" t="s">
        <v>513</v>
      </c>
      <c r="B192" s="706">
        <v>0</v>
      </c>
      <c r="C192" s="706">
        <v>-2.9999999999999997E-4</v>
      </c>
      <c r="D192" s="707">
        <v>-2.9999999999999997E-4</v>
      </c>
      <c r="E192" s="708" t="s">
        <v>329</v>
      </c>
      <c r="F192" s="706">
        <v>0</v>
      </c>
      <c r="G192" s="707">
        <v>0</v>
      </c>
      <c r="H192" s="709">
        <v>-5.0000000000000002E-5</v>
      </c>
      <c r="I192" s="706">
        <v>-5.0000000000000002E-5</v>
      </c>
      <c r="J192" s="707">
        <v>-5.0000000000000002E-5</v>
      </c>
      <c r="K192" s="710" t="s">
        <v>329</v>
      </c>
    </row>
    <row r="193" spans="1:11" ht="14.4" customHeight="1" thickBot="1" x14ac:dyDescent="0.35">
      <c r="A193" s="723" t="s">
        <v>514</v>
      </c>
      <c r="B193" s="701">
        <v>0</v>
      </c>
      <c r="C193" s="701">
        <v>-2.9999999999999997E-4</v>
      </c>
      <c r="D193" s="702">
        <v>-2.9999999999999997E-4</v>
      </c>
      <c r="E193" s="711" t="s">
        <v>329</v>
      </c>
      <c r="F193" s="701">
        <v>0</v>
      </c>
      <c r="G193" s="702">
        <v>0</v>
      </c>
      <c r="H193" s="704">
        <v>-5.0000000000000002E-5</v>
      </c>
      <c r="I193" s="701">
        <v>-5.0000000000000002E-5</v>
      </c>
      <c r="J193" s="702">
        <v>-5.0000000000000002E-5</v>
      </c>
      <c r="K193" s="712" t="s">
        <v>329</v>
      </c>
    </row>
    <row r="194" spans="1:11" ht="14.4" customHeight="1" thickBot="1" x14ac:dyDescent="0.35">
      <c r="A194" s="722" t="s">
        <v>515</v>
      </c>
      <c r="B194" s="706">
        <v>33.136597058493003</v>
      </c>
      <c r="C194" s="706">
        <v>16.68366</v>
      </c>
      <c r="D194" s="707">
        <v>-16.452937058492999</v>
      </c>
      <c r="E194" s="713">
        <v>0.50348139160299998</v>
      </c>
      <c r="F194" s="706">
        <v>4.320294250791</v>
      </c>
      <c r="G194" s="707">
        <v>0.720049041798</v>
      </c>
      <c r="H194" s="709">
        <v>11.15706</v>
      </c>
      <c r="I194" s="706">
        <v>11.15706</v>
      </c>
      <c r="J194" s="707">
        <v>10.437010958201</v>
      </c>
      <c r="K194" s="714">
        <v>2.582476875957</v>
      </c>
    </row>
    <row r="195" spans="1:11" ht="14.4" customHeight="1" thickBot="1" x14ac:dyDescent="0.35">
      <c r="A195" s="723" t="s">
        <v>516</v>
      </c>
      <c r="B195" s="701">
        <v>0</v>
      </c>
      <c r="C195" s="701">
        <v>3.3000000000000002E-2</v>
      </c>
      <c r="D195" s="702">
        <v>3.3000000000000002E-2</v>
      </c>
      <c r="E195" s="711" t="s">
        <v>329</v>
      </c>
      <c r="F195" s="701">
        <v>5.3745950222000002E-2</v>
      </c>
      <c r="G195" s="702">
        <v>8.9576583699999997E-3</v>
      </c>
      <c r="H195" s="704">
        <v>0</v>
      </c>
      <c r="I195" s="701">
        <v>0</v>
      </c>
      <c r="J195" s="702">
        <v>-8.9576583699999997E-3</v>
      </c>
      <c r="K195" s="705">
        <v>0</v>
      </c>
    </row>
    <row r="196" spans="1:11" ht="14.4" customHeight="1" thickBot="1" x14ac:dyDescent="0.35">
      <c r="A196" s="723" t="s">
        <v>517</v>
      </c>
      <c r="B196" s="701">
        <v>0</v>
      </c>
      <c r="C196" s="701">
        <v>0.12174</v>
      </c>
      <c r="D196" s="702">
        <v>0.12174</v>
      </c>
      <c r="E196" s="711" t="s">
        <v>369</v>
      </c>
      <c r="F196" s="701">
        <v>0.16202791767300001</v>
      </c>
      <c r="G196" s="702">
        <v>2.7004652944999999E-2</v>
      </c>
      <c r="H196" s="704">
        <v>0</v>
      </c>
      <c r="I196" s="701">
        <v>0</v>
      </c>
      <c r="J196" s="702">
        <v>-2.7004652944999999E-2</v>
      </c>
      <c r="K196" s="705">
        <v>0</v>
      </c>
    </row>
    <row r="197" spans="1:11" ht="14.4" customHeight="1" thickBot="1" x14ac:dyDescent="0.35">
      <c r="A197" s="723" t="s">
        <v>518</v>
      </c>
      <c r="B197" s="701">
        <v>33.136597058493003</v>
      </c>
      <c r="C197" s="701">
        <v>16.528919999999999</v>
      </c>
      <c r="D197" s="702">
        <v>-16.607677058493</v>
      </c>
      <c r="E197" s="703">
        <v>0.49881163025899999</v>
      </c>
      <c r="F197" s="701">
        <v>4.1045203828950001</v>
      </c>
      <c r="G197" s="702">
        <v>0.68408673048199997</v>
      </c>
      <c r="H197" s="704">
        <v>11.15706</v>
      </c>
      <c r="I197" s="701">
        <v>11.15706</v>
      </c>
      <c r="J197" s="702">
        <v>10.472973269517</v>
      </c>
      <c r="K197" s="705">
        <v>2.718237201719</v>
      </c>
    </row>
    <row r="198" spans="1:11" ht="14.4" customHeight="1" thickBot="1" x14ac:dyDescent="0.35">
      <c r="A198" s="720" t="s">
        <v>519</v>
      </c>
      <c r="B198" s="701">
        <v>0</v>
      </c>
      <c r="C198" s="701">
        <v>212.25899999999999</v>
      </c>
      <c r="D198" s="702">
        <v>212.25899999999999</v>
      </c>
      <c r="E198" s="711" t="s">
        <v>369</v>
      </c>
      <c r="F198" s="701">
        <v>0</v>
      </c>
      <c r="G198" s="702">
        <v>0</v>
      </c>
      <c r="H198" s="704">
        <v>0</v>
      </c>
      <c r="I198" s="701">
        <v>0</v>
      </c>
      <c r="J198" s="702">
        <v>0</v>
      </c>
      <c r="K198" s="705">
        <v>2</v>
      </c>
    </row>
    <row r="199" spans="1:11" ht="14.4" customHeight="1" thickBot="1" x14ac:dyDescent="0.35">
      <c r="A199" s="726" t="s">
        <v>520</v>
      </c>
      <c r="B199" s="706">
        <v>0</v>
      </c>
      <c r="C199" s="706">
        <v>212.25899999999999</v>
      </c>
      <c r="D199" s="707">
        <v>212.25899999999999</v>
      </c>
      <c r="E199" s="708" t="s">
        <v>369</v>
      </c>
      <c r="F199" s="706">
        <v>0</v>
      </c>
      <c r="G199" s="707">
        <v>0</v>
      </c>
      <c r="H199" s="709">
        <v>0</v>
      </c>
      <c r="I199" s="706">
        <v>0</v>
      </c>
      <c r="J199" s="707">
        <v>0</v>
      </c>
      <c r="K199" s="714">
        <v>2</v>
      </c>
    </row>
    <row r="200" spans="1:11" ht="14.4" customHeight="1" thickBot="1" x14ac:dyDescent="0.35">
      <c r="A200" s="722" t="s">
        <v>521</v>
      </c>
      <c r="B200" s="706">
        <v>0</v>
      </c>
      <c r="C200" s="706">
        <v>212.25899999999999</v>
      </c>
      <c r="D200" s="707">
        <v>212.25899999999999</v>
      </c>
      <c r="E200" s="708" t="s">
        <v>369</v>
      </c>
      <c r="F200" s="706">
        <v>0</v>
      </c>
      <c r="G200" s="707">
        <v>0</v>
      </c>
      <c r="H200" s="709">
        <v>0</v>
      </c>
      <c r="I200" s="706">
        <v>0</v>
      </c>
      <c r="J200" s="707">
        <v>0</v>
      </c>
      <c r="K200" s="714">
        <v>2</v>
      </c>
    </row>
    <row r="201" spans="1:11" ht="14.4" customHeight="1" thickBot="1" x14ac:dyDescent="0.35">
      <c r="A201" s="723" t="s">
        <v>522</v>
      </c>
      <c r="B201" s="701">
        <v>0</v>
      </c>
      <c r="C201" s="701">
        <v>212.25899999999999</v>
      </c>
      <c r="D201" s="702">
        <v>212.25899999999999</v>
      </c>
      <c r="E201" s="711" t="s">
        <v>369</v>
      </c>
      <c r="F201" s="701">
        <v>0</v>
      </c>
      <c r="G201" s="702">
        <v>0</v>
      </c>
      <c r="H201" s="704">
        <v>0</v>
      </c>
      <c r="I201" s="701">
        <v>0</v>
      </c>
      <c r="J201" s="702">
        <v>0</v>
      </c>
      <c r="K201" s="705">
        <v>2</v>
      </c>
    </row>
    <row r="202" spans="1:11" ht="14.4" customHeight="1" thickBot="1" x14ac:dyDescent="0.35">
      <c r="A202" s="719" t="s">
        <v>523</v>
      </c>
      <c r="B202" s="701">
        <v>4566.8156616646802</v>
      </c>
      <c r="C202" s="701">
        <v>5947.5285199999998</v>
      </c>
      <c r="D202" s="702">
        <v>1380.7128583353201</v>
      </c>
      <c r="E202" s="703">
        <v>1.3023360171780001</v>
      </c>
      <c r="F202" s="701">
        <v>0</v>
      </c>
      <c r="G202" s="702">
        <v>0</v>
      </c>
      <c r="H202" s="704">
        <v>575.41967999999997</v>
      </c>
      <c r="I202" s="701">
        <v>1179.6634300000001</v>
      </c>
      <c r="J202" s="702">
        <v>1179.6634300000001</v>
      </c>
      <c r="K202" s="712" t="s">
        <v>369</v>
      </c>
    </row>
    <row r="203" spans="1:11" ht="14.4" customHeight="1" thickBot="1" x14ac:dyDescent="0.35">
      <c r="A203" s="724" t="s">
        <v>524</v>
      </c>
      <c r="B203" s="706">
        <v>4566.8156616646802</v>
      </c>
      <c r="C203" s="706">
        <v>5947.5285199999998</v>
      </c>
      <c r="D203" s="707">
        <v>1380.7128583353201</v>
      </c>
      <c r="E203" s="713">
        <v>1.3023360171780001</v>
      </c>
      <c r="F203" s="706">
        <v>0</v>
      </c>
      <c r="G203" s="707">
        <v>0</v>
      </c>
      <c r="H203" s="709">
        <v>575.41967999999997</v>
      </c>
      <c r="I203" s="706">
        <v>1179.6634300000001</v>
      </c>
      <c r="J203" s="707">
        <v>1179.6634300000001</v>
      </c>
      <c r="K203" s="710" t="s">
        <v>369</v>
      </c>
    </row>
    <row r="204" spans="1:11" ht="14.4" customHeight="1" thickBot="1" x14ac:dyDescent="0.35">
      <c r="A204" s="726" t="s">
        <v>54</v>
      </c>
      <c r="B204" s="706">
        <v>4566.8156616646802</v>
      </c>
      <c r="C204" s="706">
        <v>5947.5285199999998</v>
      </c>
      <c r="D204" s="707">
        <v>1380.7128583353201</v>
      </c>
      <c r="E204" s="713">
        <v>1.3023360171780001</v>
      </c>
      <c r="F204" s="706">
        <v>0</v>
      </c>
      <c r="G204" s="707">
        <v>0</v>
      </c>
      <c r="H204" s="709">
        <v>575.41967999999997</v>
      </c>
      <c r="I204" s="706">
        <v>1179.6634300000001</v>
      </c>
      <c r="J204" s="707">
        <v>1179.6634300000001</v>
      </c>
      <c r="K204" s="710" t="s">
        <v>369</v>
      </c>
    </row>
    <row r="205" spans="1:11" ht="14.4" customHeight="1" thickBot="1" x14ac:dyDescent="0.35">
      <c r="A205" s="725" t="s">
        <v>525</v>
      </c>
      <c r="B205" s="701">
        <v>176.087908867723</v>
      </c>
      <c r="C205" s="701">
        <v>175.02529999999999</v>
      </c>
      <c r="D205" s="702">
        <v>-1.0626088677229999</v>
      </c>
      <c r="E205" s="703">
        <v>0.99396546375799999</v>
      </c>
      <c r="F205" s="701">
        <v>0</v>
      </c>
      <c r="G205" s="702">
        <v>0</v>
      </c>
      <c r="H205" s="704">
        <v>13.7408</v>
      </c>
      <c r="I205" s="701">
        <v>32.124479999999998</v>
      </c>
      <c r="J205" s="702">
        <v>32.124479999999998</v>
      </c>
      <c r="K205" s="712" t="s">
        <v>369</v>
      </c>
    </row>
    <row r="206" spans="1:11" ht="14.4" customHeight="1" thickBot="1" x14ac:dyDescent="0.35">
      <c r="A206" s="723" t="s">
        <v>526</v>
      </c>
      <c r="B206" s="701">
        <v>176.087908867723</v>
      </c>
      <c r="C206" s="701">
        <v>175.02529999999999</v>
      </c>
      <c r="D206" s="702">
        <v>-1.0626088677229999</v>
      </c>
      <c r="E206" s="703">
        <v>0.99396546375799999</v>
      </c>
      <c r="F206" s="701">
        <v>0</v>
      </c>
      <c r="G206" s="702">
        <v>0</v>
      </c>
      <c r="H206" s="704">
        <v>13.7408</v>
      </c>
      <c r="I206" s="701">
        <v>32.124479999999998</v>
      </c>
      <c r="J206" s="702">
        <v>32.124479999999998</v>
      </c>
      <c r="K206" s="712" t="s">
        <v>369</v>
      </c>
    </row>
    <row r="207" spans="1:11" ht="14.4" customHeight="1" thickBot="1" x14ac:dyDescent="0.35">
      <c r="A207" s="722" t="s">
        <v>527</v>
      </c>
      <c r="B207" s="706">
        <v>104.15019981508</v>
      </c>
      <c r="C207" s="706">
        <v>94.463999999999999</v>
      </c>
      <c r="D207" s="707">
        <v>-9.6861998150790001</v>
      </c>
      <c r="E207" s="713">
        <v>0.90699777981899998</v>
      </c>
      <c r="F207" s="706">
        <v>0</v>
      </c>
      <c r="G207" s="707">
        <v>0</v>
      </c>
      <c r="H207" s="709">
        <v>21.122499999999999</v>
      </c>
      <c r="I207" s="706">
        <v>30.1755</v>
      </c>
      <c r="J207" s="707">
        <v>30.1755</v>
      </c>
      <c r="K207" s="710" t="s">
        <v>369</v>
      </c>
    </row>
    <row r="208" spans="1:11" ht="14.4" customHeight="1" thickBot="1" x14ac:dyDescent="0.35">
      <c r="A208" s="723" t="s">
        <v>528</v>
      </c>
      <c r="B208" s="701">
        <v>104.15019981508</v>
      </c>
      <c r="C208" s="701">
        <v>94.463999999999999</v>
      </c>
      <c r="D208" s="702">
        <v>-9.6861998150790001</v>
      </c>
      <c r="E208" s="703">
        <v>0.90699777981899998</v>
      </c>
      <c r="F208" s="701">
        <v>0</v>
      </c>
      <c r="G208" s="702">
        <v>0</v>
      </c>
      <c r="H208" s="704">
        <v>21.122499999999999</v>
      </c>
      <c r="I208" s="701">
        <v>30.1755</v>
      </c>
      <c r="J208" s="702">
        <v>30.1755</v>
      </c>
      <c r="K208" s="712" t="s">
        <v>369</v>
      </c>
    </row>
    <row r="209" spans="1:11" ht="14.4" customHeight="1" thickBot="1" x14ac:dyDescent="0.35">
      <c r="A209" s="722" t="s">
        <v>529</v>
      </c>
      <c r="B209" s="706">
        <v>225.372590558415</v>
      </c>
      <c r="C209" s="706">
        <v>111.56022</v>
      </c>
      <c r="D209" s="707">
        <v>-113.812370558415</v>
      </c>
      <c r="E209" s="713">
        <v>0.495003494983</v>
      </c>
      <c r="F209" s="706">
        <v>0</v>
      </c>
      <c r="G209" s="707">
        <v>0</v>
      </c>
      <c r="H209" s="709">
        <v>14.936999999999999</v>
      </c>
      <c r="I209" s="706">
        <v>31.65484</v>
      </c>
      <c r="J209" s="707">
        <v>31.65484</v>
      </c>
      <c r="K209" s="710" t="s">
        <v>369</v>
      </c>
    </row>
    <row r="210" spans="1:11" ht="14.4" customHeight="1" thickBot="1" x14ac:dyDescent="0.35">
      <c r="A210" s="723" t="s">
        <v>530</v>
      </c>
      <c r="B210" s="701">
        <v>197.054565929175</v>
      </c>
      <c r="C210" s="701">
        <v>91.39</v>
      </c>
      <c r="D210" s="702">
        <v>-105.664565929175</v>
      </c>
      <c r="E210" s="703">
        <v>0.46378016956399998</v>
      </c>
      <c r="F210" s="701">
        <v>0</v>
      </c>
      <c r="G210" s="702">
        <v>0</v>
      </c>
      <c r="H210" s="704">
        <v>13.32</v>
      </c>
      <c r="I210" s="701">
        <v>26.27</v>
      </c>
      <c r="J210" s="702">
        <v>26.27</v>
      </c>
      <c r="K210" s="712" t="s">
        <v>369</v>
      </c>
    </row>
    <row r="211" spans="1:11" ht="14.4" customHeight="1" thickBot="1" x14ac:dyDescent="0.35">
      <c r="A211" s="723" t="s">
        <v>531</v>
      </c>
      <c r="B211" s="701">
        <v>18.827873731126999</v>
      </c>
      <c r="C211" s="701">
        <v>6.4904000000000002</v>
      </c>
      <c r="D211" s="702">
        <v>-12.337473731127</v>
      </c>
      <c r="E211" s="703">
        <v>0.344722940714</v>
      </c>
      <c r="F211" s="701">
        <v>0</v>
      </c>
      <c r="G211" s="702">
        <v>0</v>
      </c>
      <c r="H211" s="704">
        <v>0</v>
      </c>
      <c r="I211" s="701">
        <v>2.1038000000000001</v>
      </c>
      <c r="J211" s="702">
        <v>2.1038000000000001</v>
      </c>
      <c r="K211" s="712" t="s">
        <v>369</v>
      </c>
    </row>
    <row r="212" spans="1:11" ht="14.4" customHeight="1" thickBot="1" x14ac:dyDescent="0.35">
      <c r="A212" s="723" t="s">
        <v>532</v>
      </c>
      <c r="B212" s="701">
        <v>9.4901508981110005</v>
      </c>
      <c r="C212" s="701">
        <v>13.679819999999999</v>
      </c>
      <c r="D212" s="702">
        <v>4.1896691018879997</v>
      </c>
      <c r="E212" s="703">
        <v>1.4414754988480001</v>
      </c>
      <c r="F212" s="701">
        <v>0</v>
      </c>
      <c r="G212" s="702">
        <v>0</v>
      </c>
      <c r="H212" s="704">
        <v>1.617</v>
      </c>
      <c r="I212" s="701">
        <v>3.28104</v>
      </c>
      <c r="J212" s="702">
        <v>3.28104</v>
      </c>
      <c r="K212" s="712" t="s">
        <v>369</v>
      </c>
    </row>
    <row r="213" spans="1:11" ht="14.4" customHeight="1" thickBot="1" x14ac:dyDescent="0.35">
      <c r="A213" s="722" t="s">
        <v>533</v>
      </c>
      <c r="B213" s="706">
        <v>1022.17177205947</v>
      </c>
      <c r="C213" s="706">
        <v>1129.5527099999999</v>
      </c>
      <c r="D213" s="707">
        <v>107.38093794052701</v>
      </c>
      <c r="E213" s="713">
        <v>1.105051754387</v>
      </c>
      <c r="F213" s="706">
        <v>0</v>
      </c>
      <c r="G213" s="707">
        <v>0</v>
      </c>
      <c r="H213" s="709">
        <v>123.86971</v>
      </c>
      <c r="I213" s="706">
        <v>266.57567999999998</v>
      </c>
      <c r="J213" s="707">
        <v>266.57567999999998</v>
      </c>
      <c r="K213" s="710" t="s">
        <v>369</v>
      </c>
    </row>
    <row r="214" spans="1:11" ht="14.4" customHeight="1" thickBot="1" x14ac:dyDescent="0.35">
      <c r="A214" s="723" t="s">
        <v>534</v>
      </c>
      <c r="B214" s="701">
        <v>1022.17177205947</v>
      </c>
      <c r="C214" s="701">
        <v>1129.5527099999999</v>
      </c>
      <c r="D214" s="702">
        <v>107.38093794052701</v>
      </c>
      <c r="E214" s="703">
        <v>1.105051754387</v>
      </c>
      <c r="F214" s="701">
        <v>0</v>
      </c>
      <c r="G214" s="702">
        <v>0</v>
      </c>
      <c r="H214" s="704">
        <v>123.86971</v>
      </c>
      <c r="I214" s="701">
        <v>266.57567999999998</v>
      </c>
      <c r="J214" s="702">
        <v>266.57567999999998</v>
      </c>
      <c r="K214" s="712" t="s">
        <v>369</v>
      </c>
    </row>
    <row r="215" spans="1:11" ht="14.4" customHeight="1" thickBot="1" x14ac:dyDescent="0.35">
      <c r="A215" s="722" t="s">
        <v>535</v>
      </c>
      <c r="B215" s="706">
        <v>0</v>
      </c>
      <c r="C215" s="706">
        <v>1.9039999999999999</v>
      </c>
      <c r="D215" s="707">
        <v>1.9039999999999999</v>
      </c>
      <c r="E215" s="708" t="s">
        <v>369</v>
      </c>
      <c r="F215" s="706">
        <v>0</v>
      </c>
      <c r="G215" s="707">
        <v>0</v>
      </c>
      <c r="H215" s="709">
        <v>0.36399999999999999</v>
      </c>
      <c r="I215" s="706">
        <v>0.66</v>
      </c>
      <c r="J215" s="707">
        <v>0.66</v>
      </c>
      <c r="K215" s="710" t="s">
        <v>369</v>
      </c>
    </row>
    <row r="216" spans="1:11" ht="14.4" customHeight="1" thickBot="1" x14ac:dyDescent="0.35">
      <c r="A216" s="723" t="s">
        <v>536</v>
      </c>
      <c r="B216" s="701">
        <v>0</v>
      </c>
      <c r="C216" s="701">
        <v>1.9039999999999999</v>
      </c>
      <c r="D216" s="702">
        <v>1.9039999999999999</v>
      </c>
      <c r="E216" s="711" t="s">
        <v>369</v>
      </c>
      <c r="F216" s="701">
        <v>0</v>
      </c>
      <c r="G216" s="702">
        <v>0</v>
      </c>
      <c r="H216" s="704">
        <v>0.36399999999999999</v>
      </c>
      <c r="I216" s="701">
        <v>0.66</v>
      </c>
      <c r="J216" s="702">
        <v>0.66</v>
      </c>
      <c r="K216" s="712" t="s">
        <v>369</v>
      </c>
    </row>
    <row r="217" spans="1:11" ht="14.4" customHeight="1" thickBot="1" x14ac:dyDescent="0.35">
      <c r="A217" s="722" t="s">
        <v>537</v>
      </c>
      <c r="B217" s="706">
        <v>519.95365584820399</v>
      </c>
      <c r="C217" s="706">
        <v>533.22145</v>
      </c>
      <c r="D217" s="707">
        <v>13.267794151795</v>
      </c>
      <c r="E217" s="713">
        <v>1.025517262937</v>
      </c>
      <c r="F217" s="706">
        <v>0</v>
      </c>
      <c r="G217" s="707">
        <v>0</v>
      </c>
      <c r="H217" s="709">
        <v>45.600760000000001</v>
      </c>
      <c r="I217" s="706">
        <v>91.167529999999999</v>
      </c>
      <c r="J217" s="707">
        <v>91.167529999999999</v>
      </c>
      <c r="K217" s="710" t="s">
        <v>369</v>
      </c>
    </row>
    <row r="218" spans="1:11" ht="14.4" customHeight="1" thickBot="1" x14ac:dyDescent="0.35">
      <c r="A218" s="723" t="s">
        <v>538</v>
      </c>
      <c r="B218" s="701">
        <v>519.95365584820399</v>
      </c>
      <c r="C218" s="701">
        <v>533.22145</v>
      </c>
      <c r="D218" s="702">
        <v>13.267794151795</v>
      </c>
      <c r="E218" s="703">
        <v>1.025517262937</v>
      </c>
      <c r="F218" s="701">
        <v>0</v>
      </c>
      <c r="G218" s="702">
        <v>0</v>
      </c>
      <c r="H218" s="704">
        <v>45.600760000000001</v>
      </c>
      <c r="I218" s="701">
        <v>91.167529999999999</v>
      </c>
      <c r="J218" s="702">
        <v>91.167529999999999</v>
      </c>
      <c r="K218" s="712" t="s">
        <v>369</v>
      </c>
    </row>
    <row r="219" spans="1:11" ht="14.4" customHeight="1" thickBot="1" x14ac:dyDescent="0.35">
      <c r="A219" s="722" t="s">
        <v>539</v>
      </c>
      <c r="B219" s="706">
        <v>0</v>
      </c>
      <c r="C219" s="706">
        <v>781.51211000000001</v>
      </c>
      <c r="D219" s="707">
        <v>781.51211000000001</v>
      </c>
      <c r="E219" s="708" t="s">
        <v>369</v>
      </c>
      <c r="F219" s="706">
        <v>0</v>
      </c>
      <c r="G219" s="707">
        <v>0</v>
      </c>
      <c r="H219" s="709">
        <v>56.661299999999997</v>
      </c>
      <c r="I219" s="706">
        <v>127.13094</v>
      </c>
      <c r="J219" s="707">
        <v>127.13094</v>
      </c>
      <c r="K219" s="710" t="s">
        <v>369</v>
      </c>
    </row>
    <row r="220" spans="1:11" ht="14.4" customHeight="1" thickBot="1" x14ac:dyDescent="0.35">
      <c r="A220" s="723" t="s">
        <v>540</v>
      </c>
      <c r="B220" s="701">
        <v>0</v>
      </c>
      <c r="C220" s="701">
        <v>781.51211000000001</v>
      </c>
      <c r="D220" s="702">
        <v>781.51211000000001</v>
      </c>
      <c r="E220" s="711" t="s">
        <v>369</v>
      </c>
      <c r="F220" s="701">
        <v>0</v>
      </c>
      <c r="G220" s="702">
        <v>0</v>
      </c>
      <c r="H220" s="704">
        <v>56.661299999999997</v>
      </c>
      <c r="I220" s="701">
        <v>127.13094</v>
      </c>
      <c r="J220" s="702">
        <v>127.13094</v>
      </c>
      <c r="K220" s="712" t="s">
        <v>369</v>
      </c>
    </row>
    <row r="221" spans="1:11" ht="14.4" customHeight="1" thickBot="1" x14ac:dyDescent="0.35">
      <c r="A221" s="722" t="s">
        <v>541</v>
      </c>
      <c r="B221" s="706">
        <v>2519.0795345157899</v>
      </c>
      <c r="C221" s="706">
        <v>3120.2887300000002</v>
      </c>
      <c r="D221" s="707">
        <v>601.20919548421296</v>
      </c>
      <c r="E221" s="713">
        <v>1.238662252321</v>
      </c>
      <c r="F221" s="706">
        <v>0</v>
      </c>
      <c r="G221" s="707">
        <v>0</v>
      </c>
      <c r="H221" s="709">
        <v>299.12360999999999</v>
      </c>
      <c r="I221" s="706">
        <v>600.17445999999995</v>
      </c>
      <c r="J221" s="707">
        <v>600.17445999999995</v>
      </c>
      <c r="K221" s="710" t="s">
        <v>369</v>
      </c>
    </row>
    <row r="222" spans="1:11" ht="14.4" customHeight="1" thickBot="1" x14ac:dyDescent="0.35">
      <c r="A222" s="723" t="s">
        <v>542</v>
      </c>
      <c r="B222" s="701">
        <v>2519.0795345157899</v>
      </c>
      <c r="C222" s="701">
        <v>3120.2887300000002</v>
      </c>
      <c r="D222" s="702">
        <v>601.20919548421296</v>
      </c>
      <c r="E222" s="703">
        <v>1.238662252321</v>
      </c>
      <c r="F222" s="701">
        <v>0</v>
      </c>
      <c r="G222" s="702">
        <v>0</v>
      </c>
      <c r="H222" s="704">
        <v>299.12360999999999</v>
      </c>
      <c r="I222" s="701">
        <v>600.17445999999995</v>
      </c>
      <c r="J222" s="702">
        <v>600.17445999999995</v>
      </c>
      <c r="K222" s="712" t="s">
        <v>369</v>
      </c>
    </row>
    <row r="223" spans="1:11" ht="14.4" customHeight="1" thickBot="1" x14ac:dyDescent="0.35">
      <c r="A223" s="727"/>
      <c r="B223" s="701">
        <v>-16630.5332755257</v>
      </c>
      <c r="C223" s="701">
        <v>-24921.69328</v>
      </c>
      <c r="D223" s="702">
        <v>-8291.1600044742408</v>
      </c>
      <c r="E223" s="703">
        <v>1.4985504593929999</v>
      </c>
      <c r="F223" s="701">
        <v>-29236.397520451799</v>
      </c>
      <c r="G223" s="702">
        <v>-4872.7329200752902</v>
      </c>
      <c r="H223" s="704">
        <v>-2101.6720399999999</v>
      </c>
      <c r="I223" s="701">
        <v>-3404.3874900000001</v>
      </c>
      <c r="J223" s="702">
        <v>1468.3454300752901</v>
      </c>
      <c r="K223" s="705">
        <v>0.116443467004</v>
      </c>
    </row>
    <row r="224" spans="1:11" ht="14.4" customHeight="1" thickBot="1" x14ac:dyDescent="0.35">
      <c r="A224" s="728" t="s">
        <v>66</v>
      </c>
      <c r="B224" s="715">
        <v>-16630.5332755257</v>
      </c>
      <c r="C224" s="715">
        <v>-24921.69328</v>
      </c>
      <c r="D224" s="716">
        <v>-8291.1600044742408</v>
      </c>
      <c r="E224" s="717">
        <v>-1.5199722890039999</v>
      </c>
      <c r="F224" s="715">
        <v>-29236.397520451799</v>
      </c>
      <c r="G224" s="716">
        <v>-4872.7329200752902</v>
      </c>
      <c r="H224" s="715">
        <v>-2101.6720399999999</v>
      </c>
      <c r="I224" s="715">
        <v>-3404.3874900000001</v>
      </c>
      <c r="J224" s="716">
        <v>1468.3454300752901</v>
      </c>
      <c r="K224" s="718">
        <v>0.116443467004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543</v>
      </c>
      <c r="B5" s="730" t="s">
        <v>544</v>
      </c>
      <c r="C5" s="731" t="s">
        <v>545</v>
      </c>
      <c r="D5" s="731" t="s">
        <v>545</v>
      </c>
      <c r="E5" s="731"/>
      <c r="F5" s="731" t="s">
        <v>545</v>
      </c>
      <c r="G5" s="731" t="s">
        <v>545</v>
      </c>
      <c r="H5" s="731" t="s">
        <v>545</v>
      </c>
      <c r="I5" s="732" t="s">
        <v>545</v>
      </c>
      <c r="J5" s="733" t="s">
        <v>73</v>
      </c>
    </row>
    <row r="6" spans="1:10" ht="14.4" customHeight="1" x14ac:dyDescent="0.3">
      <c r="A6" s="729" t="s">
        <v>543</v>
      </c>
      <c r="B6" s="730" t="s">
        <v>546</v>
      </c>
      <c r="C6" s="731">
        <v>312.71361999999999</v>
      </c>
      <c r="D6" s="731">
        <v>269.04807</v>
      </c>
      <c r="E6" s="731"/>
      <c r="F6" s="731">
        <v>394.12267000000008</v>
      </c>
      <c r="G6" s="731">
        <v>411.98907031250002</v>
      </c>
      <c r="H6" s="731">
        <v>-17.866400312499934</v>
      </c>
      <c r="I6" s="732">
        <v>0.95663380026332256</v>
      </c>
      <c r="J6" s="733" t="s">
        <v>1</v>
      </c>
    </row>
    <row r="7" spans="1:10" ht="14.4" customHeight="1" x14ac:dyDescent="0.3">
      <c r="A7" s="729" t="s">
        <v>543</v>
      </c>
      <c r="B7" s="730" t="s">
        <v>547</v>
      </c>
      <c r="C7" s="731">
        <v>13.32527</v>
      </c>
      <c r="D7" s="731">
        <v>12.142989999999999</v>
      </c>
      <c r="E7" s="731"/>
      <c r="F7" s="731">
        <v>0</v>
      </c>
      <c r="G7" s="731">
        <v>15.666666503906249</v>
      </c>
      <c r="H7" s="731">
        <v>-15.666666503906249</v>
      </c>
      <c r="I7" s="732">
        <v>0</v>
      </c>
      <c r="J7" s="733" t="s">
        <v>1</v>
      </c>
    </row>
    <row r="8" spans="1:10" ht="14.4" customHeight="1" x14ac:dyDescent="0.3">
      <c r="A8" s="729" t="s">
        <v>543</v>
      </c>
      <c r="B8" s="730" t="s">
        <v>548</v>
      </c>
      <c r="C8" s="731">
        <v>40.587810000000005</v>
      </c>
      <c r="D8" s="731">
        <v>22.734110000000001</v>
      </c>
      <c r="E8" s="731"/>
      <c r="F8" s="731">
        <v>31.488669999999999</v>
      </c>
      <c r="G8" s="731">
        <v>42.166666992187501</v>
      </c>
      <c r="H8" s="731">
        <v>-10.677996992187502</v>
      </c>
      <c r="I8" s="732">
        <v>0.74676687170541878</v>
      </c>
      <c r="J8" s="733" t="s">
        <v>1</v>
      </c>
    </row>
    <row r="9" spans="1:10" ht="14.4" customHeight="1" x14ac:dyDescent="0.3">
      <c r="A9" s="729" t="s">
        <v>543</v>
      </c>
      <c r="B9" s="730" t="s">
        <v>549</v>
      </c>
      <c r="C9" s="731">
        <v>0</v>
      </c>
      <c r="D9" s="731">
        <v>0</v>
      </c>
      <c r="E9" s="731"/>
      <c r="F9" s="731">
        <v>0</v>
      </c>
      <c r="G9" s="731">
        <v>3.3333333435058594</v>
      </c>
      <c r="H9" s="731">
        <v>-3.3333333435058594</v>
      </c>
      <c r="I9" s="732">
        <v>0</v>
      </c>
      <c r="J9" s="733" t="s">
        <v>1</v>
      </c>
    </row>
    <row r="10" spans="1:10" ht="14.4" customHeight="1" x14ac:dyDescent="0.3">
      <c r="A10" s="729" t="s">
        <v>543</v>
      </c>
      <c r="B10" s="730" t="s">
        <v>550</v>
      </c>
      <c r="C10" s="731">
        <v>109.70957000000001</v>
      </c>
      <c r="D10" s="731">
        <v>73.113269999999986</v>
      </c>
      <c r="E10" s="731"/>
      <c r="F10" s="731">
        <v>67.595910000000003</v>
      </c>
      <c r="G10" s="731">
        <v>105.49999804687501</v>
      </c>
      <c r="H10" s="731">
        <v>-37.904088046875003</v>
      </c>
      <c r="I10" s="732">
        <v>0.64071953792801273</v>
      </c>
      <c r="J10" s="733" t="s">
        <v>1</v>
      </c>
    </row>
    <row r="11" spans="1:10" ht="14.4" customHeight="1" x14ac:dyDescent="0.3">
      <c r="A11" s="729" t="s">
        <v>543</v>
      </c>
      <c r="B11" s="730" t="s">
        <v>551</v>
      </c>
      <c r="C11" s="731">
        <v>6.510110000000001</v>
      </c>
      <c r="D11" s="731">
        <v>3.4688400000000006</v>
      </c>
      <c r="E11" s="731"/>
      <c r="F11" s="731">
        <v>25.783709999999999</v>
      </c>
      <c r="G11" s="731">
        <v>9.8333334960937506</v>
      </c>
      <c r="H11" s="731">
        <v>15.950376503906249</v>
      </c>
      <c r="I11" s="732">
        <v>2.6220721599895365</v>
      </c>
      <c r="J11" s="733" t="s">
        <v>1</v>
      </c>
    </row>
    <row r="12" spans="1:10" ht="14.4" customHeight="1" x14ac:dyDescent="0.3">
      <c r="A12" s="729" t="s">
        <v>543</v>
      </c>
      <c r="B12" s="730" t="s">
        <v>552</v>
      </c>
      <c r="C12" s="731">
        <v>8.7462499999999999</v>
      </c>
      <c r="D12" s="731">
        <v>8.5252299999999988</v>
      </c>
      <c r="E12" s="731"/>
      <c r="F12" s="731">
        <v>5.4190400000000007</v>
      </c>
      <c r="G12" s="731">
        <v>8.9999997558593758</v>
      </c>
      <c r="H12" s="731">
        <v>-3.5809597558593751</v>
      </c>
      <c r="I12" s="732">
        <v>0.60211557188898579</v>
      </c>
      <c r="J12" s="733" t="s">
        <v>1</v>
      </c>
    </row>
    <row r="13" spans="1:10" ht="14.4" customHeight="1" x14ac:dyDescent="0.3">
      <c r="A13" s="729" t="s">
        <v>543</v>
      </c>
      <c r="B13" s="730" t="s">
        <v>553</v>
      </c>
      <c r="C13" s="731">
        <v>491.59262999999999</v>
      </c>
      <c r="D13" s="731">
        <v>389.03251</v>
      </c>
      <c r="E13" s="731"/>
      <c r="F13" s="731">
        <v>524.41000000000008</v>
      </c>
      <c r="G13" s="731">
        <v>597.48906845092768</v>
      </c>
      <c r="H13" s="731">
        <v>-73.079068450927593</v>
      </c>
      <c r="I13" s="732">
        <v>0.87768969792134421</v>
      </c>
      <c r="J13" s="733" t="s">
        <v>554</v>
      </c>
    </row>
    <row r="15" spans="1:10" ht="14.4" customHeight="1" x14ac:dyDescent="0.3">
      <c r="A15" s="729" t="s">
        <v>543</v>
      </c>
      <c r="B15" s="730" t="s">
        <v>544</v>
      </c>
      <c r="C15" s="731" t="s">
        <v>545</v>
      </c>
      <c r="D15" s="731" t="s">
        <v>545</v>
      </c>
      <c r="E15" s="731"/>
      <c r="F15" s="731" t="s">
        <v>545</v>
      </c>
      <c r="G15" s="731" t="s">
        <v>545</v>
      </c>
      <c r="H15" s="731" t="s">
        <v>545</v>
      </c>
      <c r="I15" s="732" t="s">
        <v>545</v>
      </c>
      <c r="J15" s="733" t="s">
        <v>73</v>
      </c>
    </row>
    <row r="16" spans="1:10" ht="14.4" customHeight="1" x14ac:dyDescent="0.3">
      <c r="A16" s="729" t="s">
        <v>555</v>
      </c>
      <c r="B16" s="730" t="s">
        <v>556</v>
      </c>
      <c r="C16" s="731" t="s">
        <v>545</v>
      </c>
      <c r="D16" s="731" t="s">
        <v>545</v>
      </c>
      <c r="E16" s="731"/>
      <c r="F16" s="731" t="s">
        <v>545</v>
      </c>
      <c r="G16" s="731" t="s">
        <v>545</v>
      </c>
      <c r="H16" s="731" t="s">
        <v>545</v>
      </c>
      <c r="I16" s="732" t="s">
        <v>545</v>
      </c>
      <c r="J16" s="733" t="s">
        <v>0</v>
      </c>
    </row>
    <row r="17" spans="1:10" ht="14.4" customHeight="1" x14ac:dyDescent="0.3">
      <c r="A17" s="729" t="s">
        <v>555</v>
      </c>
      <c r="B17" s="730" t="s">
        <v>546</v>
      </c>
      <c r="C17" s="731">
        <v>0</v>
      </c>
      <c r="D17" s="731">
        <v>0</v>
      </c>
      <c r="E17" s="731"/>
      <c r="F17" s="731">
        <v>0</v>
      </c>
      <c r="G17" s="731">
        <v>0</v>
      </c>
      <c r="H17" s="731">
        <v>0</v>
      </c>
      <c r="I17" s="732" t="s">
        <v>545</v>
      </c>
      <c r="J17" s="733" t="s">
        <v>1</v>
      </c>
    </row>
    <row r="18" spans="1:10" ht="14.4" customHeight="1" x14ac:dyDescent="0.3">
      <c r="A18" s="729" t="s">
        <v>555</v>
      </c>
      <c r="B18" s="730" t="s">
        <v>557</v>
      </c>
      <c r="C18" s="731">
        <v>0</v>
      </c>
      <c r="D18" s="731">
        <v>0</v>
      </c>
      <c r="E18" s="731"/>
      <c r="F18" s="731">
        <v>0</v>
      </c>
      <c r="G18" s="731">
        <v>0</v>
      </c>
      <c r="H18" s="731">
        <v>0</v>
      </c>
      <c r="I18" s="732" t="s">
        <v>545</v>
      </c>
      <c r="J18" s="733" t="s">
        <v>558</v>
      </c>
    </row>
    <row r="19" spans="1:10" ht="14.4" customHeight="1" x14ac:dyDescent="0.3">
      <c r="A19" s="729" t="s">
        <v>545</v>
      </c>
      <c r="B19" s="730" t="s">
        <v>545</v>
      </c>
      <c r="C19" s="731" t="s">
        <v>545</v>
      </c>
      <c r="D19" s="731" t="s">
        <v>545</v>
      </c>
      <c r="E19" s="731"/>
      <c r="F19" s="731" t="s">
        <v>545</v>
      </c>
      <c r="G19" s="731" t="s">
        <v>545</v>
      </c>
      <c r="H19" s="731" t="s">
        <v>545</v>
      </c>
      <c r="I19" s="732" t="s">
        <v>545</v>
      </c>
      <c r="J19" s="733" t="s">
        <v>559</v>
      </c>
    </row>
    <row r="20" spans="1:10" ht="14.4" customHeight="1" x14ac:dyDescent="0.3">
      <c r="A20" s="729" t="s">
        <v>560</v>
      </c>
      <c r="B20" s="730" t="s">
        <v>561</v>
      </c>
      <c r="C20" s="731" t="s">
        <v>545</v>
      </c>
      <c r="D20" s="731" t="s">
        <v>545</v>
      </c>
      <c r="E20" s="731"/>
      <c r="F20" s="731" t="s">
        <v>545</v>
      </c>
      <c r="G20" s="731" t="s">
        <v>545</v>
      </c>
      <c r="H20" s="731" t="s">
        <v>545</v>
      </c>
      <c r="I20" s="732" t="s">
        <v>545</v>
      </c>
      <c r="J20" s="733" t="s">
        <v>0</v>
      </c>
    </row>
    <row r="21" spans="1:10" ht="14.4" customHeight="1" x14ac:dyDescent="0.3">
      <c r="A21" s="729" t="s">
        <v>560</v>
      </c>
      <c r="B21" s="730" t="s">
        <v>546</v>
      </c>
      <c r="C21" s="731">
        <v>305.01538999999997</v>
      </c>
      <c r="D21" s="731">
        <v>267.37543999999997</v>
      </c>
      <c r="E21" s="731"/>
      <c r="F21" s="731">
        <v>261.60605000000004</v>
      </c>
      <c r="G21" s="731">
        <v>268</v>
      </c>
      <c r="H21" s="731">
        <v>-6.3939499999999612</v>
      </c>
      <c r="I21" s="732">
        <v>0.97614197761194044</v>
      </c>
      <c r="J21" s="733" t="s">
        <v>1</v>
      </c>
    </row>
    <row r="22" spans="1:10" ht="14.4" customHeight="1" x14ac:dyDescent="0.3">
      <c r="A22" s="729" t="s">
        <v>560</v>
      </c>
      <c r="B22" s="730" t="s">
        <v>547</v>
      </c>
      <c r="C22" s="731">
        <v>13.32527</v>
      </c>
      <c r="D22" s="731">
        <v>12.142989999999999</v>
      </c>
      <c r="E22" s="731"/>
      <c r="F22" s="731">
        <v>0</v>
      </c>
      <c r="G22" s="731">
        <v>9</v>
      </c>
      <c r="H22" s="731">
        <v>-9</v>
      </c>
      <c r="I22" s="732">
        <v>0</v>
      </c>
      <c r="J22" s="733" t="s">
        <v>1</v>
      </c>
    </row>
    <row r="23" spans="1:10" ht="14.4" customHeight="1" x14ac:dyDescent="0.3">
      <c r="A23" s="729" t="s">
        <v>560</v>
      </c>
      <c r="B23" s="730" t="s">
        <v>548</v>
      </c>
      <c r="C23" s="731">
        <v>40.587810000000005</v>
      </c>
      <c r="D23" s="731">
        <v>22.734110000000001</v>
      </c>
      <c r="E23" s="731"/>
      <c r="F23" s="731">
        <v>19.45683</v>
      </c>
      <c r="G23" s="731">
        <v>28</v>
      </c>
      <c r="H23" s="731">
        <v>-8.5431699999999999</v>
      </c>
      <c r="I23" s="732">
        <v>0.69488678571428575</v>
      </c>
      <c r="J23" s="733" t="s">
        <v>1</v>
      </c>
    </row>
    <row r="24" spans="1:10" ht="14.4" customHeight="1" x14ac:dyDescent="0.3">
      <c r="A24" s="729" t="s">
        <v>560</v>
      </c>
      <c r="B24" s="730" t="s">
        <v>549</v>
      </c>
      <c r="C24" s="731">
        <v>0</v>
      </c>
      <c r="D24" s="731">
        <v>0</v>
      </c>
      <c r="E24" s="731"/>
      <c r="F24" s="731">
        <v>0</v>
      </c>
      <c r="G24" s="731">
        <v>3</v>
      </c>
      <c r="H24" s="731">
        <v>-3</v>
      </c>
      <c r="I24" s="732">
        <v>0</v>
      </c>
      <c r="J24" s="733" t="s">
        <v>1</v>
      </c>
    </row>
    <row r="25" spans="1:10" ht="14.4" customHeight="1" x14ac:dyDescent="0.3">
      <c r="A25" s="729" t="s">
        <v>560</v>
      </c>
      <c r="B25" s="730" t="s">
        <v>550</v>
      </c>
      <c r="C25" s="731">
        <v>109.70957000000001</v>
      </c>
      <c r="D25" s="731">
        <v>73.113269999999986</v>
      </c>
      <c r="E25" s="731"/>
      <c r="F25" s="731">
        <v>59.955190000000009</v>
      </c>
      <c r="G25" s="731">
        <v>76</v>
      </c>
      <c r="H25" s="731">
        <v>-16.044809999999991</v>
      </c>
      <c r="I25" s="732">
        <v>0.78888407894736856</v>
      </c>
      <c r="J25" s="733" t="s">
        <v>1</v>
      </c>
    </row>
    <row r="26" spans="1:10" ht="14.4" customHeight="1" x14ac:dyDescent="0.3">
      <c r="A26" s="729" t="s">
        <v>560</v>
      </c>
      <c r="B26" s="730" t="s">
        <v>551</v>
      </c>
      <c r="C26" s="731">
        <v>6.510110000000001</v>
      </c>
      <c r="D26" s="731">
        <v>3.4688400000000006</v>
      </c>
      <c r="E26" s="731"/>
      <c r="F26" s="731">
        <v>22.978469999999998</v>
      </c>
      <c r="G26" s="731">
        <v>4</v>
      </c>
      <c r="H26" s="731">
        <v>18.978469999999998</v>
      </c>
      <c r="I26" s="732">
        <v>5.7446174999999995</v>
      </c>
      <c r="J26" s="733" t="s">
        <v>1</v>
      </c>
    </row>
    <row r="27" spans="1:10" ht="14.4" customHeight="1" x14ac:dyDescent="0.3">
      <c r="A27" s="729" t="s">
        <v>560</v>
      </c>
      <c r="B27" s="730" t="s">
        <v>552</v>
      </c>
      <c r="C27" s="731">
        <v>8.7462499999999999</v>
      </c>
      <c r="D27" s="731">
        <v>8.5252299999999988</v>
      </c>
      <c r="E27" s="731"/>
      <c r="F27" s="731">
        <v>5.4190400000000007</v>
      </c>
      <c r="G27" s="731">
        <v>6</v>
      </c>
      <c r="H27" s="731">
        <v>-0.58095999999999925</v>
      </c>
      <c r="I27" s="732">
        <v>0.90317333333333349</v>
      </c>
      <c r="J27" s="733" t="s">
        <v>1</v>
      </c>
    </row>
    <row r="28" spans="1:10" ht="14.4" customHeight="1" x14ac:dyDescent="0.3">
      <c r="A28" s="729" t="s">
        <v>560</v>
      </c>
      <c r="B28" s="730" t="s">
        <v>562</v>
      </c>
      <c r="C28" s="731">
        <v>483.89439999999991</v>
      </c>
      <c r="D28" s="731">
        <v>387.35987999999998</v>
      </c>
      <c r="E28" s="731"/>
      <c r="F28" s="731">
        <v>369.41558000000009</v>
      </c>
      <c r="G28" s="731">
        <v>394</v>
      </c>
      <c r="H28" s="731">
        <v>-24.584419999999909</v>
      </c>
      <c r="I28" s="732">
        <v>0.93760299492385812</v>
      </c>
      <c r="J28" s="733" t="s">
        <v>558</v>
      </c>
    </row>
    <row r="29" spans="1:10" ht="14.4" customHeight="1" x14ac:dyDescent="0.3">
      <c r="A29" s="729" t="s">
        <v>545</v>
      </c>
      <c r="B29" s="730" t="s">
        <v>545</v>
      </c>
      <c r="C29" s="731" t="s">
        <v>545</v>
      </c>
      <c r="D29" s="731" t="s">
        <v>545</v>
      </c>
      <c r="E29" s="731"/>
      <c r="F29" s="731" t="s">
        <v>545</v>
      </c>
      <c r="G29" s="731" t="s">
        <v>545</v>
      </c>
      <c r="H29" s="731" t="s">
        <v>545</v>
      </c>
      <c r="I29" s="732" t="s">
        <v>545</v>
      </c>
      <c r="J29" s="733" t="s">
        <v>559</v>
      </c>
    </row>
    <row r="30" spans="1:10" ht="14.4" customHeight="1" x14ac:dyDescent="0.3">
      <c r="A30" s="729" t="s">
        <v>563</v>
      </c>
      <c r="B30" s="730" t="s">
        <v>564</v>
      </c>
      <c r="C30" s="731" t="s">
        <v>545</v>
      </c>
      <c r="D30" s="731" t="s">
        <v>545</v>
      </c>
      <c r="E30" s="731"/>
      <c r="F30" s="731" t="s">
        <v>545</v>
      </c>
      <c r="G30" s="731" t="s">
        <v>545</v>
      </c>
      <c r="H30" s="731" t="s">
        <v>545</v>
      </c>
      <c r="I30" s="732" t="s">
        <v>545</v>
      </c>
      <c r="J30" s="733" t="s">
        <v>0</v>
      </c>
    </row>
    <row r="31" spans="1:10" ht="14.4" customHeight="1" x14ac:dyDescent="0.3">
      <c r="A31" s="729" t="s">
        <v>563</v>
      </c>
      <c r="B31" s="730" t="s">
        <v>546</v>
      </c>
      <c r="C31" s="731">
        <v>7.6982299999999997</v>
      </c>
      <c r="D31" s="731">
        <v>1.6726299999999998</v>
      </c>
      <c r="E31" s="731"/>
      <c r="F31" s="731">
        <v>6.9009300000000007</v>
      </c>
      <c r="G31" s="731">
        <v>8</v>
      </c>
      <c r="H31" s="731">
        <v>-1.0990699999999993</v>
      </c>
      <c r="I31" s="732">
        <v>0.86261625000000008</v>
      </c>
      <c r="J31" s="733" t="s">
        <v>1</v>
      </c>
    </row>
    <row r="32" spans="1:10" ht="14.4" customHeight="1" x14ac:dyDescent="0.3">
      <c r="A32" s="729" t="s">
        <v>563</v>
      </c>
      <c r="B32" s="730" t="s">
        <v>565</v>
      </c>
      <c r="C32" s="731">
        <v>7.6982299999999997</v>
      </c>
      <c r="D32" s="731">
        <v>1.6726299999999998</v>
      </c>
      <c r="E32" s="731"/>
      <c r="F32" s="731">
        <v>6.9009300000000007</v>
      </c>
      <c r="G32" s="731">
        <v>8</v>
      </c>
      <c r="H32" s="731">
        <v>-1.0990699999999993</v>
      </c>
      <c r="I32" s="732">
        <v>0.86261625000000008</v>
      </c>
      <c r="J32" s="733" t="s">
        <v>558</v>
      </c>
    </row>
    <row r="33" spans="1:10" ht="14.4" customHeight="1" x14ac:dyDescent="0.3">
      <c r="A33" s="729" t="s">
        <v>545</v>
      </c>
      <c r="B33" s="730" t="s">
        <v>545</v>
      </c>
      <c r="C33" s="731" t="s">
        <v>545</v>
      </c>
      <c r="D33" s="731" t="s">
        <v>545</v>
      </c>
      <c r="E33" s="731"/>
      <c r="F33" s="731" t="s">
        <v>545</v>
      </c>
      <c r="G33" s="731" t="s">
        <v>545</v>
      </c>
      <c r="H33" s="731" t="s">
        <v>545</v>
      </c>
      <c r="I33" s="732" t="s">
        <v>545</v>
      </c>
      <c r="J33" s="733" t="s">
        <v>559</v>
      </c>
    </row>
    <row r="34" spans="1:10" ht="14.4" customHeight="1" x14ac:dyDescent="0.3">
      <c r="A34" s="729" t="s">
        <v>566</v>
      </c>
      <c r="B34" s="730" t="s">
        <v>567</v>
      </c>
      <c r="C34" s="731" t="s">
        <v>545</v>
      </c>
      <c r="D34" s="731" t="s">
        <v>545</v>
      </c>
      <c r="E34" s="731"/>
      <c r="F34" s="731" t="s">
        <v>545</v>
      </c>
      <c r="G34" s="731" t="s">
        <v>545</v>
      </c>
      <c r="H34" s="731" t="s">
        <v>545</v>
      </c>
      <c r="I34" s="732" t="s">
        <v>545</v>
      </c>
      <c r="J34" s="733" t="s">
        <v>0</v>
      </c>
    </row>
    <row r="35" spans="1:10" ht="14.4" customHeight="1" x14ac:dyDescent="0.3">
      <c r="A35" s="729" t="s">
        <v>566</v>
      </c>
      <c r="B35" s="730" t="s">
        <v>546</v>
      </c>
      <c r="C35" s="731">
        <v>0</v>
      </c>
      <c r="D35" s="731">
        <v>0</v>
      </c>
      <c r="E35" s="731"/>
      <c r="F35" s="731">
        <v>125.61569000000003</v>
      </c>
      <c r="G35" s="731">
        <v>136</v>
      </c>
      <c r="H35" s="731">
        <v>-10.384309999999971</v>
      </c>
      <c r="I35" s="732">
        <v>0.92364477941176493</v>
      </c>
      <c r="J35" s="733" t="s">
        <v>1</v>
      </c>
    </row>
    <row r="36" spans="1:10" ht="14.4" customHeight="1" x14ac:dyDescent="0.3">
      <c r="A36" s="729" t="s">
        <v>566</v>
      </c>
      <c r="B36" s="730" t="s">
        <v>547</v>
      </c>
      <c r="C36" s="731">
        <v>0</v>
      </c>
      <c r="D36" s="731">
        <v>0</v>
      </c>
      <c r="E36" s="731"/>
      <c r="F36" s="731">
        <v>0</v>
      </c>
      <c r="G36" s="731">
        <v>6</v>
      </c>
      <c r="H36" s="731">
        <v>-6</v>
      </c>
      <c r="I36" s="732">
        <v>0</v>
      </c>
      <c r="J36" s="733" t="s">
        <v>1</v>
      </c>
    </row>
    <row r="37" spans="1:10" ht="14.4" customHeight="1" x14ac:dyDescent="0.3">
      <c r="A37" s="729" t="s">
        <v>566</v>
      </c>
      <c r="B37" s="730" t="s">
        <v>548</v>
      </c>
      <c r="C37" s="731">
        <v>0</v>
      </c>
      <c r="D37" s="731">
        <v>0</v>
      </c>
      <c r="E37" s="731"/>
      <c r="F37" s="731">
        <v>12.031840000000001</v>
      </c>
      <c r="G37" s="731">
        <v>14</v>
      </c>
      <c r="H37" s="731">
        <v>-1.9681599999999992</v>
      </c>
      <c r="I37" s="732">
        <v>0.85941714285714288</v>
      </c>
      <c r="J37" s="733" t="s">
        <v>1</v>
      </c>
    </row>
    <row r="38" spans="1:10" ht="14.4" customHeight="1" x14ac:dyDescent="0.3">
      <c r="A38" s="729" t="s">
        <v>566</v>
      </c>
      <c r="B38" s="730" t="s">
        <v>549</v>
      </c>
      <c r="C38" s="731">
        <v>0</v>
      </c>
      <c r="D38" s="731">
        <v>0</v>
      </c>
      <c r="E38" s="731"/>
      <c r="F38" s="731">
        <v>0</v>
      </c>
      <c r="G38" s="731">
        <v>0</v>
      </c>
      <c r="H38" s="731">
        <v>0</v>
      </c>
      <c r="I38" s="732" t="s">
        <v>545</v>
      </c>
      <c r="J38" s="733" t="s">
        <v>1</v>
      </c>
    </row>
    <row r="39" spans="1:10" ht="14.4" customHeight="1" x14ac:dyDescent="0.3">
      <c r="A39" s="729" t="s">
        <v>566</v>
      </c>
      <c r="B39" s="730" t="s">
        <v>550</v>
      </c>
      <c r="C39" s="731">
        <v>0</v>
      </c>
      <c r="D39" s="731">
        <v>0</v>
      </c>
      <c r="E39" s="731"/>
      <c r="F39" s="731">
        <v>7.6407199999999991</v>
      </c>
      <c r="G39" s="731">
        <v>29</v>
      </c>
      <c r="H39" s="731">
        <v>-21.359280000000002</v>
      </c>
      <c r="I39" s="732">
        <v>0.26347310344827585</v>
      </c>
      <c r="J39" s="733" t="s">
        <v>1</v>
      </c>
    </row>
    <row r="40" spans="1:10" ht="14.4" customHeight="1" x14ac:dyDescent="0.3">
      <c r="A40" s="729" t="s">
        <v>566</v>
      </c>
      <c r="B40" s="730" t="s">
        <v>551</v>
      </c>
      <c r="C40" s="731">
        <v>0</v>
      </c>
      <c r="D40" s="731">
        <v>0</v>
      </c>
      <c r="E40" s="731"/>
      <c r="F40" s="731">
        <v>2.80524</v>
      </c>
      <c r="G40" s="731">
        <v>6</v>
      </c>
      <c r="H40" s="731">
        <v>-3.19476</v>
      </c>
      <c r="I40" s="732">
        <v>0.46754000000000001</v>
      </c>
      <c r="J40" s="733" t="s">
        <v>1</v>
      </c>
    </row>
    <row r="41" spans="1:10" ht="14.4" customHeight="1" x14ac:dyDescent="0.3">
      <c r="A41" s="729" t="s">
        <v>566</v>
      </c>
      <c r="B41" s="730" t="s">
        <v>552</v>
      </c>
      <c r="C41" s="731">
        <v>0</v>
      </c>
      <c r="D41" s="731">
        <v>0</v>
      </c>
      <c r="E41" s="731"/>
      <c r="F41" s="731">
        <v>0</v>
      </c>
      <c r="G41" s="731">
        <v>3</v>
      </c>
      <c r="H41" s="731">
        <v>-3</v>
      </c>
      <c r="I41" s="732">
        <v>0</v>
      </c>
      <c r="J41" s="733" t="s">
        <v>1</v>
      </c>
    </row>
    <row r="42" spans="1:10" ht="14.4" customHeight="1" x14ac:dyDescent="0.3">
      <c r="A42" s="729" t="s">
        <v>566</v>
      </c>
      <c r="B42" s="730" t="s">
        <v>568</v>
      </c>
      <c r="C42" s="731">
        <v>0</v>
      </c>
      <c r="D42" s="731">
        <v>0</v>
      </c>
      <c r="E42" s="731"/>
      <c r="F42" s="731">
        <v>148.09349</v>
      </c>
      <c r="G42" s="731">
        <v>195</v>
      </c>
      <c r="H42" s="731">
        <v>-46.906509999999997</v>
      </c>
      <c r="I42" s="732">
        <v>0.75945379487179487</v>
      </c>
      <c r="J42" s="733" t="s">
        <v>558</v>
      </c>
    </row>
    <row r="43" spans="1:10" ht="14.4" customHeight="1" x14ac:dyDescent="0.3">
      <c r="A43" s="729" t="s">
        <v>545</v>
      </c>
      <c r="B43" s="730" t="s">
        <v>545</v>
      </c>
      <c r="C43" s="731" t="s">
        <v>545</v>
      </c>
      <c r="D43" s="731" t="s">
        <v>545</v>
      </c>
      <c r="E43" s="731"/>
      <c r="F43" s="731" t="s">
        <v>545</v>
      </c>
      <c r="G43" s="731" t="s">
        <v>545</v>
      </c>
      <c r="H43" s="731" t="s">
        <v>545</v>
      </c>
      <c r="I43" s="732" t="s">
        <v>545</v>
      </c>
      <c r="J43" s="733" t="s">
        <v>559</v>
      </c>
    </row>
    <row r="44" spans="1:10" ht="14.4" customHeight="1" x14ac:dyDescent="0.3">
      <c r="A44" s="729" t="s">
        <v>543</v>
      </c>
      <c r="B44" s="730" t="s">
        <v>553</v>
      </c>
      <c r="C44" s="731">
        <v>491.59262999999993</v>
      </c>
      <c r="D44" s="731">
        <v>389.03251</v>
      </c>
      <c r="E44" s="731"/>
      <c r="F44" s="731">
        <v>524.4100000000002</v>
      </c>
      <c r="G44" s="731">
        <v>597</v>
      </c>
      <c r="H44" s="731">
        <v>-72.589999999999804</v>
      </c>
      <c r="I44" s="732">
        <v>0.87840871021775579</v>
      </c>
      <c r="J44" s="733" t="s">
        <v>554</v>
      </c>
    </row>
  </sheetData>
  <mergeCells count="3">
    <mergeCell ref="F3:I3"/>
    <mergeCell ref="C4:D4"/>
    <mergeCell ref="A1:I1"/>
  </mergeCells>
  <conditionalFormatting sqref="F14 F45:F65537">
    <cfRule type="cellIs" dxfId="75" priority="18" stopIfTrue="1" operator="greaterThan">
      <formula>1</formula>
    </cfRule>
  </conditionalFormatting>
  <conditionalFormatting sqref="H5:H13">
    <cfRule type="expression" dxfId="74" priority="14">
      <formula>$H5&gt;0</formula>
    </cfRule>
  </conditionalFormatting>
  <conditionalFormatting sqref="I5:I13">
    <cfRule type="expression" dxfId="73" priority="15">
      <formula>$I5&gt;1</formula>
    </cfRule>
  </conditionalFormatting>
  <conditionalFormatting sqref="B5:B13">
    <cfRule type="expression" dxfId="72" priority="11">
      <formula>OR($J5="NS",$J5="SumaNS",$J5="Účet")</formula>
    </cfRule>
  </conditionalFormatting>
  <conditionalFormatting sqref="B5:D13 F5:I13">
    <cfRule type="expression" dxfId="71" priority="17">
      <formula>AND($J5&lt;&gt;"",$J5&lt;&gt;"mezeraKL")</formula>
    </cfRule>
  </conditionalFormatting>
  <conditionalFormatting sqref="B5:D13 F5:I13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69" priority="13">
      <formula>OR($J5="SumaNS",$J5="NS")</formula>
    </cfRule>
  </conditionalFormatting>
  <conditionalFormatting sqref="A5:A13">
    <cfRule type="expression" dxfId="68" priority="9">
      <formula>AND($J5&lt;&gt;"mezeraKL",$J5&lt;&gt;"")</formula>
    </cfRule>
  </conditionalFormatting>
  <conditionalFormatting sqref="A5:A13">
    <cfRule type="expression" dxfId="67" priority="10">
      <formula>AND($J5&lt;&gt;"",$J5&lt;&gt;"mezeraKL")</formula>
    </cfRule>
  </conditionalFormatting>
  <conditionalFormatting sqref="H15:H44">
    <cfRule type="expression" dxfId="66" priority="5">
      <formula>$H15&gt;0</formula>
    </cfRule>
  </conditionalFormatting>
  <conditionalFormatting sqref="A15:A44">
    <cfRule type="expression" dxfId="65" priority="2">
      <formula>AND($J15&lt;&gt;"mezeraKL",$J15&lt;&gt;"")</formula>
    </cfRule>
  </conditionalFormatting>
  <conditionalFormatting sqref="I15:I44">
    <cfRule type="expression" dxfId="64" priority="6">
      <formula>$I15&gt;1</formula>
    </cfRule>
  </conditionalFormatting>
  <conditionalFormatting sqref="B15:B44">
    <cfRule type="expression" dxfId="63" priority="1">
      <formula>OR($J15="NS",$J15="SumaNS",$J15="Účet")</formula>
    </cfRule>
  </conditionalFormatting>
  <conditionalFormatting sqref="A15:D44 F15:I44">
    <cfRule type="expression" dxfId="62" priority="8">
      <formula>AND($J15&lt;&gt;"",$J15&lt;&gt;"mezeraKL")</formula>
    </cfRule>
  </conditionalFormatting>
  <conditionalFormatting sqref="B15:D44 F15:I44">
    <cfRule type="expression" dxfId="61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4 F15:I44">
    <cfRule type="expression" dxfId="60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0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153.49540297418653</v>
      </c>
      <c r="M3" s="203">
        <f>SUBTOTAL(9,M5:M1048576)</f>
        <v>3381.15</v>
      </c>
      <c r="N3" s="204">
        <f>SUBTOTAL(9,N5:N1048576)</f>
        <v>518990.98176617076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543</v>
      </c>
      <c r="B5" s="741" t="s">
        <v>544</v>
      </c>
      <c r="C5" s="742" t="s">
        <v>560</v>
      </c>
      <c r="D5" s="743" t="s">
        <v>561</v>
      </c>
      <c r="E5" s="744">
        <v>50113001</v>
      </c>
      <c r="F5" s="743" t="s">
        <v>569</v>
      </c>
      <c r="G5" s="742" t="s">
        <v>570</v>
      </c>
      <c r="H5" s="742">
        <v>196886</v>
      </c>
      <c r="I5" s="742">
        <v>96886</v>
      </c>
      <c r="J5" s="742" t="s">
        <v>571</v>
      </c>
      <c r="K5" s="742" t="s">
        <v>572</v>
      </c>
      <c r="L5" s="745">
        <v>50.16</v>
      </c>
      <c r="M5" s="745">
        <v>5</v>
      </c>
      <c r="N5" s="746">
        <v>250.79999999999998</v>
      </c>
    </row>
    <row r="6" spans="1:14" ht="14.4" customHeight="1" x14ac:dyDescent="0.3">
      <c r="A6" s="747" t="s">
        <v>543</v>
      </c>
      <c r="B6" s="748" t="s">
        <v>544</v>
      </c>
      <c r="C6" s="749" t="s">
        <v>560</v>
      </c>
      <c r="D6" s="750" t="s">
        <v>561</v>
      </c>
      <c r="E6" s="751">
        <v>50113001</v>
      </c>
      <c r="F6" s="750" t="s">
        <v>569</v>
      </c>
      <c r="G6" s="749" t="s">
        <v>570</v>
      </c>
      <c r="H6" s="749">
        <v>846758</v>
      </c>
      <c r="I6" s="749">
        <v>103387</v>
      </c>
      <c r="J6" s="749" t="s">
        <v>573</v>
      </c>
      <c r="K6" s="749" t="s">
        <v>574</v>
      </c>
      <c r="L6" s="752">
        <v>72.426249999999996</v>
      </c>
      <c r="M6" s="752">
        <v>8</v>
      </c>
      <c r="N6" s="753">
        <v>579.41</v>
      </c>
    </row>
    <row r="7" spans="1:14" ht="14.4" customHeight="1" x14ac:dyDescent="0.3">
      <c r="A7" s="747" t="s">
        <v>543</v>
      </c>
      <c r="B7" s="748" t="s">
        <v>544</v>
      </c>
      <c r="C7" s="749" t="s">
        <v>560</v>
      </c>
      <c r="D7" s="750" t="s">
        <v>561</v>
      </c>
      <c r="E7" s="751">
        <v>50113001</v>
      </c>
      <c r="F7" s="750" t="s">
        <v>569</v>
      </c>
      <c r="G7" s="749" t="s">
        <v>570</v>
      </c>
      <c r="H7" s="749">
        <v>176064</v>
      </c>
      <c r="I7" s="749">
        <v>76064</v>
      </c>
      <c r="J7" s="749" t="s">
        <v>575</v>
      </c>
      <c r="K7" s="749" t="s">
        <v>576</v>
      </c>
      <c r="L7" s="752">
        <v>83.754999999999981</v>
      </c>
      <c r="M7" s="752">
        <v>6</v>
      </c>
      <c r="N7" s="753">
        <v>502.52999999999992</v>
      </c>
    </row>
    <row r="8" spans="1:14" ht="14.4" customHeight="1" x14ac:dyDescent="0.3">
      <c r="A8" s="747" t="s">
        <v>543</v>
      </c>
      <c r="B8" s="748" t="s">
        <v>544</v>
      </c>
      <c r="C8" s="749" t="s">
        <v>560</v>
      </c>
      <c r="D8" s="750" t="s">
        <v>561</v>
      </c>
      <c r="E8" s="751">
        <v>50113001</v>
      </c>
      <c r="F8" s="750" t="s">
        <v>569</v>
      </c>
      <c r="G8" s="749" t="s">
        <v>577</v>
      </c>
      <c r="H8" s="749">
        <v>126486</v>
      </c>
      <c r="I8" s="749">
        <v>26486</v>
      </c>
      <c r="J8" s="749" t="s">
        <v>578</v>
      </c>
      <c r="K8" s="749" t="s">
        <v>579</v>
      </c>
      <c r="L8" s="752">
        <v>629.66000000000008</v>
      </c>
      <c r="M8" s="752">
        <v>2</v>
      </c>
      <c r="N8" s="753">
        <v>1259.3200000000002</v>
      </c>
    </row>
    <row r="9" spans="1:14" ht="14.4" customHeight="1" x14ac:dyDescent="0.3">
      <c r="A9" s="747" t="s">
        <v>543</v>
      </c>
      <c r="B9" s="748" t="s">
        <v>544</v>
      </c>
      <c r="C9" s="749" t="s">
        <v>560</v>
      </c>
      <c r="D9" s="750" t="s">
        <v>561</v>
      </c>
      <c r="E9" s="751">
        <v>50113001</v>
      </c>
      <c r="F9" s="750" t="s">
        <v>569</v>
      </c>
      <c r="G9" s="749" t="s">
        <v>570</v>
      </c>
      <c r="H9" s="749">
        <v>990178</v>
      </c>
      <c r="I9" s="749">
        <v>0</v>
      </c>
      <c r="J9" s="749" t="s">
        <v>580</v>
      </c>
      <c r="K9" s="749" t="s">
        <v>545</v>
      </c>
      <c r="L9" s="752">
        <v>47.019999999999989</v>
      </c>
      <c r="M9" s="752">
        <v>6</v>
      </c>
      <c r="N9" s="753">
        <v>282.11999999999995</v>
      </c>
    </row>
    <row r="10" spans="1:14" ht="14.4" customHeight="1" x14ac:dyDescent="0.3">
      <c r="A10" s="747" t="s">
        <v>543</v>
      </c>
      <c r="B10" s="748" t="s">
        <v>544</v>
      </c>
      <c r="C10" s="749" t="s">
        <v>560</v>
      </c>
      <c r="D10" s="750" t="s">
        <v>561</v>
      </c>
      <c r="E10" s="751">
        <v>50113001</v>
      </c>
      <c r="F10" s="750" t="s">
        <v>569</v>
      </c>
      <c r="G10" s="749" t="s">
        <v>577</v>
      </c>
      <c r="H10" s="749">
        <v>102954</v>
      </c>
      <c r="I10" s="749">
        <v>2954</v>
      </c>
      <c r="J10" s="749" t="s">
        <v>581</v>
      </c>
      <c r="K10" s="749" t="s">
        <v>582</v>
      </c>
      <c r="L10" s="752">
        <v>14.998571428571429</v>
      </c>
      <c r="M10" s="752">
        <v>7</v>
      </c>
      <c r="N10" s="753">
        <v>104.99000000000001</v>
      </c>
    </row>
    <row r="11" spans="1:14" ht="14.4" customHeight="1" x14ac:dyDescent="0.3">
      <c r="A11" s="747" t="s">
        <v>543</v>
      </c>
      <c r="B11" s="748" t="s">
        <v>544</v>
      </c>
      <c r="C11" s="749" t="s">
        <v>560</v>
      </c>
      <c r="D11" s="750" t="s">
        <v>561</v>
      </c>
      <c r="E11" s="751">
        <v>50113001</v>
      </c>
      <c r="F11" s="750" t="s">
        <v>569</v>
      </c>
      <c r="G11" s="749" t="s">
        <v>577</v>
      </c>
      <c r="H11" s="749">
        <v>102945</v>
      </c>
      <c r="I11" s="749">
        <v>2945</v>
      </c>
      <c r="J11" s="749" t="s">
        <v>583</v>
      </c>
      <c r="K11" s="749" t="s">
        <v>584</v>
      </c>
      <c r="L11" s="752">
        <v>8.7214285714285715</v>
      </c>
      <c r="M11" s="752">
        <v>7</v>
      </c>
      <c r="N11" s="753">
        <v>61.050000000000004</v>
      </c>
    </row>
    <row r="12" spans="1:14" ht="14.4" customHeight="1" x14ac:dyDescent="0.3">
      <c r="A12" s="747" t="s">
        <v>543</v>
      </c>
      <c r="B12" s="748" t="s">
        <v>544</v>
      </c>
      <c r="C12" s="749" t="s">
        <v>560</v>
      </c>
      <c r="D12" s="750" t="s">
        <v>561</v>
      </c>
      <c r="E12" s="751">
        <v>50113001</v>
      </c>
      <c r="F12" s="750" t="s">
        <v>569</v>
      </c>
      <c r="G12" s="749" t="s">
        <v>570</v>
      </c>
      <c r="H12" s="749">
        <v>141669</v>
      </c>
      <c r="I12" s="749">
        <v>41669</v>
      </c>
      <c r="J12" s="749" t="s">
        <v>585</v>
      </c>
      <c r="K12" s="749" t="s">
        <v>586</v>
      </c>
      <c r="L12" s="752">
        <v>153.75000000000003</v>
      </c>
      <c r="M12" s="752">
        <v>1</v>
      </c>
      <c r="N12" s="753">
        <v>153.75000000000003</v>
      </c>
    </row>
    <row r="13" spans="1:14" ht="14.4" customHeight="1" x14ac:dyDescent="0.3">
      <c r="A13" s="747" t="s">
        <v>543</v>
      </c>
      <c r="B13" s="748" t="s">
        <v>544</v>
      </c>
      <c r="C13" s="749" t="s">
        <v>560</v>
      </c>
      <c r="D13" s="750" t="s">
        <v>561</v>
      </c>
      <c r="E13" s="751">
        <v>50113001</v>
      </c>
      <c r="F13" s="750" t="s">
        <v>569</v>
      </c>
      <c r="G13" s="749" t="s">
        <v>570</v>
      </c>
      <c r="H13" s="749">
        <v>141671</v>
      </c>
      <c r="I13" s="749">
        <v>41671</v>
      </c>
      <c r="J13" s="749" t="s">
        <v>585</v>
      </c>
      <c r="K13" s="749" t="s">
        <v>587</v>
      </c>
      <c r="L13" s="752">
        <v>479.77000000000021</v>
      </c>
      <c r="M13" s="752">
        <v>1</v>
      </c>
      <c r="N13" s="753">
        <v>479.77000000000021</v>
      </c>
    </row>
    <row r="14" spans="1:14" ht="14.4" customHeight="1" x14ac:dyDescent="0.3">
      <c r="A14" s="747" t="s">
        <v>543</v>
      </c>
      <c r="B14" s="748" t="s">
        <v>544</v>
      </c>
      <c r="C14" s="749" t="s">
        <v>560</v>
      </c>
      <c r="D14" s="750" t="s">
        <v>561</v>
      </c>
      <c r="E14" s="751">
        <v>50113001</v>
      </c>
      <c r="F14" s="750" t="s">
        <v>569</v>
      </c>
      <c r="G14" s="749" t="s">
        <v>570</v>
      </c>
      <c r="H14" s="749">
        <v>176954</v>
      </c>
      <c r="I14" s="749">
        <v>176954</v>
      </c>
      <c r="J14" s="749" t="s">
        <v>588</v>
      </c>
      <c r="K14" s="749" t="s">
        <v>589</v>
      </c>
      <c r="L14" s="752">
        <v>95.123999999999995</v>
      </c>
      <c r="M14" s="752">
        <v>5</v>
      </c>
      <c r="N14" s="753">
        <v>475.62</v>
      </c>
    </row>
    <row r="15" spans="1:14" ht="14.4" customHeight="1" x14ac:dyDescent="0.3">
      <c r="A15" s="747" t="s">
        <v>543</v>
      </c>
      <c r="B15" s="748" t="s">
        <v>544</v>
      </c>
      <c r="C15" s="749" t="s">
        <v>560</v>
      </c>
      <c r="D15" s="750" t="s">
        <v>561</v>
      </c>
      <c r="E15" s="751">
        <v>50113001</v>
      </c>
      <c r="F15" s="750" t="s">
        <v>569</v>
      </c>
      <c r="G15" s="749" t="s">
        <v>577</v>
      </c>
      <c r="H15" s="749">
        <v>127260</v>
      </c>
      <c r="I15" s="749">
        <v>127260</v>
      </c>
      <c r="J15" s="749" t="s">
        <v>590</v>
      </c>
      <c r="K15" s="749" t="s">
        <v>591</v>
      </c>
      <c r="L15" s="752">
        <v>16.146666666666668</v>
      </c>
      <c r="M15" s="752">
        <v>6</v>
      </c>
      <c r="N15" s="753">
        <v>96.88000000000001</v>
      </c>
    </row>
    <row r="16" spans="1:14" ht="14.4" customHeight="1" x14ac:dyDescent="0.3">
      <c r="A16" s="747" t="s">
        <v>543</v>
      </c>
      <c r="B16" s="748" t="s">
        <v>544</v>
      </c>
      <c r="C16" s="749" t="s">
        <v>560</v>
      </c>
      <c r="D16" s="750" t="s">
        <v>561</v>
      </c>
      <c r="E16" s="751">
        <v>50113001</v>
      </c>
      <c r="F16" s="750" t="s">
        <v>569</v>
      </c>
      <c r="G16" s="749" t="s">
        <v>577</v>
      </c>
      <c r="H16" s="749">
        <v>127263</v>
      </c>
      <c r="I16" s="749">
        <v>127263</v>
      </c>
      <c r="J16" s="749" t="s">
        <v>590</v>
      </c>
      <c r="K16" s="749" t="s">
        <v>592</v>
      </c>
      <c r="L16" s="752">
        <v>53.877499999999998</v>
      </c>
      <c r="M16" s="752">
        <v>4</v>
      </c>
      <c r="N16" s="753">
        <v>215.51</v>
      </c>
    </row>
    <row r="17" spans="1:14" ht="14.4" customHeight="1" x14ac:dyDescent="0.3">
      <c r="A17" s="747" t="s">
        <v>543</v>
      </c>
      <c r="B17" s="748" t="s">
        <v>544</v>
      </c>
      <c r="C17" s="749" t="s">
        <v>560</v>
      </c>
      <c r="D17" s="750" t="s">
        <v>561</v>
      </c>
      <c r="E17" s="751">
        <v>50113001</v>
      </c>
      <c r="F17" s="750" t="s">
        <v>569</v>
      </c>
      <c r="G17" s="749" t="s">
        <v>577</v>
      </c>
      <c r="H17" s="749">
        <v>127272</v>
      </c>
      <c r="I17" s="749">
        <v>127272</v>
      </c>
      <c r="J17" s="749" t="s">
        <v>590</v>
      </c>
      <c r="K17" s="749" t="s">
        <v>593</v>
      </c>
      <c r="L17" s="752">
        <v>39.415000000000006</v>
      </c>
      <c r="M17" s="752">
        <v>4</v>
      </c>
      <c r="N17" s="753">
        <v>157.66000000000003</v>
      </c>
    </row>
    <row r="18" spans="1:14" ht="14.4" customHeight="1" x14ac:dyDescent="0.3">
      <c r="A18" s="747" t="s">
        <v>543</v>
      </c>
      <c r="B18" s="748" t="s">
        <v>544</v>
      </c>
      <c r="C18" s="749" t="s">
        <v>560</v>
      </c>
      <c r="D18" s="750" t="s">
        <v>561</v>
      </c>
      <c r="E18" s="751">
        <v>50113001</v>
      </c>
      <c r="F18" s="750" t="s">
        <v>569</v>
      </c>
      <c r="G18" s="749" t="s">
        <v>570</v>
      </c>
      <c r="H18" s="749">
        <v>114398</v>
      </c>
      <c r="I18" s="749">
        <v>14398</v>
      </c>
      <c r="J18" s="749" t="s">
        <v>594</v>
      </c>
      <c r="K18" s="749" t="s">
        <v>595</v>
      </c>
      <c r="L18" s="752">
        <v>211.20000000000005</v>
      </c>
      <c r="M18" s="752">
        <v>2</v>
      </c>
      <c r="N18" s="753">
        <v>422.40000000000009</v>
      </c>
    </row>
    <row r="19" spans="1:14" ht="14.4" customHeight="1" x14ac:dyDescent="0.3">
      <c r="A19" s="747" t="s">
        <v>543</v>
      </c>
      <c r="B19" s="748" t="s">
        <v>544</v>
      </c>
      <c r="C19" s="749" t="s">
        <v>560</v>
      </c>
      <c r="D19" s="750" t="s">
        <v>561</v>
      </c>
      <c r="E19" s="751">
        <v>50113001</v>
      </c>
      <c r="F19" s="750" t="s">
        <v>569</v>
      </c>
      <c r="G19" s="749" t="s">
        <v>577</v>
      </c>
      <c r="H19" s="749">
        <v>849453</v>
      </c>
      <c r="I19" s="749">
        <v>163077</v>
      </c>
      <c r="J19" s="749" t="s">
        <v>596</v>
      </c>
      <c r="K19" s="749" t="s">
        <v>597</v>
      </c>
      <c r="L19" s="752">
        <v>22.719999999999995</v>
      </c>
      <c r="M19" s="752">
        <v>1</v>
      </c>
      <c r="N19" s="753">
        <v>22.719999999999995</v>
      </c>
    </row>
    <row r="20" spans="1:14" ht="14.4" customHeight="1" x14ac:dyDescent="0.3">
      <c r="A20" s="747" t="s">
        <v>543</v>
      </c>
      <c r="B20" s="748" t="s">
        <v>544</v>
      </c>
      <c r="C20" s="749" t="s">
        <v>560</v>
      </c>
      <c r="D20" s="750" t="s">
        <v>561</v>
      </c>
      <c r="E20" s="751">
        <v>50113001</v>
      </c>
      <c r="F20" s="750" t="s">
        <v>569</v>
      </c>
      <c r="G20" s="749" t="s">
        <v>570</v>
      </c>
      <c r="H20" s="749">
        <v>194920</v>
      </c>
      <c r="I20" s="749">
        <v>94920</v>
      </c>
      <c r="J20" s="749" t="s">
        <v>598</v>
      </c>
      <c r="K20" s="749" t="s">
        <v>599</v>
      </c>
      <c r="L20" s="752">
        <v>74.889999999999986</v>
      </c>
      <c r="M20" s="752">
        <v>3</v>
      </c>
      <c r="N20" s="753">
        <v>224.66999999999996</v>
      </c>
    </row>
    <row r="21" spans="1:14" ht="14.4" customHeight="1" x14ac:dyDescent="0.3">
      <c r="A21" s="747" t="s">
        <v>543</v>
      </c>
      <c r="B21" s="748" t="s">
        <v>544</v>
      </c>
      <c r="C21" s="749" t="s">
        <v>560</v>
      </c>
      <c r="D21" s="750" t="s">
        <v>561</v>
      </c>
      <c r="E21" s="751">
        <v>50113001</v>
      </c>
      <c r="F21" s="750" t="s">
        <v>569</v>
      </c>
      <c r="G21" s="749" t="s">
        <v>570</v>
      </c>
      <c r="H21" s="749">
        <v>145310</v>
      </c>
      <c r="I21" s="749">
        <v>45310</v>
      </c>
      <c r="J21" s="749" t="s">
        <v>600</v>
      </c>
      <c r="K21" s="749" t="s">
        <v>601</v>
      </c>
      <c r="L21" s="752">
        <v>44.64</v>
      </c>
      <c r="M21" s="752">
        <v>1</v>
      </c>
      <c r="N21" s="753">
        <v>44.64</v>
      </c>
    </row>
    <row r="22" spans="1:14" ht="14.4" customHeight="1" x14ac:dyDescent="0.3">
      <c r="A22" s="747" t="s">
        <v>543</v>
      </c>
      <c r="B22" s="748" t="s">
        <v>544</v>
      </c>
      <c r="C22" s="749" t="s">
        <v>560</v>
      </c>
      <c r="D22" s="750" t="s">
        <v>561</v>
      </c>
      <c r="E22" s="751">
        <v>50113001</v>
      </c>
      <c r="F22" s="750" t="s">
        <v>569</v>
      </c>
      <c r="G22" s="749" t="s">
        <v>545</v>
      </c>
      <c r="H22" s="749">
        <v>164764</v>
      </c>
      <c r="I22" s="749">
        <v>164764</v>
      </c>
      <c r="J22" s="749" t="s">
        <v>602</v>
      </c>
      <c r="K22" s="749" t="s">
        <v>603</v>
      </c>
      <c r="L22" s="752">
        <v>606.9</v>
      </c>
      <c r="M22" s="752">
        <v>1</v>
      </c>
      <c r="N22" s="753">
        <v>606.9</v>
      </c>
    </row>
    <row r="23" spans="1:14" ht="14.4" customHeight="1" x14ac:dyDescent="0.3">
      <c r="A23" s="747" t="s">
        <v>543</v>
      </c>
      <c r="B23" s="748" t="s">
        <v>544</v>
      </c>
      <c r="C23" s="749" t="s">
        <v>560</v>
      </c>
      <c r="D23" s="750" t="s">
        <v>561</v>
      </c>
      <c r="E23" s="751">
        <v>50113001</v>
      </c>
      <c r="F23" s="750" t="s">
        <v>569</v>
      </c>
      <c r="G23" s="749" t="s">
        <v>570</v>
      </c>
      <c r="H23" s="749">
        <v>199295</v>
      </c>
      <c r="I23" s="749">
        <v>99295</v>
      </c>
      <c r="J23" s="749" t="s">
        <v>604</v>
      </c>
      <c r="K23" s="749" t="s">
        <v>605</v>
      </c>
      <c r="L23" s="752">
        <v>26.100000000000005</v>
      </c>
      <c r="M23" s="752">
        <v>3</v>
      </c>
      <c r="N23" s="753">
        <v>78.300000000000011</v>
      </c>
    </row>
    <row r="24" spans="1:14" ht="14.4" customHeight="1" x14ac:dyDescent="0.3">
      <c r="A24" s="747" t="s">
        <v>543</v>
      </c>
      <c r="B24" s="748" t="s">
        <v>544</v>
      </c>
      <c r="C24" s="749" t="s">
        <v>560</v>
      </c>
      <c r="D24" s="750" t="s">
        <v>561</v>
      </c>
      <c r="E24" s="751">
        <v>50113001</v>
      </c>
      <c r="F24" s="750" t="s">
        <v>569</v>
      </c>
      <c r="G24" s="749" t="s">
        <v>570</v>
      </c>
      <c r="H24" s="749">
        <v>196610</v>
      </c>
      <c r="I24" s="749">
        <v>96610</v>
      </c>
      <c r="J24" s="749" t="s">
        <v>606</v>
      </c>
      <c r="K24" s="749" t="s">
        <v>607</v>
      </c>
      <c r="L24" s="752">
        <v>46.38</v>
      </c>
      <c r="M24" s="752">
        <v>1</v>
      </c>
      <c r="N24" s="753">
        <v>46.38</v>
      </c>
    </row>
    <row r="25" spans="1:14" ht="14.4" customHeight="1" x14ac:dyDescent="0.3">
      <c r="A25" s="747" t="s">
        <v>543</v>
      </c>
      <c r="B25" s="748" t="s">
        <v>544</v>
      </c>
      <c r="C25" s="749" t="s">
        <v>560</v>
      </c>
      <c r="D25" s="750" t="s">
        <v>561</v>
      </c>
      <c r="E25" s="751">
        <v>50113001</v>
      </c>
      <c r="F25" s="750" t="s">
        <v>569</v>
      </c>
      <c r="G25" s="749" t="s">
        <v>577</v>
      </c>
      <c r="H25" s="749">
        <v>849054</v>
      </c>
      <c r="I25" s="749">
        <v>107847</v>
      </c>
      <c r="J25" s="749" t="s">
        <v>608</v>
      </c>
      <c r="K25" s="749" t="s">
        <v>609</v>
      </c>
      <c r="L25" s="752">
        <v>98.259999999999991</v>
      </c>
      <c r="M25" s="752">
        <v>1</v>
      </c>
      <c r="N25" s="753">
        <v>98.259999999999991</v>
      </c>
    </row>
    <row r="26" spans="1:14" ht="14.4" customHeight="1" x14ac:dyDescent="0.3">
      <c r="A26" s="747" t="s">
        <v>543</v>
      </c>
      <c r="B26" s="748" t="s">
        <v>544</v>
      </c>
      <c r="C26" s="749" t="s">
        <v>560</v>
      </c>
      <c r="D26" s="750" t="s">
        <v>561</v>
      </c>
      <c r="E26" s="751">
        <v>50113001</v>
      </c>
      <c r="F26" s="750" t="s">
        <v>569</v>
      </c>
      <c r="G26" s="749" t="s">
        <v>570</v>
      </c>
      <c r="H26" s="749">
        <v>110555</v>
      </c>
      <c r="I26" s="749">
        <v>10555</v>
      </c>
      <c r="J26" s="749" t="s">
        <v>610</v>
      </c>
      <c r="K26" s="749" t="s">
        <v>611</v>
      </c>
      <c r="L26" s="752">
        <v>254.98000000000002</v>
      </c>
      <c r="M26" s="752">
        <v>8</v>
      </c>
      <c r="N26" s="753">
        <v>2039.8400000000001</v>
      </c>
    </row>
    <row r="27" spans="1:14" ht="14.4" customHeight="1" x14ac:dyDescent="0.3">
      <c r="A27" s="747" t="s">
        <v>543</v>
      </c>
      <c r="B27" s="748" t="s">
        <v>544</v>
      </c>
      <c r="C27" s="749" t="s">
        <v>560</v>
      </c>
      <c r="D27" s="750" t="s">
        <v>561</v>
      </c>
      <c r="E27" s="751">
        <v>50113001</v>
      </c>
      <c r="F27" s="750" t="s">
        <v>569</v>
      </c>
      <c r="G27" s="749" t="s">
        <v>577</v>
      </c>
      <c r="H27" s="749">
        <v>102720</v>
      </c>
      <c r="I27" s="749">
        <v>2720</v>
      </c>
      <c r="J27" s="749" t="s">
        <v>612</v>
      </c>
      <c r="K27" s="749" t="s">
        <v>613</v>
      </c>
      <c r="L27" s="752">
        <v>186.62000000000003</v>
      </c>
      <c r="M27" s="752">
        <v>1</v>
      </c>
      <c r="N27" s="753">
        <v>186.62000000000003</v>
      </c>
    </row>
    <row r="28" spans="1:14" ht="14.4" customHeight="1" x14ac:dyDescent="0.3">
      <c r="A28" s="747" t="s">
        <v>543</v>
      </c>
      <c r="B28" s="748" t="s">
        <v>544</v>
      </c>
      <c r="C28" s="749" t="s">
        <v>560</v>
      </c>
      <c r="D28" s="750" t="s">
        <v>561</v>
      </c>
      <c r="E28" s="751">
        <v>50113001</v>
      </c>
      <c r="F28" s="750" t="s">
        <v>569</v>
      </c>
      <c r="G28" s="749" t="s">
        <v>570</v>
      </c>
      <c r="H28" s="749">
        <v>849390</v>
      </c>
      <c r="I28" s="749">
        <v>163314</v>
      </c>
      <c r="J28" s="749" t="s">
        <v>614</v>
      </c>
      <c r="K28" s="749" t="s">
        <v>615</v>
      </c>
      <c r="L28" s="752">
        <v>140.38999999999993</v>
      </c>
      <c r="M28" s="752">
        <v>1</v>
      </c>
      <c r="N28" s="753">
        <v>140.38999999999993</v>
      </c>
    </row>
    <row r="29" spans="1:14" ht="14.4" customHeight="1" x14ac:dyDescent="0.3">
      <c r="A29" s="747" t="s">
        <v>543</v>
      </c>
      <c r="B29" s="748" t="s">
        <v>544</v>
      </c>
      <c r="C29" s="749" t="s">
        <v>560</v>
      </c>
      <c r="D29" s="750" t="s">
        <v>561</v>
      </c>
      <c r="E29" s="751">
        <v>50113001</v>
      </c>
      <c r="F29" s="750" t="s">
        <v>569</v>
      </c>
      <c r="G29" s="749" t="s">
        <v>570</v>
      </c>
      <c r="H29" s="749">
        <v>192351</v>
      </c>
      <c r="I29" s="749">
        <v>92351</v>
      </c>
      <c r="J29" s="749" t="s">
        <v>616</v>
      </c>
      <c r="K29" s="749" t="s">
        <v>617</v>
      </c>
      <c r="L29" s="752">
        <v>86.22</v>
      </c>
      <c r="M29" s="752">
        <v>16</v>
      </c>
      <c r="N29" s="753">
        <v>1379.52</v>
      </c>
    </row>
    <row r="30" spans="1:14" ht="14.4" customHeight="1" x14ac:dyDescent="0.3">
      <c r="A30" s="747" t="s">
        <v>543</v>
      </c>
      <c r="B30" s="748" t="s">
        <v>544</v>
      </c>
      <c r="C30" s="749" t="s">
        <v>560</v>
      </c>
      <c r="D30" s="750" t="s">
        <v>561</v>
      </c>
      <c r="E30" s="751">
        <v>50113001</v>
      </c>
      <c r="F30" s="750" t="s">
        <v>569</v>
      </c>
      <c r="G30" s="749" t="s">
        <v>570</v>
      </c>
      <c r="H30" s="749">
        <v>988158</v>
      </c>
      <c r="I30" s="749">
        <v>500933</v>
      </c>
      <c r="J30" s="749" t="s">
        <v>618</v>
      </c>
      <c r="K30" s="749" t="s">
        <v>619</v>
      </c>
      <c r="L30" s="752">
        <v>334.32000000000016</v>
      </c>
      <c r="M30" s="752">
        <v>1</v>
      </c>
      <c r="N30" s="753">
        <v>334.32000000000016</v>
      </c>
    </row>
    <row r="31" spans="1:14" ht="14.4" customHeight="1" x14ac:dyDescent="0.3">
      <c r="A31" s="747" t="s">
        <v>543</v>
      </c>
      <c r="B31" s="748" t="s">
        <v>544</v>
      </c>
      <c r="C31" s="749" t="s">
        <v>560</v>
      </c>
      <c r="D31" s="750" t="s">
        <v>561</v>
      </c>
      <c r="E31" s="751">
        <v>50113001</v>
      </c>
      <c r="F31" s="750" t="s">
        <v>569</v>
      </c>
      <c r="G31" s="749" t="s">
        <v>570</v>
      </c>
      <c r="H31" s="749">
        <v>126247</v>
      </c>
      <c r="I31" s="749">
        <v>26247</v>
      </c>
      <c r="J31" s="749" t="s">
        <v>620</v>
      </c>
      <c r="K31" s="749" t="s">
        <v>619</v>
      </c>
      <c r="L31" s="752">
        <v>205.04</v>
      </c>
      <c r="M31" s="752">
        <v>1</v>
      </c>
      <c r="N31" s="753">
        <v>205.04</v>
      </c>
    </row>
    <row r="32" spans="1:14" ht="14.4" customHeight="1" x14ac:dyDescent="0.3">
      <c r="A32" s="747" t="s">
        <v>543</v>
      </c>
      <c r="B32" s="748" t="s">
        <v>544</v>
      </c>
      <c r="C32" s="749" t="s">
        <v>560</v>
      </c>
      <c r="D32" s="750" t="s">
        <v>561</v>
      </c>
      <c r="E32" s="751">
        <v>50113001</v>
      </c>
      <c r="F32" s="750" t="s">
        <v>569</v>
      </c>
      <c r="G32" s="749" t="s">
        <v>570</v>
      </c>
      <c r="H32" s="749">
        <v>140274</v>
      </c>
      <c r="I32" s="749">
        <v>40274</v>
      </c>
      <c r="J32" s="749" t="s">
        <v>621</v>
      </c>
      <c r="K32" s="749" t="s">
        <v>622</v>
      </c>
      <c r="L32" s="752">
        <v>51.770000000000017</v>
      </c>
      <c r="M32" s="752">
        <v>1</v>
      </c>
      <c r="N32" s="753">
        <v>51.770000000000017</v>
      </c>
    </row>
    <row r="33" spans="1:14" ht="14.4" customHeight="1" x14ac:dyDescent="0.3">
      <c r="A33" s="747" t="s">
        <v>543</v>
      </c>
      <c r="B33" s="748" t="s">
        <v>544</v>
      </c>
      <c r="C33" s="749" t="s">
        <v>560</v>
      </c>
      <c r="D33" s="750" t="s">
        <v>561</v>
      </c>
      <c r="E33" s="751">
        <v>50113001</v>
      </c>
      <c r="F33" s="750" t="s">
        <v>569</v>
      </c>
      <c r="G33" s="749" t="s">
        <v>570</v>
      </c>
      <c r="H33" s="749">
        <v>117166</v>
      </c>
      <c r="I33" s="749">
        <v>17166</v>
      </c>
      <c r="J33" s="749" t="s">
        <v>623</v>
      </c>
      <c r="K33" s="749" t="s">
        <v>624</v>
      </c>
      <c r="L33" s="752">
        <v>81.04000000000002</v>
      </c>
      <c r="M33" s="752">
        <v>1</v>
      </c>
      <c r="N33" s="753">
        <v>81.04000000000002</v>
      </c>
    </row>
    <row r="34" spans="1:14" ht="14.4" customHeight="1" x14ac:dyDescent="0.3">
      <c r="A34" s="747" t="s">
        <v>543</v>
      </c>
      <c r="B34" s="748" t="s">
        <v>544</v>
      </c>
      <c r="C34" s="749" t="s">
        <v>560</v>
      </c>
      <c r="D34" s="750" t="s">
        <v>561</v>
      </c>
      <c r="E34" s="751">
        <v>50113001</v>
      </c>
      <c r="F34" s="750" t="s">
        <v>569</v>
      </c>
      <c r="G34" s="749" t="s">
        <v>570</v>
      </c>
      <c r="H34" s="749">
        <v>176496</v>
      </c>
      <c r="I34" s="749">
        <v>76496</v>
      </c>
      <c r="J34" s="749" t="s">
        <v>625</v>
      </c>
      <c r="K34" s="749" t="s">
        <v>626</v>
      </c>
      <c r="L34" s="752">
        <v>125.43000000000002</v>
      </c>
      <c r="M34" s="752">
        <v>10</v>
      </c>
      <c r="N34" s="753">
        <v>1254.3000000000002</v>
      </c>
    </row>
    <row r="35" spans="1:14" ht="14.4" customHeight="1" x14ac:dyDescent="0.3">
      <c r="A35" s="747" t="s">
        <v>543</v>
      </c>
      <c r="B35" s="748" t="s">
        <v>544</v>
      </c>
      <c r="C35" s="749" t="s">
        <v>560</v>
      </c>
      <c r="D35" s="750" t="s">
        <v>561</v>
      </c>
      <c r="E35" s="751">
        <v>50113001</v>
      </c>
      <c r="F35" s="750" t="s">
        <v>569</v>
      </c>
      <c r="G35" s="749" t="s">
        <v>570</v>
      </c>
      <c r="H35" s="749">
        <v>102679</v>
      </c>
      <c r="I35" s="749">
        <v>2679</v>
      </c>
      <c r="J35" s="749" t="s">
        <v>627</v>
      </c>
      <c r="K35" s="749" t="s">
        <v>628</v>
      </c>
      <c r="L35" s="752">
        <v>164.48</v>
      </c>
      <c r="M35" s="752">
        <v>4</v>
      </c>
      <c r="N35" s="753">
        <v>657.92</v>
      </c>
    </row>
    <row r="36" spans="1:14" ht="14.4" customHeight="1" x14ac:dyDescent="0.3">
      <c r="A36" s="747" t="s">
        <v>543</v>
      </c>
      <c r="B36" s="748" t="s">
        <v>544</v>
      </c>
      <c r="C36" s="749" t="s">
        <v>560</v>
      </c>
      <c r="D36" s="750" t="s">
        <v>561</v>
      </c>
      <c r="E36" s="751">
        <v>50113001</v>
      </c>
      <c r="F36" s="750" t="s">
        <v>569</v>
      </c>
      <c r="G36" s="749" t="s">
        <v>570</v>
      </c>
      <c r="H36" s="749">
        <v>162316</v>
      </c>
      <c r="I36" s="749">
        <v>62316</v>
      </c>
      <c r="J36" s="749" t="s">
        <v>629</v>
      </c>
      <c r="K36" s="749" t="s">
        <v>630</v>
      </c>
      <c r="L36" s="752">
        <v>149.45000000000005</v>
      </c>
      <c r="M36" s="752">
        <v>1</v>
      </c>
      <c r="N36" s="753">
        <v>149.45000000000005</v>
      </c>
    </row>
    <row r="37" spans="1:14" ht="14.4" customHeight="1" x14ac:dyDescent="0.3">
      <c r="A37" s="747" t="s">
        <v>543</v>
      </c>
      <c r="B37" s="748" t="s">
        <v>544</v>
      </c>
      <c r="C37" s="749" t="s">
        <v>560</v>
      </c>
      <c r="D37" s="750" t="s">
        <v>561</v>
      </c>
      <c r="E37" s="751">
        <v>50113001</v>
      </c>
      <c r="F37" s="750" t="s">
        <v>569</v>
      </c>
      <c r="G37" s="749" t="s">
        <v>570</v>
      </c>
      <c r="H37" s="749">
        <v>162317</v>
      </c>
      <c r="I37" s="749">
        <v>62317</v>
      </c>
      <c r="J37" s="749" t="s">
        <v>629</v>
      </c>
      <c r="K37" s="749" t="s">
        <v>631</v>
      </c>
      <c r="L37" s="752">
        <v>286.00000000000006</v>
      </c>
      <c r="M37" s="752">
        <v>1</v>
      </c>
      <c r="N37" s="753">
        <v>286.00000000000006</v>
      </c>
    </row>
    <row r="38" spans="1:14" ht="14.4" customHeight="1" x14ac:dyDescent="0.3">
      <c r="A38" s="747" t="s">
        <v>543</v>
      </c>
      <c r="B38" s="748" t="s">
        <v>544</v>
      </c>
      <c r="C38" s="749" t="s">
        <v>560</v>
      </c>
      <c r="D38" s="750" t="s">
        <v>561</v>
      </c>
      <c r="E38" s="751">
        <v>50113001</v>
      </c>
      <c r="F38" s="750" t="s">
        <v>569</v>
      </c>
      <c r="G38" s="749" t="s">
        <v>577</v>
      </c>
      <c r="H38" s="749">
        <v>146980</v>
      </c>
      <c r="I38" s="749">
        <v>46980</v>
      </c>
      <c r="J38" s="749" t="s">
        <v>632</v>
      </c>
      <c r="K38" s="749" t="s">
        <v>633</v>
      </c>
      <c r="L38" s="752">
        <v>204.88999999999996</v>
      </c>
      <c r="M38" s="752">
        <v>1</v>
      </c>
      <c r="N38" s="753">
        <v>204.88999999999996</v>
      </c>
    </row>
    <row r="39" spans="1:14" ht="14.4" customHeight="1" x14ac:dyDescent="0.3">
      <c r="A39" s="747" t="s">
        <v>543</v>
      </c>
      <c r="B39" s="748" t="s">
        <v>544</v>
      </c>
      <c r="C39" s="749" t="s">
        <v>560</v>
      </c>
      <c r="D39" s="750" t="s">
        <v>561</v>
      </c>
      <c r="E39" s="751">
        <v>50113001</v>
      </c>
      <c r="F39" s="750" t="s">
        <v>569</v>
      </c>
      <c r="G39" s="749" t="s">
        <v>577</v>
      </c>
      <c r="H39" s="749">
        <v>145499</v>
      </c>
      <c r="I39" s="749">
        <v>45499</v>
      </c>
      <c r="J39" s="749" t="s">
        <v>634</v>
      </c>
      <c r="K39" s="749" t="s">
        <v>635</v>
      </c>
      <c r="L39" s="752">
        <v>101.84</v>
      </c>
      <c r="M39" s="752">
        <v>2</v>
      </c>
      <c r="N39" s="753">
        <v>203.68</v>
      </c>
    </row>
    <row r="40" spans="1:14" ht="14.4" customHeight="1" x14ac:dyDescent="0.3">
      <c r="A40" s="747" t="s">
        <v>543</v>
      </c>
      <c r="B40" s="748" t="s">
        <v>544</v>
      </c>
      <c r="C40" s="749" t="s">
        <v>560</v>
      </c>
      <c r="D40" s="750" t="s">
        <v>561</v>
      </c>
      <c r="E40" s="751">
        <v>50113001</v>
      </c>
      <c r="F40" s="750" t="s">
        <v>569</v>
      </c>
      <c r="G40" s="749" t="s">
        <v>577</v>
      </c>
      <c r="H40" s="749">
        <v>132225</v>
      </c>
      <c r="I40" s="749">
        <v>32225</v>
      </c>
      <c r="J40" s="749" t="s">
        <v>636</v>
      </c>
      <c r="K40" s="749" t="s">
        <v>637</v>
      </c>
      <c r="L40" s="752">
        <v>72.332857142857179</v>
      </c>
      <c r="M40" s="752">
        <v>7</v>
      </c>
      <c r="N40" s="753">
        <v>506.33000000000027</v>
      </c>
    </row>
    <row r="41" spans="1:14" ht="14.4" customHeight="1" x14ac:dyDescent="0.3">
      <c r="A41" s="747" t="s">
        <v>543</v>
      </c>
      <c r="B41" s="748" t="s">
        <v>544</v>
      </c>
      <c r="C41" s="749" t="s">
        <v>560</v>
      </c>
      <c r="D41" s="750" t="s">
        <v>561</v>
      </c>
      <c r="E41" s="751">
        <v>50113001</v>
      </c>
      <c r="F41" s="750" t="s">
        <v>569</v>
      </c>
      <c r="G41" s="749" t="s">
        <v>577</v>
      </c>
      <c r="H41" s="749">
        <v>158037</v>
      </c>
      <c r="I41" s="749">
        <v>58037</v>
      </c>
      <c r="J41" s="749" t="s">
        <v>638</v>
      </c>
      <c r="K41" s="749" t="s">
        <v>639</v>
      </c>
      <c r="L41" s="752">
        <v>93.859999999999985</v>
      </c>
      <c r="M41" s="752">
        <v>2</v>
      </c>
      <c r="N41" s="753">
        <v>187.71999999999997</v>
      </c>
    </row>
    <row r="42" spans="1:14" ht="14.4" customHeight="1" x14ac:dyDescent="0.3">
      <c r="A42" s="747" t="s">
        <v>543</v>
      </c>
      <c r="B42" s="748" t="s">
        <v>544</v>
      </c>
      <c r="C42" s="749" t="s">
        <v>560</v>
      </c>
      <c r="D42" s="750" t="s">
        <v>561</v>
      </c>
      <c r="E42" s="751">
        <v>50113001</v>
      </c>
      <c r="F42" s="750" t="s">
        <v>569</v>
      </c>
      <c r="G42" s="749" t="s">
        <v>570</v>
      </c>
      <c r="H42" s="749">
        <v>191624</v>
      </c>
      <c r="I42" s="749">
        <v>91624</v>
      </c>
      <c r="J42" s="749" t="s">
        <v>640</v>
      </c>
      <c r="K42" s="749" t="s">
        <v>641</v>
      </c>
      <c r="L42" s="752">
        <v>58.14</v>
      </c>
      <c r="M42" s="752">
        <v>1</v>
      </c>
      <c r="N42" s="753">
        <v>58.14</v>
      </c>
    </row>
    <row r="43" spans="1:14" ht="14.4" customHeight="1" x14ac:dyDescent="0.3">
      <c r="A43" s="747" t="s">
        <v>543</v>
      </c>
      <c r="B43" s="748" t="s">
        <v>544</v>
      </c>
      <c r="C43" s="749" t="s">
        <v>560</v>
      </c>
      <c r="D43" s="750" t="s">
        <v>561</v>
      </c>
      <c r="E43" s="751">
        <v>50113001</v>
      </c>
      <c r="F43" s="750" t="s">
        <v>569</v>
      </c>
      <c r="G43" s="749" t="s">
        <v>577</v>
      </c>
      <c r="H43" s="749">
        <v>850269</v>
      </c>
      <c r="I43" s="749">
        <v>128123</v>
      </c>
      <c r="J43" s="749" t="s">
        <v>642</v>
      </c>
      <c r="K43" s="749" t="s">
        <v>643</v>
      </c>
      <c r="L43" s="752">
        <v>91.990000000000023</v>
      </c>
      <c r="M43" s="752">
        <v>1</v>
      </c>
      <c r="N43" s="753">
        <v>91.990000000000023</v>
      </c>
    </row>
    <row r="44" spans="1:14" ht="14.4" customHeight="1" x14ac:dyDescent="0.3">
      <c r="A44" s="747" t="s">
        <v>543</v>
      </c>
      <c r="B44" s="748" t="s">
        <v>544</v>
      </c>
      <c r="C44" s="749" t="s">
        <v>560</v>
      </c>
      <c r="D44" s="750" t="s">
        <v>561</v>
      </c>
      <c r="E44" s="751">
        <v>50113001</v>
      </c>
      <c r="F44" s="750" t="s">
        <v>569</v>
      </c>
      <c r="G44" s="749" t="s">
        <v>570</v>
      </c>
      <c r="H44" s="749">
        <v>848172</v>
      </c>
      <c r="I44" s="749">
        <v>0</v>
      </c>
      <c r="J44" s="749" t="s">
        <v>644</v>
      </c>
      <c r="K44" s="749" t="s">
        <v>545</v>
      </c>
      <c r="L44" s="752">
        <v>178.41</v>
      </c>
      <c r="M44" s="752">
        <v>4</v>
      </c>
      <c r="N44" s="753">
        <v>713.64</v>
      </c>
    </row>
    <row r="45" spans="1:14" ht="14.4" customHeight="1" x14ac:dyDescent="0.3">
      <c r="A45" s="747" t="s">
        <v>543</v>
      </c>
      <c r="B45" s="748" t="s">
        <v>544</v>
      </c>
      <c r="C45" s="749" t="s">
        <v>560</v>
      </c>
      <c r="D45" s="750" t="s">
        <v>561</v>
      </c>
      <c r="E45" s="751">
        <v>50113001</v>
      </c>
      <c r="F45" s="750" t="s">
        <v>569</v>
      </c>
      <c r="G45" s="749" t="s">
        <v>570</v>
      </c>
      <c r="H45" s="749">
        <v>845329</v>
      </c>
      <c r="I45" s="749">
        <v>0</v>
      </c>
      <c r="J45" s="749" t="s">
        <v>645</v>
      </c>
      <c r="K45" s="749" t="s">
        <v>545</v>
      </c>
      <c r="L45" s="752">
        <v>178.41</v>
      </c>
      <c r="M45" s="752">
        <v>15</v>
      </c>
      <c r="N45" s="753">
        <v>2676.15</v>
      </c>
    </row>
    <row r="46" spans="1:14" ht="14.4" customHeight="1" x14ac:dyDescent="0.3">
      <c r="A46" s="747" t="s">
        <v>543</v>
      </c>
      <c r="B46" s="748" t="s">
        <v>544</v>
      </c>
      <c r="C46" s="749" t="s">
        <v>560</v>
      </c>
      <c r="D46" s="750" t="s">
        <v>561</v>
      </c>
      <c r="E46" s="751">
        <v>50113001</v>
      </c>
      <c r="F46" s="750" t="s">
        <v>569</v>
      </c>
      <c r="G46" s="749" t="s">
        <v>570</v>
      </c>
      <c r="H46" s="749">
        <v>203954</v>
      </c>
      <c r="I46" s="749">
        <v>203954</v>
      </c>
      <c r="J46" s="749" t="s">
        <v>646</v>
      </c>
      <c r="K46" s="749" t="s">
        <v>647</v>
      </c>
      <c r="L46" s="752">
        <v>92.410000000000011</v>
      </c>
      <c r="M46" s="752">
        <v>3</v>
      </c>
      <c r="N46" s="753">
        <v>277.23</v>
      </c>
    </row>
    <row r="47" spans="1:14" ht="14.4" customHeight="1" x14ac:dyDescent="0.3">
      <c r="A47" s="747" t="s">
        <v>543</v>
      </c>
      <c r="B47" s="748" t="s">
        <v>544</v>
      </c>
      <c r="C47" s="749" t="s">
        <v>560</v>
      </c>
      <c r="D47" s="750" t="s">
        <v>561</v>
      </c>
      <c r="E47" s="751">
        <v>50113001</v>
      </c>
      <c r="F47" s="750" t="s">
        <v>569</v>
      </c>
      <c r="G47" s="749" t="s">
        <v>577</v>
      </c>
      <c r="H47" s="749">
        <v>158716</v>
      </c>
      <c r="I47" s="749">
        <v>158716</v>
      </c>
      <c r="J47" s="749" t="s">
        <v>648</v>
      </c>
      <c r="K47" s="749" t="s">
        <v>649</v>
      </c>
      <c r="L47" s="752">
        <v>174.4499999999999</v>
      </c>
      <c r="M47" s="752">
        <v>1</v>
      </c>
      <c r="N47" s="753">
        <v>174.4499999999999</v>
      </c>
    </row>
    <row r="48" spans="1:14" ht="14.4" customHeight="1" x14ac:dyDescent="0.3">
      <c r="A48" s="747" t="s">
        <v>543</v>
      </c>
      <c r="B48" s="748" t="s">
        <v>544</v>
      </c>
      <c r="C48" s="749" t="s">
        <v>560</v>
      </c>
      <c r="D48" s="750" t="s">
        <v>561</v>
      </c>
      <c r="E48" s="751">
        <v>50113001</v>
      </c>
      <c r="F48" s="750" t="s">
        <v>569</v>
      </c>
      <c r="G48" s="749" t="s">
        <v>577</v>
      </c>
      <c r="H48" s="749">
        <v>158673</v>
      </c>
      <c r="I48" s="749">
        <v>158673</v>
      </c>
      <c r="J48" s="749" t="s">
        <v>650</v>
      </c>
      <c r="K48" s="749" t="s">
        <v>651</v>
      </c>
      <c r="L48" s="752">
        <v>26.40499999999999</v>
      </c>
      <c r="M48" s="752">
        <v>8</v>
      </c>
      <c r="N48" s="753">
        <v>211.23999999999992</v>
      </c>
    </row>
    <row r="49" spans="1:14" ht="14.4" customHeight="1" x14ac:dyDescent="0.3">
      <c r="A49" s="747" t="s">
        <v>543</v>
      </c>
      <c r="B49" s="748" t="s">
        <v>544</v>
      </c>
      <c r="C49" s="749" t="s">
        <v>560</v>
      </c>
      <c r="D49" s="750" t="s">
        <v>561</v>
      </c>
      <c r="E49" s="751">
        <v>50113001</v>
      </c>
      <c r="F49" s="750" t="s">
        <v>569</v>
      </c>
      <c r="G49" s="749" t="s">
        <v>577</v>
      </c>
      <c r="H49" s="749">
        <v>158692</v>
      </c>
      <c r="I49" s="749">
        <v>158692</v>
      </c>
      <c r="J49" s="749" t="s">
        <v>652</v>
      </c>
      <c r="K49" s="749" t="s">
        <v>653</v>
      </c>
      <c r="L49" s="752">
        <v>26.108571428571434</v>
      </c>
      <c r="M49" s="752">
        <v>7</v>
      </c>
      <c r="N49" s="753">
        <v>182.76000000000005</v>
      </c>
    </row>
    <row r="50" spans="1:14" ht="14.4" customHeight="1" x14ac:dyDescent="0.3">
      <c r="A50" s="747" t="s">
        <v>543</v>
      </c>
      <c r="B50" s="748" t="s">
        <v>544</v>
      </c>
      <c r="C50" s="749" t="s">
        <v>560</v>
      </c>
      <c r="D50" s="750" t="s">
        <v>561</v>
      </c>
      <c r="E50" s="751">
        <v>50113001</v>
      </c>
      <c r="F50" s="750" t="s">
        <v>569</v>
      </c>
      <c r="G50" s="749" t="s">
        <v>577</v>
      </c>
      <c r="H50" s="749">
        <v>158697</v>
      </c>
      <c r="I50" s="749">
        <v>158697</v>
      </c>
      <c r="J50" s="749" t="s">
        <v>652</v>
      </c>
      <c r="K50" s="749" t="s">
        <v>654</v>
      </c>
      <c r="L50" s="752">
        <v>87.13</v>
      </c>
      <c r="M50" s="752">
        <v>2</v>
      </c>
      <c r="N50" s="753">
        <v>174.26</v>
      </c>
    </row>
    <row r="51" spans="1:14" ht="14.4" customHeight="1" x14ac:dyDescent="0.3">
      <c r="A51" s="747" t="s">
        <v>543</v>
      </c>
      <c r="B51" s="748" t="s">
        <v>544</v>
      </c>
      <c r="C51" s="749" t="s">
        <v>560</v>
      </c>
      <c r="D51" s="750" t="s">
        <v>561</v>
      </c>
      <c r="E51" s="751">
        <v>50113001</v>
      </c>
      <c r="F51" s="750" t="s">
        <v>569</v>
      </c>
      <c r="G51" s="749" t="s">
        <v>570</v>
      </c>
      <c r="H51" s="749">
        <v>500458</v>
      </c>
      <c r="I51" s="749">
        <v>0</v>
      </c>
      <c r="J51" s="749" t="s">
        <v>655</v>
      </c>
      <c r="K51" s="749" t="s">
        <v>545</v>
      </c>
      <c r="L51" s="752">
        <v>123.71999999999998</v>
      </c>
      <c r="M51" s="752">
        <v>1</v>
      </c>
      <c r="N51" s="753">
        <v>123.71999999999998</v>
      </c>
    </row>
    <row r="52" spans="1:14" ht="14.4" customHeight="1" x14ac:dyDescent="0.3">
      <c r="A52" s="747" t="s">
        <v>543</v>
      </c>
      <c r="B52" s="748" t="s">
        <v>544</v>
      </c>
      <c r="C52" s="749" t="s">
        <v>560</v>
      </c>
      <c r="D52" s="750" t="s">
        <v>561</v>
      </c>
      <c r="E52" s="751">
        <v>50113001</v>
      </c>
      <c r="F52" s="750" t="s">
        <v>569</v>
      </c>
      <c r="G52" s="749" t="s">
        <v>570</v>
      </c>
      <c r="H52" s="749">
        <v>394130</v>
      </c>
      <c r="I52" s="749">
        <v>0</v>
      </c>
      <c r="J52" s="749" t="s">
        <v>656</v>
      </c>
      <c r="K52" s="749" t="s">
        <v>545</v>
      </c>
      <c r="L52" s="752">
        <v>30.879999999999995</v>
      </c>
      <c r="M52" s="752">
        <v>1</v>
      </c>
      <c r="N52" s="753">
        <v>30.879999999999995</v>
      </c>
    </row>
    <row r="53" spans="1:14" ht="14.4" customHeight="1" x14ac:dyDescent="0.3">
      <c r="A53" s="747" t="s">
        <v>543</v>
      </c>
      <c r="B53" s="748" t="s">
        <v>544</v>
      </c>
      <c r="C53" s="749" t="s">
        <v>560</v>
      </c>
      <c r="D53" s="750" t="s">
        <v>561</v>
      </c>
      <c r="E53" s="751">
        <v>50113001</v>
      </c>
      <c r="F53" s="750" t="s">
        <v>569</v>
      </c>
      <c r="G53" s="749" t="s">
        <v>570</v>
      </c>
      <c r="H53" s="749">
        <v>199466</v>
      </c>
      <c r="I53" s="749">
        <v>199466</v>
      </c>
      <c r="J53" s="749" t="s">
        <v>657</v>
      </c>
      <c r="K53" s="749" t="s">
        <v>658</v>
      </c>
      <c r="L53" s="752">
        <v>112.51999999999998</v>
      </c>
      <c r="M53" s="752">
        <v>10</v>
      </c>
      <c r="N53" s="753">
        <v>1125.1999999999998</v>
      </c>
    </row>
    <row r="54" spans="1:14" ht="14.4" customHeight="1" x14ac:dyDescent="0.3">
      <c r="A54" s="747" t="s">
        <v>543</v>
      </c>
      <c r="B54" s="748" t="s">
        <v>544</v>
      </c>
      <c r="C54" s="749" t="s">
        <v>560</v>
      </c>
      <c r="D54" s="750" t="s">
        <v>561</v>
      </c>
      <c r="E54" s="751">
        <v>50113001</v>
      </c>
      <c r="F54" s="750" t="s">
        <v>569</v>
      </c>
      <c r="G54" s="749" t="s">
        <v>570</v>
      </c>
      <c r="H54" s="749">
        <v>147515</v>
      </c>
      <c r="I54" s="749">
        <v>47515</v>
      </c>
      <c r="J54" s="749" t="s">
        <v>659</v>
      </c>
      <c r="K54" s="749" t="s">
        <v>660</v>
      </c>
      <c r="L54" s="752">
        <v>143.65</v>
      </c>
      <c r="M54" s="752">
        <v>1</v>
      </c>
      <c r="N54" s="753">
        <v>143.65</v>
      </c>
    </row>
    <row r="55" spans="1:14" ht="14.4" customHeight="1" x14ac:dyDescent="0.3">
      <c r="A55" s="747" t="s">
        <v>543</v>
      </c>
      <c r="B55" s="748" t="s">
        <v>544</v>
      </c>
      <c r="C55" s="749" t="s">
        <v>560</v>
      </c>
      <c r="D55" s="750" t="s">
        <v>561</v>
      </c>
      <c r="E55" s="751">
        <v>50113001</v>
      </c>
      <c r="F55" s="750" t="s">
        <v>569</v>
      </c>
      <c r="G55" s="749" t="s">
        <v>570</v>
      </c>
      <c r="H55" s="749">
        <v>164888</v>
      </c>
      <c r="I55" s="749">
        <v>164888</v>
      </c>
      <c r="J55" s="749" t="s">
        <v>661</v>
      </c>
      <c r="K55" s="749" t="s">
        <v>662</v>
      </c>
      <c r="L55" s="752">
        <v>215.31000000000006</v>
      </c>
      <c r="M55" s="752">
        <v>2</v>
      </c>
      <c r="N55" s="753">
        <v>430.62000000000012</v>
      </c>
    </row>
    <row r="56" spans="1:14" ht="14.4" customHeight="1" x14ac:dyDescent="0.3">
      <c r="A56" s="747" t="s">
        <v>543</v>
      </c>
      <c r="B56" s="748" t="s">
        <v>544</v>
      </c>
      <c r="C56" s="749" t="s">
        <v>560</v>
      </c>
      <c r="D56" s="750" t="s">
        <v>561</v>
      </c>
      <c r="E56" s="751">
        <v>50113001</v>
      </c>
      <c r="F56" s="750" t="s">
        <v>569</v>
      </c>
      <c r="G56" s="749" t="s">
        <v>570</v>
      </c>
      <c r="H56" s="749">
        <v>850642</v>
      </c>
      <c r="I56" s="749">
        <v>169673</v>
      </c>
      <c r="J56" s="749" t="s">
        <v>663</v>
      </c>
      <c r="K56" s="749" t="s">
        <v>664</v>
      </c>
      <c r="L56" s="752">
        <v>132.11000000000001</v>
      </c>
      <c r="M56" s="752">
        <v>3</v>
      </c>
      <c r="N56" s="753">
        <v>396.33000000000004</v>
      </c>
    </row>
    <row r="57" spans="1:14" ht="14.4" customHeight="1" x14ac:dyDescent="0.3">
      <c r="A57" s="747" t="s">
        <v>543</v>
      </c>
      <c r="B57" s="748" t="s">
        <v>544</v>
      </c>
      <c r="C57" s="749" t="s">
        <v>560</v>
      </c>
      <c r="D57" s="750" t="s">
        <v>561</v>
      </c>
      <c r="E57" s="751">
        <v>50113001</v>
      </c>
      <c r="F57" s="750" t="s">
        <v>569</v>
      </c>
      <c r="G57" s="749" t="s">
        <v>570</v>
      </c>
      <c r="H57" s="749">
        <v>159011</v>
      </c>
      <c r="I57" s="749">
        <v>159011</v>
      </c>
      <c r="J57" s="749" t="s">
        <v>665</v>
      </c>
      <c r="K57" s="749" t="s">
        <v>666</v>
      </c>
      <c r="L57" s="752">
        <v>162.87999999999991</v>
      </c>
      <c r="M57" s="752">
        <v>1</v>
      </c>
      <c r="N57" s="753">
        <v>162.87999999999991</v>
      </c>
    </row>
    <row r="58" spans="1:14" ht="14.4" customHeight="1" x14ac:dyDescent="0.3">
      <c r="A58" s="747" t="s">
        <v>543</v>
      </c>
      <c r="B58" s="748" t="s">
        <v>544</v>
      </c>
      <c r="C58" s="749" t="s">
        <v>560</v>
      </c>
      <c r="D58" s="750" t="s">
        <v>561</v>
      </c>
      <c r="E58" s="751">
        <v>50113001</v>
      </c>
      <c r="F58" s="750" t="s">
        <v>569</v>
      </c>
      <c r="G58" s="749" t="s">
        <v>570</v>
      </c>
      <c r="H58" s="749">
        <v>188356</v>
      </c>
      <c r="I58" s="749">
        <v>88356</v>
      </c>
      <c r="J58" s="749" t="s">
        <v>667</v>
      </c>
      <c r="K58" s="749" t="s">
        <v>668</v>
      </c>
      <c r="L58" s="752">
        <v>96.03</v>
      </c>
      <c r="M58" s="752">
        <v>2</v>
      </c>
      <c r="N58" s="753">
        <v>192.06</v>
      </c>
    </row>
    <row r="59" spans="1:14" ht="14.4" customHeight="1" x14ac:dyDescent="0.3">
      <c r="A59" s="747" t="s">
        <v>543</v>
      </c>
      <c r="B59" s="748" t="s">
        <v>544</v>
      </c>
      <c r="C59" s="749" t="s">
        <v>560</v>
      </c>
      <c r="D59" s="750" t="s">
        <v>561</v>
      </c>
      <c r="E59" s="751">
        <v>50113001</v>
      </c>
      <c r="F59" s="750" t="s">
        <v>569</v>
      </c>
      <c r="G59" s="749" t="s">
        <v>577</v>
      </c>
      <c r="H59" s="749">
        <v>850390</v>
      </c>
      <c r="I59" s="749">
        <v>102600</v>
      </c>
      <c r="J59" s="749" t="s">
        <v>669</v>
      </c>
      <c r="K59" s="749" t="s">
        <v>670</v>
      </c>
      <c r="L59" s="752">
        <v>68.320000000000007</v>
      </c>
      <c r="M59" s="752">
        <v>3</v>
      </c>
      <c r="N59" s="753">
        <v>204.96</v>
      </c>
    </row>
    <row r="60" spans="1:14" ht="14.4" customHeight="1" x14ac:dyDescent="0.3">
      <c r="A60" s="747" t="s">
        <v>543</v>
      </c>
      <c r="B60" s="748" t="s">
        <v>544</v>
      </c>
      <c r="C60" s="749" t="s">
        <v>560</v>
      </c>
      <c r="D60" s="750" t="s">
        <v>561</v>
      </c>
      <c r="E60" s="751">
        <v>50113001</v>
      </c>
      <c r="F60" s="750" t="s">
        <v>569</v>
      </c>
      <c r="G60" s="749" t="s">
        <v>570</v>
      </c>
      <c r="H60" s="749">
        <v>171547</v>
      </c>
      <c r="I60" s="749">
        <v>171547</v>
      </c>
      <c r="J60" s="749" t="s">
        <v>671</v>
      </c>
      <c r="K60" s="749" t="s">
        <v>672</v>
      </c>
      <c r="L60" s="752">
        <v>54.970000000000013</v>
      </c>
      <c r="M60" s="752">
        <v>1</v>
      </c>
      <c r="N60" s="753">
        <v>54.970000000000013</v>
      </c>
    </row>
    <row r="61" spans="1:14" ht="14.4" customHeight="1" x14ac:dyDescent="0.3">
      <c r="A61" s="747" t="s">
        <v>543</v>
      </c>
      <c r="B61" s="748" t="s">
        <v>544</v>
      </c>
      <c r="C61" s="749" t="s">
        <v>560</v>
      </c>
      <c r="D61" s="750" t="s">
        <v>561</v>
      </c>
      <c r="E61" s="751">
        <v>50113001</v>
      </c>
      <c r="F61" s="750" t="s">
        <v>569</v>
      </c>
      <c r="G61" s="749" t="s">
        <v>577</v>
      </c>
      <c r="H61" s="749">
        <v>110252</v>
      </c>
      <c r="I61" s="749">
        <v>10252</v>
      </c>
      <c r="J61" s="749" t="s">
        <v>673</v>
      </c>
      <c r="K61" s="749" t="s">
        <v>582</v>
      </c>
      <c r="L61" s="752">
        <v>70.400000000000006</v>
      </c>
      <c r="M61" s="752">
        <v>2</v>
      </c>
      <c r="N61" s="753">
        <v>140.80000000000001</v>
      </c>
    </row>
    <row r="62" spans="1:14" ht="14.4" customHeight="1" x14ac:dyDescent="0.3">
      <c r="A62" s="747" t="s">
        <v>543</v>
      </c>
      <c r="B62" s="748" t="s">
        <v>544</v>
      </c>
      <c r="C62" s="749" t="s">
        <v>560</v>
      </c>
      <c r="D62" s="750" t="s">
        <v>561</v>
      </c>
      <c r="E62" s="751">
        <v>50113001</v>
      </c>
      <c r="F62" s="750" t="s">
        <v>569</v>
      </c>
      <c r="G62" s="749" t="s">
        <v>570</v>
      </c>
      <c r="H62" s="749">
        <v>178277</v>
      </c>
      <c r="I62" s="749">
        <v>78277</v>
      </c>
      <c r="J62" s="749" t="s">
        <v>674</v>
      </c>
      <c r="K62" s="749" t="s">
        <v>675</v>
      </c>
      <c r="L62" s="752">
        <v>37.173333333333339</v>
      </c>
      <c r="M62" s="752">
        <v>3</v>
      </c>
      <c r="N62" s="753">
        <v>111.52000000000002</v>
      </c>
    </row>
    <row r="63" spans="1:14" ht="14.4" customHeight="1" x14ac:dyDescent="0.3">
      <c r="A63" s="747" t="s">
        <v>543</v>
      </c>
      <c r="B63" s="748" t="s">
        <v>544</v>
      </c>
      <c r="C63" s="749" t="s">
        <v>560</v>
      </c>
      <c r="D63" s="750" t="s">
        <v>561</v>
      </c>
      <c r="E63" s="751">
        <v>50113001</v>
      </c>
      <c r="F63" s="750" t="s">
        <v>569</v>
      </c>
      <c r="G63" s="749" t="s">
        <v>577</v>
      </c>
      <c r="H63" s="749">
        <v>117425</v>
      </c>
      <c r="I63" s="749">
        <v>17425</v>
      </c>
      <c r="J63" s="749" t="s">
        <v>676</v>
      </c>
      <c r="K63" s="749" t="s">
        <v>677</v>
      </c>
      <c r="L63" s="752">
        <v>19.799999999999997</v>
      </c>
      <c r="M63" s="752">
        <v>6</v>
      </c>
      <c r="N63" s="753">
        <v>118.79999999999998</v>
      </c>
    </row>
    <row r="64" spans="1:14" ht="14.4" customHeight="1" x14ac:dyDescent="0.3">
      <c r="A64" s="747" t="s">
        <v>543</v>
      </c>
      <c r="B64" s="748" t="s">
        <v>544</v>
      </c>
      <c r="C64" s="749" t="s">
        <v>560</v>
      </c>
      <c r="D64" s="750" t="s">
        <v>561</v>
      </c>
      <c r="E64" s="751">
        <v>50113001</v>
      </c>
      <c r="F64" s="750" t="s">
        <v>569</v>
      </c>
      <c r="G64" s="749" t="s">
        <v>577</v>
      </c>
      <c r="H64" s="749">
        <v>117431</v>
      </c>
      <c r="I64" s="749">
        <v>17431</v>
      </c>
      <c r="J64" s="749" t="s">
        <v>678</v>
      </c>
      <c r="K64" s="749" t="s">
        <v>609</v>
      </c>
      <c r="L64" s="752">
        <v>27.079999999999995</v>
      </c>
      <c r="M64" s="752">
        <v>3</v>
      </c>
      <c r="N64" s="753">
        <v>81.239999999999981</v>
      </c>
    </row>
    <row r="65" spans="1:14" ht="14.4" customHeight="1" x14ac:dyDescent="0.3">
      <c r="A65" s="747" t="s">
        <v>543</v>
      </c>
      <c r="B65" s="748" t="s">
        <v>544</v>
      </c>
      <c r="C65" s="749" t="s">
        <v>560</v>
      </c>
      <c r="D65" s="750" t="s">
        <v>561</v>
      </c>
      <c r="E65" s="751">
        <v>50113001</v>
      </c>
      <c r="F65" s="750" t="s">
        <v>569</v>
      </c>
      <c r="G65" s="749" t="s">
        <v>570</v>
      </c>
      <c r="H65" s="749">
        <v>114808</v>
      </c>
      <c r="I65" s="749">
        <v>14808</v>
      </c>
      <c r="J65" s="749" t="s">
        <v>679</v>
      </c>
      <c r="K65" s="749" t="s">
        <v>680</v>
      </c>
      <c r="L65" s="752">
        <v>53.460000000000008</v>
      </c>
      <c r="M65" s="752">
        <v>4</v>
      </c>
      <c r="N65" s="753">
        <v>213.84000000000003</v>
      </c>
    </row>
    <row r="66" spans="1:14" ht="14.4" customHeight="1" x14ac:dyDescent="0.3">
      <c r="A66" s="747" t="s">
        <v>543</v>
      </c>
      <c r="B66" s="748" t="s">
        <v>544</v>
      </c>
      <c r="C66" s="749" t="s">
        <v>560</v>
      </c>
      <c r="D66" s="750" t="s">
        <v>561</v>
      </c>
      <c r="E66" s="751">
        <v>50113001</v>
      </c>
      <c r="F66" s="750" t="s">
        <v>569</v>
      </c>
      <c r="G66" s="749" t="s">
        <v>570</v>
      </c>
      <c r="H66" s="749">
        <v>156992</v>
      </c>
      <c r="I66" s="749">
        <v>56992</v>
      </c>
      <c r="J66" s="749" t="s">
        <v>681</v>
      </c>
      <c r="K66" s="749" t="s">
        <v>682</v>
      </c>
      <c r="L66" s="752">
        <v>61.444210526315793</v>
      </c>
      <c r="M66" s="752">
        <v>19</v>
      </c>
      <c r="N66" s="753">
        <v>1167.44</v>
      </c>
    </row>
    <row r="67" spans="1:14" ht="14.4" customHeight="1" x14ac:dyDescent="0.3">
      <c r="A67" s="747" t="s">
        <v>543</v>
      </c>
      <c r="B67" s="748" t="s">
        <v>544</v>
      </c>
      <c r="C67" s="749" t="s">
        <v>560</v>
      </c>
      <c r="D67" s="750" t="s">
        <v>561</v>
      </c>
      <c r="E67" s="751">
        <v>50113001</v>
      </c>
      <c r="F67" s="750" t="s">
        <v>569</v>
      </c>
      <c r="G67" s="749" t="s">
        <v>570</v>
      </c>
      <c r="H67" s="749">
        <v>156993</v>
      </c>
      <c r="I67" s="749">
        <v>56993</v>
      </c>
      <c r="J67" s="749" t="s">
        <v>683</v>
      </c>
      <c r="K67" s="749" t="s">
        <v>684</v>
      </c>
      <c r="L67" s="752">
        <v>73.15000000000002</v>
      </c>
      <c r="M67" s="752">
        <v>3</v>
      </c>
      <c r="N67" s="753">
        <v>219.45000000000005</v>
      </c>
    </row>
    <row r="68" spans="1:14" ht="14.4" customHeight="1" x14ac:dyDescent="0.3">
      <c r="A68" s="747" t="s">
        <v>543</v>
      </c>
      <c r="B68" s="748" t="s">
        <v>544</v>
      </c>
      <c r="C68" s="749" t="s">
        <v>560</v>
      </c>
      <c r="D68" s="750" t="s">
        <v>561</v>
      </c>
      <c r="E68" s="751">
        <v>50113001</v>
      </c>
      <c r="F68" s="750" t="s">
        <v>569</v>
      </c>
      <c r="G68" s="749" t="s">
        <v>570</v>
      </c>
      <c r="H68" s="749">
        <v>112765</v>
      </c>
      <c r="I68" s="749">
        <v>184377</v>
      </c>
      <c r="J68" s="749" t="s">
        <v>685</v>
      </c>
      <c r="K68" s="749" t="s">
        <v>686</v>
      </c>
      <c r="L68" s="752">
        <v>899.76</v>
      </c>
      <c r="M68" s="752">
        <v>1</v>
      </c>
      <c r="N68" s="753">
        <v>899.76</v>
      </c>
    </row>
    <row r="69" spans="1:14" ht="14.4" customHeight="1" x14ac:dyDescent="0.3">
      <c r="A69" s="747" t="s">
        <v>543</v>
      </c>
      <c r="B69" s="748" t="s">
        <v>544</v>
      </c>
      <c r="C69" s="749" t="s">
        <v>560</v>
      </c>
      <c r="D69" s="750" t="s">
        <v>561</v>
      </c>
      <c r="E69" s="751">
        <v>50113001</v>
      </c>
      <c r="F69" s="750" t="s">
        <v>569</v>
      </c>
      <c r="G69" s="749" t="s">
        <v>577</v>
      </c>
      <c r="H69" s="749">
        <v>214433</v>
      </c>
      <c r="I69" s="749">
        <v>214433</v>
      </c>
      <c r="J69" s="749" t="s">
        <v>687</v>
      </c>
      <c r="K69" s="749" t="s">
        <v>688</v>
      </c>
      <c r="L69" s="752">
        <v>12.215000000000002</v>
      </c>
      <c r="M69" s="752">
        <v>18</v>
      </c>
      <c r="N69" s="753">
        <v>219.87000000000003</v>
      </c>
    </row>
    <row r="70" spans="1:14" ht="14.4" customHeight="1" x14ac:dyDescent="0.3">
      <c r="A70" s="747" t="s">
        <v>543</v>
      </c>
      <c r="B70" s="748" t="s">
        <v>544</v>
      </c>
      <c r="C70" s="749" t="s">
        <v>560</v>
      </c>
      <c r="D70" s="750" t="s">
        <v>561</v>
      </c>
      <c r="E70" s="751">
        <v>50113001</v>
      </c>
      <c r="F70" s="750" t="s">
        <v>569</v>
      </c>
      <c r="G70" s="749" t="s">
        <v>577</v>
      </c>
      <c r="H70" s="749">
        <v>214435</v>
      </c>
      <c r="I70" s="749">
        <v>214435</v>
      </c>
      <c r="J70" s="749" t="s">
        <v>687</v>
      </c>
      <c r="K70" s="749" t="s">
        <v>689</v>
      </c>
      <c r="L70" s="752">
        <v>42.975000000000001</v>
      </c>
      <c r="M70" s="752">
        <v>8</v>
      </c>
      <c r="N70" s="753">
        <v>343.8</v>
      </c>
    </row>
    <row r="71" spans="1:14" ht="14.4" customHeight="1" x14ac:dyDescent="0.3">
      <c r="A71" s="747" t="s">
        <v>543</v>
      </c>
      <c r="B71" s="748" t="s">
        <v>544</v>
      </c>
      <c r="C71" s="749" t="s">
        <v>560</v>
      </c>
      <c r="D71" s="750" t="s">
        <v>561</v>
      </c>
      <c r="E71" s="751">
        <v>50113001</v>
      </c>
      <c r="F71" s="750" t="s">
        <v>569</v>
      </c>
      <c r="G71" s="749" t="s">
        <v>577</v>
      </c>
      <c r="H71" s="749">
        <v>214427</v>
      </c>
      <c r="I71" s="749">
        <v>214427</v>
      </c>
      <c r="J71" s="749" t="s">
        <v>690</v>
      </c>
      <c r="K71" s="749" t="s">
        <v>691</v>
      </c>
      <c r="L71" s="752">
        <v>16.613333333333333</v>
      </c>
      <c r="M71" s="752">
        <v>36</v>
      </c>
      <c r="N71" s="753">
        <v>598.08000000000004</v>
      </c>
    </row>
    <row r="72" spans="1:14" ht="14.4" customHeight="1" x14ac:dyDescent="0.3">
      <c r="A72" s="747" t="s">
        <v>543</v>
      </c>
      <c r="B72" s="748" t="s">
        <v>544</v>
      </c>
      <c r="C72" s="749" t="s">
        <v>560</v>
      </c>
      <c r="D72" s="750" t="s">
        <v>561</v>
      </c>
      <c r="E72" s="751">
        <v>50113001</v>
      </c>
      <c r="F72" s="750" t="s">
        <v>569</v>
      </c>
      <c r="G72" s="749" t="s">
        <v>570</v>
      </c>
      <c r="H72" s="749">
        <v>194669</v>
      </c>
      <c r="I72" s="749">
        <v>194669</v>
      </c>
      <c r="J72" s="749" t="s">
        <v>692</v>
      </c>
      <c r="K72" s="749" t="s">
        <v>693</v>
      </c>
      <c r="L72" s="752">
        <v>1005.1300000000002</v>
      </c>
      <c r="M72" s="752">
        <v>1</v>
      </c>
      <c r="N72" s="753">
        <v>1005.1300000000002</v>
      </c>
    </row>
    <row r="73" spans="1:14" ht="14.4" customHeight="1" x14ac:dyDescent="0.3">
      <c r="A73" s="747" t="s">
        <v>543</v>
      </c>
      <c r="B73" s="748" t="s">
        <v>544</v>
      </c>
      <c r="C73" s="749" t="s">
        <v>560</v>
      </c>
      <c r="D73" s="750" t="s">
        <v>561</v>
      </c>
      <c r="E73" s="751">
        <v>50113001</v>
      </c>
      <c r="F73" s="750" t="s">
        <v>569</v>
      </c>
      <c r="G73" s="749" t="s">
        <v>570</v>
      </c>
      <c r="H73" s="749">
        <v>194680</v>
      </c>
      <c r="I73" s="749">
        <v>194680</v>
      </c>
      <c r="J73" s="749" t="s">
        <v>694</v>
      </c>
      <c r="K73" s="749" t="s">
        <v>693</v>
      </c>
      <c r="L73" s="752">
        <v>2023.3</v>
      </c>
      <c r="M73" s="752">
        <v>1</v>
      </c>
      <c r="N73" s="753">
        <v>2023.3</v>
      </c>
    </row>
    <row r="74" spans="1:14" ht="14.4" customHeight="1" x14ac:dyDescent="0.3">
      <c r="A74" s="747" t="s">
        <v>543</v>
      </c>
      <c r="B74" s="748" t="s">
        <v>544</v>
      </c>
      <c r="C74" s="749" t="s">
        <v>560</v>
      </c>
      <c r="D74" s="750" t="s">
        <v>561</v>
      </c>
      <c r="E74" s="751">
        <v>50113001</v>
      </c>
      <c r="F74" s="750" t="s">
        <v>569</v>
      </c>
      <c r="G74" s="749" t="s">
        <v>570</v>
      </c>
      <c r="H74" s="749">
        <v>194691</v>
      </c>
      <c r="I74" s="749">
        <v>194691</v>
      </c>
      <c r="J74" s="749" t="s">
        <v>695</v>
      </c>
      <c r="K74" s="749" t="s">
        <v>693</v>
      </c>
      <c r="L74" s="752">
        <v>1183.1099999999994</v>
      </c>
      <c r="M74" s="752">
        <v>1</v>
      </c>
      <c r="N74" s="753">
        <v>1183.1099999999994</v>
      </c>
    </row>
    <row r="75" spans="1:14" ht="14.4" customHeight="1" x14ac:dyDescent="0.3">
      <c r="A75" s="747" t="s">
        <v>543</v>
      </c>
      <c r="B75" s="748" t="s">
        <v>544</v>
      </c>
      <c r="C75" s="749" t="s">
        <v>560</v>
      </c>
      <c r="D75" s="750" t="s">
        <v>561</v>
      </c>
      <c r="E75" s="751">
        <v>50113001</v>
      </c>
      <c r="F75" s="750" t="s">
        <v>569</v>
      </c>
      <c r="G75" s="749" t="s">
        <v>577</v>
      </c>
      <c r="H75" s="749">
        <v>113767</v>
      </c>
      <c r="I75" s="749">
        <v>13767</v>
      </c>
      <c r="J75" s="749" t="s">
        <v>696</v>
      </c>
      <c r="K75" s="749" t="s">
        <v>697</v>
      </c>
      <c r="L75" s="752">
        <v>44.659999999999989</v>
      </c>
      <c r="M75" s="752">
        <v>6</v>
      </c>
      <c r="N75" s="753">
        <v>267.95999999999992</v>
      </c>
    </row>
    <row r="76" spans="1:14" ht="14.4" customHeight="1" x14ac:dyDescent="0.3">
      <c r="A76" s="747" t="s">
        <v>543</v>
      </c>
      <c r="B76" s="748" t="s">
        <v>544</v>
      </c>
      <c r="C76" s="749" t="s">
        <v>560</v>
      </c>
      <c r="D76" s="750" t="s">
        <v>561</v>
      </c>
      <c r="E76" s="751">
        <v>50113001</v>
      </c>
      <c r="F76" s="750" t="s">
        <v>569</v>
      </c>
      <c r="G76" s="749" t="s">
        <v>577</v>
      </c>
      <c r="H76" s="749">
        <v>848765</v>
      </c>
      <c r="I76" s="749">
        <v>107938</v>
      </c>
      <c r="J76" s="749" t="s">
        <v>696</v>
      </c>
      <c r="K76" s="749" t="s">
        <v>698</v>
      </c>
      <c r="L76" s="752">
        <v>128.45000000000002</v>
      </c>
      <c r="M76" s="752">
        <v>2</v>
      </c>
      <c r="N76" s="753">
        <v>256.90000000000003</v>
      </c>
    </row>
    <row r="77" spans="1:14" ht="14.4" customHeight="1" x14ac:dyDescent="0.3">
      <c r="A77" s="747" t="s">
        <v>543</v>
      </c>
      <c r="B77" s="748" t="s">
        <v>544</v>
      </c>
      <c r="C77" s="749" t="s">
        <v>560</v>
      </c>
      <c r="D77" s="750" t="s">
        <v>561</v>
      </c>
      <c r="E77" s="751">
        <v>50113001</v>
      </c>
      <c r="F77" s="750" t="s">
        <v>569</v>
      </c>
      <c r="G77" s="749" t="s">
        <v>570</v>
      </c>
      <c r="H77" s="749">
        <v>218354</v>
      </c>
      <c r="I77" s="749">
        <v>218354</v>
      </c>
      <c r="J77" s="749" t="s">
        <v>699</v>
      </c>
      <c r="K77" s="749" t="s">
        <v>700</v>
      </c>
      <c r="L77" s="752">
        <v>170.9</v>
      </c>
      <c r="M77" s="752">
        <v>1</v>
      </c>
      <c r="N77" s="753">
        <v>170.9</v>
      </c>
    </row>
    <row r="78" spans="1:14" ht="14.4" customHeight="1" x14ac:dyDescent="0.3">
      <c r="A78" s="747" t="s">
        <v>543</v>
      </c>
      <c r="B78" s="748" t="s">
        <v>544</v>
      </c>
      <c r="C78" s="749" t="s">
        <v>560</v>
      </c>
      <c r="D78" s="750" t="s">
        <v>561</v>
      </c>
      <c r="E78" s="751">
        <v>50113001</v>
      </c>
      <c r="F78" s="750" t="s">
        <v>569</v>
      </c>
      <c r="G78" s="749" t="s">
        <v>570</v>
      </c>
      <c r="H78" s="749">
        <v>213255</v>
      </c>
      <c r="I78" s="749">
        <v>213255</v>
      </c>
      <c r="J78" s="749" t="s">
        <v>701</v>
      </c>
      <c r="K78" s="749" t="s">
        <v>702</v>
      </c>
      <c r="L78" s="752">
        <v>125.72999999999998</v>
      </c>
      <c r="M78" s="752">
        <v>1</v>
      </c>
      <c r="N78" s="753">
        <v>125.72999999999998</v>
      </c>
    </row>
    <row r="79" spans="1:14" ht="14.4" customHeight="1" x14ac:dyDescent="0.3">
      <c r="A79" s="747" t="s">
        <v>543</v>
      </c>
      <c r="B79" s="748" t="s">
        <v>544</v>
      </c>
      <c r="C79" s="749" t="s">
        <v>560</v>
      </c>
      <c r="D79" s="750" t="s">
        <v>561</v>
      </c>
      <c r="E79" s="751">
        <v>50113001</v>
      </c>
      <c r="F79" s="750" t="s">
        <v>569</v>
      </c>
      <c r="G79" s="749" t="s">
        <v>570</v>
      </c>
      <c r="H79" s="749">
        <v>167746</v>
      </c>
      <c r="I79" s="749">
        <v>167746</v>
      </c>
      <c r="J79" s="749" t="s">
        <v>703</v>
      </c>
      <c r="K79" s="749" t="s">
        <v>704</v>
      </c>
      <c r="L79" s="752">
        <v>1088.1199999999999</v>
      </c>
      <c r="M79" s="752">
        <v>1</v>
      </c>
      <c r="N79" s="753">
        <v>1088.1199999999999</v>
      </c>
    </row>
    <row r="80" spans="1:14" ht="14.4" customHeight="1" x14ac:dyDescent="0.3">
      <c r="A80" s="747" t="s">
        <v>543</v>
      </c>
      <c r="B80" s="748" t="s">
        <v>544</v>
      </c>
      <c r="C80" s="749" t="s">
        <v>560</v>
      </c>
      <c r="D80" s="750" t="s">
        <v>561</v>
      </c>
      <c r="E80" s="751">
        <v>50113001</v>
      </c>
      <c r="F80" s="750" t="s">
        <v>569</v>
      </c>
      <c r="G80" s="749" t="s">
        <v>570</v>
      </c>
      <c r="H80" s="749">
        <v>193104</v>
      </c>
      <c r="I80" s="749">
        <v>93104</v>
      </c>
      <c r="J80" s="749" t="s">
        <v>705</v>
      </c>
      <c r="K80" s="749" t="s">
        <v>706</v>
      </c>
      <c r="L80" s="752">
        <v>46.859999999999992</v>
      </c>
      <c r="M80" s="752">
        <v>1</v>
      </c>
      <c r="N80" s="753">
        <v>46.859999999999992</v>
      </c>
    </row>
    <row r="81" spans="1:14" ht="14.4" customHeight="1" x14ac:dyDescent="0.3">
      <c r="A81" s="747" t="s">
        <v>543</v>
      </c>
      <c r="B81" s="748" t="s">
        <v>544</v>
      </c>
      <c r="C81" s="749" t="s">
        <v>560</v>
      </c>
      <c r="D81" s="750" t="s">
        <v>561</v>
      </c>
      <c r="E81" s="751">
        <v>50113001</v>
      </c>
      <c r="F81" s="750" t="s">
        <v>569</v>
      </c>
      <c r="G81" s="749" t="s">
        <v>577</v>
      </c>
      <c r="H81" s="749">
        <v>847134</v>
      </c>
      <c r="I81" s="749">
        <v>151050</v>
      </c>
      <c r="J81" s="749" t="s">
        <v>707</v>
      </c>
      <c r="K81" s="749" t="s">
        <v>708</v>
      </c>
      <c r="L81" s="752">
        <v>507.80000000000007</v>
      </c>
      <c r="M81" s="752">
        <v>2</v>
      </c>
      <c r="N81" s="753">
        <v>1015.6000000000001</v>
      </c>
    </row>
    <row r="82" spans="1:14" ht="14.4" customHeight="1" x14ac:dyDescent="0.3">
      <c r="A82" s="747" t="s">
        <v>543</v>
      </c>
      <c r="B82" s="748" t="s">
        <v>544</v>
      </c>
      <c r="C82" s="749" t="s">
        <v>560</v>
      </c>
      <c r="D82" s="750" t="s">
        <v>561</v>
      </c>
      <c r="E82" s="751">
        <v>50113001</v>
      </c>
      <c r="F82" s="750" t="s">
        <v>569</v>
      </c>
      <c r="G82" s="749" t="s">
        <v>577</v>
      </c>
      <c r="H82" s="749">
        <v>192587</v>
      </c>
      <c r="I82" s="749">
        <v>92587</v>
      </c>
      <c r="J82" s="749" t="s">
        <v>709</v>
      </c>
      <c r="K82" s="749" t="s">
        <v>710</v>
      </c>
      <c r="L82" s="752">
        <v>58.371250000000003</v>
      </c>
      <c r="M82" s="752">
        <v>8</v>
      </c>
      <c r="N82" s="753">
        <v>466.97</v>
      </c>
    </row>
    <row r="83" spans="1:14" ht="14.4" customHeight="1" x14ac:dyDescent="0.3">
      <c r="A83" s="747" t="s">
        <v>543</v>
      </c>
      <c r="B83" s="748" t="s">
        <v>544</v>
      </c>
      <c r="C83" s="749" t="s">
        <v>560</v>
      </c>
      <c r="D83" s="750" t="s">
        <v>561</v>
      </c>
      <c r="E83" s="751">
        <v>50113001</v>
      </c>
      <c r="F83" s="750" t="s">
        <v>569</v>
      </c>
      <c r="G83" s="749" t="s">
        <v>570</v>
      </c>
      <c r="H83" s="749">
        <v>114075</v>
      </c>
      <c r="I83" s="749">
        <v>14075</v>
      </c>
      <c r="J83" s="749" t="s">
        <v>711</v>
      </c>
      <c r="K83" s="749" t="s">
        <v>712</v>
      </c>
      <c r="L83" s="752">
        <v>294.97000000000008</v>
      </c>
      <c r="M83" s="752">
        <v>4</v>
      </c>
      <c r="N83" s="753">
        <v>1179.8800000000003</v>
      </c>
    </row>
    <row r="84" spans="1:14" ht="14.4" customHeight="1" x14ac:dyDescent="0.3">
      <c r="A84" s="747" t="s">
        <v>543</v>
      </c>
      <c r="B84" s="748" t="s">
        <v>544</v>
      </c>
      <c r="C84" s="749" t="s">
        <v>560</v>
      </c>
      <c r="D84" s="750" t="s">
        <v>561</v>
      </c>
      <c r="E84" s="751">
        <v>50113001</v>
      </c>
      <c r="F84" s="750" t="s">
        <v>569</v>
      </c>
      <c r="G84" s="749" t="s">
        <v>570</v>
      </c>
      <c r="H84" s="749">
        <v>197522</v>
      </c>
      <c r="I84" s="749">
        <v>97522</v>
      </c>
      <c r="J84" s="749" t="s">
        <v>711</v>
      </c>
      <c r="K84" s="749" t="s">
        <v>713</v>
      </c>
      <c r="L84" s="752">
        <v>159.20823529411766</v>
      </c>
      <c r="M84" s="752">
        <v>17</v>
      </c>
      <c r="N84" s="753">
        <v>2706.54</v>
      </c>
    </row>
    <row r="85" spans="1:14" ht="14.4" customHeight="1" x14ac:dyDescent="0.3">
      <c r="A85" s="747" t="s">
        <v>543</v>
      </c>
      <c r="B85" s="748" t="s">
        <v>544</v>
      </c>
      <c r="C85" s="749" t="s">
        <v>560</v>
      </c>
      <c r="D85" s="750" t="s">
        <v>561</v>
      </c>
      <c r="E85" s="751">
        <v>50113001</v>
      </c>
      <c r="F85" s="750" t="s">
        <v>569</v>
      </c>
      <c r="G85" s="749" t="s">
        <v>570</v>
      </c>
      <c r="H85" s="749">
        <v>184090</v>
      </c>
      <c r="I85" s="749">
        <v>84090</v>
      </c>
      <c r="J85" s="749" t="s">
        <v>714</v>
      </c>
      <c r="K85" s="749" t="s">
        <v>715</v>
      </c>
      <c r="L85" s="752">
        <v>60.56</v>
      </c>
      <c r="M85" s="752">
        <v>1</v>
      </c>
      <c r="N85" s="753">
        <v>60.56</v>
      </c>
    </row>
    <row r="86" spans="1:14" ht="14.4" customHeight="1" x14ac:dyDescent="0.3">
      <c r="A86" s="747" t="s">
        <v>543</v>
      </c>
      <c r="B86" s="748" t="s">
        <v>544</v>
      </c>
      <c r="C86" s="749" t="s">
        <v>560</v>
      </c>
      <c r="D86" s="750" t="s">
        <v>561</v>
      </c>
      <c r="E86" s="751">
        <v>50113001</v>
      </c>
      <c r="F86" s="750" t="s">
        <v>569</v>
      </c>
      <c r="G86" s="749" t="s">
        <v>570</v>
      </c>
      <c r="H86" s="749">
        <v>101290</v>
      </c>
      <c r="I86" s="749">
        <v>1290</v>
      </c>
      <c r="J86" s="749" t="s">
        <v>716</v>
      </c>
      <c r="K86" s="749" t="s">
        <v>717</v>
      </c>
      <c r="L86" s="752">
        <v>134.59500000000008</v>
      </c>
      <c r="M86" s="752">
        <v>2</v>
      </c>
      <c r="N86" s="753">
        <v>269.19000000000017</v>
      </c>
    </row>
    <row r="87" spans="1:14" ht="14.4" customHeight="1" x14ac:dyDescent="0.3">
      <c r="A87" s="747" t="s">
        <v>543</v>
      </c>
      <c r="B87" s="748" t="s">
        <v>544</v>
      </c>
      <c r="C87" s="749" t="s">
        <v>560</v>
      </c>
      <c r="D87" s="750" t="s">
        <v>561</v>
      </c>
      <c r="E87" s="751">
        <v>50113001</v>
      </c>
      <c r="F87" s="750" t="s">
        <v>569</v>
      </c>
      <c r="G87" s="749" t="s">
        <v>570</v>
      </c>
      <c r="H87" s="749">
        <v>118390</v>
      </c>
      <c r="I87" s="749">
        <v>18390</v>
      </c>
      <c r="J87" s="749" t="s">
        <v>716</v>
      </c>
      <c r="K87" s="749" t="s">
        <v>718</v>
      </c>
      <c r="L87" s="752">
        <v>256.83</v>
      </c>
      <c r="M87" s="752">
        <v>1</v>
      </c>
      <c r="N87" s="753">
        <v>256.83</v>
      </c>
    </row>
    <row r="88" spans="1:14" ht="14.4" customHeight="1" x14ac:dyDescent="0.3">
      <c r="A88" s="747" t="s">
        <v>543</v>
      </c>
      <c r="B88" s="748" t="s">
        <v>544</v>
      </c>
      <c r="C88" s="749" t="s">
        <v>560</v>
      </c>
      <c r="D88" s="750" t="s">
        <v>561</v>
      </c>
      <c r="E88" s="751">
        <v>50113001</v>
      </c>
      <c r="F88" s="750" t="s">
        <v>569</v>
      </c>
      <c r="G88" s="749" t="s">
        <v>570</v>
      </c>
      <c r="H88" s="749">
        <v>169417</v>
      </c>
      <c r="I88" s="749">
        <v>69417</v>
      </c>
      <c r="J88" s="749" t="s">
        <v>719</v>
      </c>
      <c r="K88" s="749" t="s">
        <v>720</v>
      </c>
      <c r="L88" s="752">
        <v>104.27000000000002</v>
      </c>
      <c r="M88" s="752">
        <v>1</v>
      </c>
      <c r="N88" s="753">
        <v>104.27000000000002</v>
      </c>
    </row>
    <row r="89" spans="1:14" ht="14.4" customHeight="1" x14ac:dyDescent="0.3">
      <c r="A89" s="747" t="s">
        <v>543</v>
      </c>
      <c r="B89" s="748" t="s">
        <v>544</v>
      </c>
      <c r="C89" s="749" t="s">
        <v>560</v>
      </c>
      <c r="D89" s="750" t="s">
        <v>561</v>
      </c>
      <c r="E89" s="751">
        <v>50113001</v>
      </c>
      <c r="F89" s="750" t="s">
        <v>569</v>
      </c>
      <c r="G89" s="749" t="s">
        <v>570</v>
      </c>
      <c r="H89" s="749">
        <v>102478</v>
      </c>
      <c r="I89" s="749">
        <v>2478</v>
      </c>
      <c r="J89" s="749" t="s">
        <v>721</v>
      </c>
      <c r="K89" s="749" t="s">
        <v>722</v>
      </c>
      <c r="L89" s="752">
        <v>77.08</v>
      </c>
      <c r="M89" s="752">
        <v>2</v>
      </c>
      <c r="N89" s="753">
        <v>154.16</v>
      </c>
    </row>
    <row r="90" spans="1:14" ht="14.4" customHeight="1" x14ac:dyDescent="0.3">
      <c r="A90" s="747" t="s">
        <v>543</v>
      </c>
      <c r="B90" s="748" t="s">
        <v>544</v>
      </c>
      <c r="C90" s="749" t="s">
        <v>560</v>
      </c>
      <c r="D90" s="750" t="s">
        <v>561</v>
      </c>
      <c r="E90" s="751">
        <v>50113001</v>
      </c>
      <c r="F90" s="750" t="s">
        <v>569</v>
      </c>
      <c r="G90" s="749" t="s">
        <v>570</v>
      </c>
      <c r="H90" s="749">
        <v>846346</v>
      </c>
      <c r="I90" s="749">
        <v>119672</v>
      </c>
      <c r="J90" s="749" t="s">
        <v>723</v>
      </c>
      <c r="K90" s="749" t="s">
        <v>724</v>
      </c>
      <c r="L90" s="752">
        <v>115.57000000000005</v>
      </c>
      <c r="M90" s="752">
        <v>1</v>
      </c>
      <c r="N90" s="753">
        <v>115.57000000000005</v>
      </c>
    </row>
    <row r="91" spans="1:14" ht="14.4" customHeight="1" x14ac:dyDescent="0.3">
      <c r="A91" s="747" t="s">
        <v>543</v>
      </c>
      <c r="B91" s="748" t="s">
        <v>544</v>
      </c>
      <c r="C91" s="749" t="s">
        <v>560</v>
      </c>
      <c r="D91" s="750" t="s">
        <v>561</v>
      </c>
      <c r="E91" s="751">
        <v>50113001</v>
      </c>
      <c r="F91" s="750" t="s">
        <v>569</v>
      </c>
      <c r="G91" s="749" t="s">
        <v>570</v>
      </c>
      <c r="H91" s="749">
        <v>117011</v>
      </c>
      <c r="I91" s="749">
        <v>17011</v>
      </c>
      <c r="J91" s="749" t="s">
        <v>725</v>
      </c>
      <c r="K91" s="749" t="s">
        <v>726</v>
      </c>
      <c r="L91" s="752">
        <v>145.57750000000001</v>
      </c>
      <c r="M91" s="752">
        <v>12</v>
      </c>
      <c r="N91" s="753">
        <v>1746.93</v>
      </c>
    </row>
    <row r="92" spans="1:14" ht="14.4" customHeight="1" x14ac:dyDescent="0.3">
      <c r="A92" s="747" t="s">
        <v>543</v>
      </c>
      <c r="B92" s="748" t="s">
        <v>544</v>
      </c>
      <c r="C92" s="749" t="s">
        <v>560</v>
      </c>
      <c r="D92" s="750" t="s">
        <v>561</v>
      </c>
      <c r="E92" s="751">
        <v>50113001</v>
      </c>
      <c r="F92" s="750" t="s">
        <v>569</v>
      </c>
      <c r="G92" s="749" t="s">
        <v>570</v>
      </c>
      <c r="H92" s="749">
        <v>183318</v>
      </c>
      <c r="I92" s="749">
        <v>83318</v>
      </c>
      <c r="J92" s="749" t="s">
        <v>727</v>
      </c>
      <c r="K92" s="749" t="s">
        <v>728</v>
      </c>
      <c r="L92" s="752">
        <v>31.805714285714291</v>
      </c>
      <c r="M92" s="752">
        <v>7</v>
      </c>
      <c r="N92" s="753">
        <v>222.64000000000004</v>
      </c>
    </row>
    <row r="93" spans="1:14" ht="14.4" customHeight="1" x14ac:dyDescent="0.3">
      <c r="A93" s="747" t="s">
        <v>543</v>
      </c>
      <c r="B93" s="748" t="s">
        <v>544</v>
      </c>
      <c r="C93" s="749" t="s">
        <v>560</v>
      </c>
      <c r="D93" s="750" t="s">
        <v>561</v>
      </c>
      <c r="E93" s="751">
        <v>50113001</v>
      </c>
      <c r="F93" s="750" t="s">
        <v>569</v>
      </c>
      <c r="G93" s="749" t="s">
        <v>570</v>
      </c>
      <c r="H93" s="749">
        <v>192217</v>
      </c>
      <c r="I93" s="749">
        <v>192217</v>
      </c>
      <c r="J93" s="749" t="s">
        <v>729</v>
      </c>
      <c r="K93" s="749" t="s">
        <v>730</v>
      </c>
      <c r="L93" s="752">
        <v>62.32</v>
      </c>
      <c r="M93" s="752">
        <v>1</v>
      </c>
      <c r="N93" s="753">
        <v>62.32</v>
      </c>
    </row>
    <row r="94" spans="1:14" ht="14.4" customHeight="1" x14ac:dyDescent="0.3">
      <c r="A94" s="747" t="s">
        <v>543</v>
      </c>
      <c r="B94" s="748" t="s">
        <v>544</v>
      </c>
      <c r="C94" s="749" t="s">
        <v>560</v>
      </c>
      <c r="D94" s="750" t="s">
        <v>561</v>
      </c>
      <c r="E94" s="751">
        <v>50113001</v>
      </c>
      <c r="F94" s="750" t="s">
        <v>569</v>
      </c>
      <c r="G94" s="749" t="s">
        <v>570</v>
      </c>
      <c r="H94" s="749">
        <v>104071</v>
      </c>
      <c r="I94" s="749">
        <v>4071</v>
      </c>
      <c r="J94" s="749" t="s">
        <v>731</v>
      </c>
      <c r="K94" s="749" t="s">
        <v>732</v>
      </c>
      <c r="L94" s="752">
        <v>152.97</v>
      </c>
      <c r="M94" s="752">
        <v>1</v>
      </c>
      <c r="N94" s="753">
        <v>152.97</v>
      </c>
    </row>
    <row r="95" spans="1:14" ht="14.4" customHeight="1" x14ac:dyDescent="0.3">
      <c r="A95" s="747" t="s">
        <v>543</v>
      </c>
      <c r="B95" s="748" t="s">
        <v>544</v>
      </c>
      <c r="C95" s="749" t="s">
        <v>560</v>
      </c>
      <c r="D95" s="750" t="s">
        <v>561</v>
      </c>
      <c r="E95" s="751">
        <v>50113001</v>
      </c>
      <c r="F95" s="750" t="s">
        <v>569</v>
      </c>
      <c r="G95" s="749" t="s">
        <v>570</v>
      </c>
      <c r="H95" s="749">
        <v>175289</v>
      </c>
      <c r="I95" s="749">
        <v>75289</v>
      </c>
      <c r="J95" s="749" t="s">
        <v>733</v>
      </c>
      <c r="K95" s="749" t="s">
        <v>734</v>
      </c>
      <c r="L95" s="752">
        <v>113.39000000000003</v>
      </c>
      <c r="M95" s="752">
        <v>1</v>
      </c>
      <c r="N95" s="753">
        <v>113.39000000000003</v>
      </c>
    </row>
    <row r="96" spans="1:14" ht="14.4" customHeight="1" x14ac:dyDescent="0.3">
      <c r="A96" s="747" t="s">
        <v>543</v>
      </c>
      <c r="B96" s="748" t="s">
        <v>544</v>
      </c>
      <c r="C96" s="749" t="s">
        <v>560</v>
      </c>
      <c r="D96" s="750" t="s">
        <v>561</v>
      </c>
      <c r="E96" s="751">
        <v>50113001</v>
      </c>
      <c r="F96" s="750" t="s">
        <v>569</v>
      </c>
      <c r="G96" s="749" t="s">
        <v>570</v>
      </c>
      <c r="H96" s="749">
        <v>191587</v>
      </c>
      <c r="I96" s="749">
        <v>91587</v>
      </c>
      <c r="J96" s="749" t="s">
        <v>733</v>
      </c>
      <c r="K96" s="749" t="s">
        <v>735</v>
      </c>
      <c r="L96" s="752">
        <v>64.590000598923041</v>
      </c>
      <c r="M96" s="752">
        <v>7</v>
      </c>
      <c r="N96" s="753">
        <v>452.13000419246129</v>
      </c>
    </row>
    <row r="97" spans="1:14" ht="14.4" customHeight="1" x14ac:dyDescent="0.3">
      <c r="A97" s="747" t="s">
        <v>543</v>
      </c>
      <c r="B97" s="748" t="s">
        <v>544</v>
      </c>
      <c r="C97" s="749" t="s">
        <v>560</v>
      </c>
      <c r="D97" s="750" t="s">
        <v>561</v>
      </c>
      <c r="E97" s="751">
        <v>50113001</v>
      </c>
      <c r="F97" s="750" t="s">
        <v>569</v>
      </c>
      <c r="G97" s="749" t="s">
        <v>570</v>
      </c>
      <c r="H97" s="749">
        <v>846023</v>
      </c>
      <c r="I97" s="749">
        <v>125266</v>
      </c>
      <c r="J97" s="749" t="s">
        <v>736</v>
      </c>
      <c r="K97" s="749" t="s">
        <v>737</v>
      </c>
      <c r="L97" s="752">
        <v>169.05000000000004</v>
      </c>
      <c r="M97" s="752">
        <v>2</v>
      </c>
      <c r="N97" s="753">
        <v>338.10000000000008</v>
      </c>
    </row>
    <row r="98" spans="1:14" ht="14.4" customHeight="1" x14ac:dyDescent="0.3">
      <c r="A98" s="747" t="s">
        <v>543</v>
      </c>
      <c r="B98" s="748" t="s">
        <v>544</v>
      </c>
      <c r="C98" s="749" t="s">
        <v>560</v>
      </c>
      <c r="D98" s="750" t="s">
        <v>561</v>
      </c>
      <c r="E98" s="751">
        <v>50113001</v>
      </c>
      <c r="F98" s="750" t="s">
        <v>569</v>
      </c>
      <c r="G98" s="749" t="s">
        <v>545</v>
      </c>
      <c r="H98" s="749">
        <v>151581</v>
      </c>
      <c r="I98" s="749">
        <v>151581</v>
      </c>
      <c r="J98" s="749" t="s">
        <v>738</v>
      </c>
      <c r="K98" s="749" t="s">
        <v>739</v>
      </c>
      <c r="L98" s="752">
        <v>197.56</v>
      </c>
      <c r="M98" s="752">
        <v>1</v>
      </c>
      <c r="N98" s="753">
        <v>197.56</v>
      </c>
    </row>
    <row r="99" spans="1:14" ht="14.4" customHeight="1" x14ac:dyDescent="0.3">
      <c r="A99" s="747" t="s">
        <v>543</v>
      </c>
      <c r="B99" s="748" t="s">
        <v>544</v>
      </c>
      <c r="C99" s="749" t="s">
        <v>560</v>
      </c>
      <c r="D99" s="750" t="s">
        <v>561</v>
      </c>
      <c r="E99" s="751">
        <v>50113001</v>
      </c>
      <c r="F99" s="750" t="s">
        <v>569</v>
      </c>
      <c r="G99" s="749" t="s">
        <v>577</v>
      </c>
      <c r="H99" s="749">
        <v>148748</v>
      </c>
      <c r="I99" s="749">
        <v>148748</v>
      </c>
      <c r="J99" s="749" t="s">
        <v>740</v>
      </c>
      <c r="K99" s="749" t="s">
        <v>741</v>
      </c>
      <c r="L99" s="752">
        <v>404.79000000000008</v>
      </c>
      <c r="M99" s="752">
        <v>4</v>
      </c>
      <c r="N99" s="753">
        <v>1619.1600000000003</v>
      </c>
    </row>
    <row r="100" spans="1:14" ht="14.4" customHeight="1" x14ac:dyDescent="0.3">
      <c r="A100" s="747" t="s">
        <v>543</v>
      </c>
      <c r="B100" s="748" t="s">
        <v>544</v>
      </c>
      <c r="C100" s="749" t="s">
        <v>560</v>
      </c>
      <c r="D100" s="750" t="s">
        <v>561</v>
      </c>
      <c r="E100" s="751">
        <v>50113001</v>
      </c>
      <c r="F100" s="750" t="s">
        <v>569</v>
      </c>
      <c r="G100" s="749" t="s">
        <v>577</v>
      </c>
      <c r="H100" s="749">
        <v>142150</v>
      </c>
      <c r="I100" s="749">
        <v>142150</v>
      </c>
      <c r="J100" s="749" t="s">
        <v>742</v>
      </c>
      <c r="K100" s="749" t="s">
        <v>739</v>
      </c>
      <c r="L100" s="752">
        <v>198.94</v>
      </c>
      <c r="M100" s="752">
        <v>1</v>
      </c>
      <c r="N100" s="753">
        <v>198.94</v>
      </c>
    </row>
    <row r="101" spans="1:14" ht="14.4" customHeight="1" x14ac:dyDescent="0.3">
      <c r="A101" s="747" t="s">
        <v>543</v>
      </c>
      <c r="B101" s="748" t="s">
        <v>544</v>
      </c>
      <c r="C101" s="749" t="s">
        <v>560</v>
      </c>
      <c r="D101" s="750" t="s">
        <v>561</v>
      </c>
      <c r="E101" s="751">
        <v>50113001</v>
      </c>
      <c r="F101" s="750" t="s">
        <v>569</v>
      </c>
      <c r="G101" s="749" t="s">
        <v>570</v>
      </c>
      <c r="H101" s="749">
        <v>101328</v>
      </c>
      <c r="I101" s="749">
        <v>1328</v>
      </c>
      <c r="J101" s="749" t="s">
        <v>743</v>
      </c>
      <c r="K101" s="749" t="s">
        <v>744</v>
      </c>
      <c r="L101" s="752">
        <v>126.80000000000003</v>
      </c>
      <c r="M101" s="752">
        <v>1</v>
      </c>
      <c r="N101" s="753">
        <v>126.80000000000003</v>
      </c>
    </row>
    <row r="102" spans="1:14" ht="14.4" customHeight="1" x14ac:dyDescent="0.3">
      <c r="A102" s="747" t="s">
        <v>543</v>
      </c>
      <c r="B102" s="748" t="s">
        <v>544</v>
      </c>
      <c r="C102" s="749" t="s">
        <v>560</v>
      </c>
      <c r="D102" s="750" t="s">
        <v>561</v>
      </c>
      <c r="E102" s="751">
        <v>50113001</v>
      </c>
      <c r="F102" s="750" t="s">
        <v>569</v>
      </c>
      <c r="G102" s="749" t="s">
        <v>577</v>
      </c>
      <c r="H102" s="749">
        <v>215715</v>
      </c>
      <c r="I102" s="749">
        <v>215715</v>
      </c>
      <c r="J102" s="749" t="s">
        <v>745</v>
      </c>
      <c r="K102" s="749" t="s">
        <v>746</v>
      </c>
      <c r="L102" s="752">
        <v>66.339999999999989</v>
      </c>
      <c r="M102" s="752">
        <v>2</v>
      </c>
      <c r="N102" s="753">
        <v>132.67999999999998</v>
      </c>
    </row>
    <row r="103" spans="1:14" ht="14.4" customHeight="1" x14ac:dyDescent="0.3">
      <c r="A103" s="747" t="s">
        <v>543</v>
      </c>
      <c r="B103" s="748" t="s">
        <v>544</v>
      </c>
      <c r="C103" s="749" t="s">
        <v>560</v>
      </c>
      <c r="D103" s="750" t="s">
        <v>561</v>
      </c>
      <c r="E103" s="751">
        <v>50113001</v>
      </c>
      <c r="F103" s="750" t="s">
        <v>569</v>
      </c>
      <c r="G103" s="749" t="s">
        <v>545</v>
      </c>
      <c r="H103" s="749">
        <v>111955</v>
      </c>
      <c r="I103" s="749">
        <v>11955</v>
      </c>
      <c r="J103" s="749" t="s">
        <v>747</v>
      </c>
      <c r="K103" s="749" t="s">
        <v>748</v>
      </c>
      <c r="L103" s="752">
        <v>173.38</v>
      </c>
      <c r="M103" s="752">
        <v>1</v>
      </c>
      <c r="N103" s="753">
        <v>173.38</v>
      </c>
    </row>
    <row r="104" spans="1:14" ht="14.4" customHeight="1" x14ac:dyDescent="0.3">
      <c r="A104" s="747" t="s">
        <v>543</v>
      </c>
      <c r="B104" s="748" t="s">
        <v>544</v>
      </c>
      <c r="C104" s="749" t="s">
        <v>560</v>
      </c>
      <c r="D104" s="750" t="s">
        <v>561</v>
      </c>
      <c r="E104" s="751">
        <v>50113001</v>
      </c>
      <c r="F104" s="750" t="s">
        <v>569</v>
      </c>
      <c r="G104" s="749" t="s">
        <v>545</v>
      </c>
      <c r="H104" s="749">
        <v>159448</v>
      </c>
      <c r="I104" s="749">
        <v>59448</v>
      </c>
      <c r="J104" s="749" t="s">
        <v>749</v>
      </c>
      <c r="K104" s="749" t="s">
        <v>750</v>
      </c>
      <c r="L104" s="752">
        <v>368.89</v>
      </c>
      <c r="M104" s="752">
        <v>2</v>
      </c>
      <c r="N104" s="753">
        <v>737.78</v>
      </c>
    </row>
    <row r="105" spans="1:14" ht="14.4" customHeight="1" x14ac:dyDescent="0.3">
      <c r="A105" s="747" t="s">
        <v>543</v>
      </c>
      <c r="B105" s="748" t="s">
        <v>544</v>
      </c>
      <c r="C105" s="749" t="s">
        <v>560</v>
      </c>
      <c r="D105" s="750" t="s">
        <v>561</v>
      </c>
      <c r="E105" s="751">
        <v>50113001</v>
      </c>
      <c r="F105" s="750" t="s">
        <v>569</v>
      </c>
      <c r="G105" s="749" t="s">
        <v>570</v>
      </c>
      <c r="H105" s="749">
        <v>905098</v>
      </c>
      <c r="I105" s="749">
        <v>23989</v>
      </c>
      <c r="J105" s="749" t="s">
        <v>751</v>
      </c>
      <c r="K105" s="749" t="s">
        <v>545</v>
      </c>
      <c r="L105" s="752">
        <v>416.9900969584773</v>
      </c>
      <c r="M105" s="752">
        <v>3</v>
      </c>
      <c r="N105" s="753">
        <v>1250.9702908754318</v>
      </c>
    </row>
    <row r="106" spans="1:14" ht="14.4" customHeight="1" x14ac:dyDescent="0.3">
      <c r="A106" s="747" t="s">
        <v>543</v>
      </c>
      <c r="B106" s="748" t="s">
        <v>544</v>
      </c>
      <c r="C106" s="749" t="s">
        <v>560</v>
      </c>
      <c r="D106" s="750" t="s">
        <v>561</v>
      </c>
      <c r="E106" s="751">
        <v>50113001</v>
      </c>
      <c r="F106" s="750" t="s">
        <v>569</v>
      </c>
      <c r="G106" s="749" t="s">
        <v>570</v>
      </c>
      <c r="H106" s="749">
        <v>29468</v>
      </c>
      <c r="I106" s="749">
        <v>29468</v>
      </c>
      <c r="J106" s="749" t="s">
        <v>752</v>
      </c>
      <c r="K106" s="749" t="s">
        <v>753</v>
      </c>
      <c r="L106" s="752">
        <v>879.55000000000018</v>
      </c>
      <c r="M106" s="752">
        <v>2</v>
      </c>
      <c r="N106" s="753">
        <v>1759.1000000000004</v>
      </c>
    </row>
    <row r="107" spans="1:14" ht="14.4" customHeight="1" x14ac:dyDescent="0.3">
      <c r="A107" s="747" t="s">
        <v>543</v>
      </c>
      <c r="B107" s="748" t="s">
        <v>544</v>
      </c>
      <c r="C107" s="749" t="s">
        <v>560</v>
      </c>
      <c r="D107" s="750" t="s">
        <v>561</v>
      </c>
      <c r="E107" s="751">
        <v>50113001</v>
      </c>
      <c r="F107" s="750" t="s">
        <v>569</v>
      </c>
      <c r="G107" s="749" t="s">
        <v>570</v>
      </c>
      <c r="H107" s="749">
        <v>215476</v>
      </c>
      <c r="I107" s="749">
        <v>215476</v>
      </c>
      <c r="J107" s="749" t="s">
        <v>754</v>
      </c>
      <c r="K107" s="749" t="s">
        <v>755</v>
      </c>
      <c r="L107" s="752">
        <v>123.11000000000001</v>
      </c>
      <c r="M107" s="752">
        <v>2</v>
      </c>
      <c r="N107" s="753">
        <v>246.22000000000003</v>
      </c>
    </row>
    <row r="108" spans="1:14" ht="14.4" customHeight="1" x14ac:dyDescent="0.3">
      <c r="A108" s="747" t="s">
        <v>543</v>
      </c>
      <c r="B108" s="748" t="s">
        <v>544</v>
      </c>
      <c r="C108" s="749" t="s">
        <v>560</v>
      </c>
      <c r="D108" s="750" t="s">
        <v>561</v>
      </c>
      <c r="E108" s="751">
        <v>50113001</v>
      </c>
      <c r="F108" s="750" t="s">
        <v>569</v>
      </c>
      <c r="G108" s="749" t="s">
        <v>570</v>
      </c>
      <c r="H108" s="749">
        <v>145274</v>
      </c>
      <c r="I108" s="749">
        <v>45274</v>
      </c>
      <c r="J108" s="749" t="s">
        <v>756</v>
      </c>
      <c r="K108" s="749" t="s">
        <v>757</v>
      </c>
      <c r="L108" s="752">
        <v>56.270000000000032</v>
      </c>
      <c r="M108" s="752">
        <v>1</v>
      </c>
      <c r="N108" s="753">
        <v>56.270000000000032</v>
      </c>
    </row>
    <row r="109" spans="1:14" ht="14.4" customHeight="1" x14ac:dyDescent="0.3">
      <c r="A109" s="747" t="s">
        <v>543</v>
      </c>
      <c r="B109" s="748" t="s">
        <v>544</v>
      </c>
      <c r="C109" s="749" t="s">
        <v>560</v>
      </c>
      <c r="D109" s="750" t="s">
        <v>561</v>
      </c>
      <c r="E109" s="751">
        <v>50113001</v>
      </c>
      <c r="F109" s="750" t="s">
        <v>569</v>
      </c>
      <c r="G109" s="749" t="s">
        <v>570</v>
      </c>
      <c r="H109" s="749">
        <v>166506</v>
      </c>
      <c r="I109" s="749">
        <v>66506</v>
      </c>
      <c r="J109" s="749" t="s">
        <v>758</v>
      </c>
      <c r="K109" s="749" t="s">
        <v>759</v>
      </c>
      <c r="L109" s="752">
        <v>46.73</v>
      </c>
      <c r="M109" s="752">
        <v>1</v>
      </c>
      <c r="N109" s="753">
        <v>46.73</v>
      </c>
    </row>
    <row r="110" spans="1:14" ht="14.4" customHeight="1" x14ac:dyDescent="0.3">
      <c r="A110" s="747" t="s">
        <v>543</v>
      </c>
      <c r="B110" s="748" t="s">
        <v>544</v>
      </c>
      <c r="C110" s="749" t="s">
        <v>560</v>
      </c>
      <c r="D110" s="750" t="s">
        <v>561</v>
      </c>
      <c r="E110" s="751">
        <v>50113001</v>
      </c>
      <c r="F110" s="750" t="s">
        <v>569</v>
      </c>
      <c r="G110" s="749" t="s">
        <v>570</v>
      </c>
      <c r="H110" s="749">
        <v>102818</v>
      </c>
      <c r="I110" s="749">
        <v>2818</v>
      </c>
      <c r="J110" s="749" t="s">
        <v>760</v>
      </c>
      <c r="K110" s="749" t="s">
        <v>761</v>
      </c>
      <c r="L110" s="752">
        <v>119.88000000000005</v>
      </c>
      <c r="M110" s="752">
        <v>3</v>
      </c>
      <c r="N110" s="753">
        <v>359.64000000000016</v>
      </c>
    </row>
    <row r="111" spans="1:14" ht="14.4" customHeight="1" x14ac:dyDescent="0.3">
      <c r="A111" s="747" t="s">
        <v>543</v>
      </c>
      <c r="B111" s="748" t="s">
        <v>544</v>
      </c>
      <c r="C111" s="749" t="s">
        <v>560</v>
      </c>
      <c r="D111" s="750" t="s">
        <v>561</v>
      </c>
      <c r="E111" s="751">
        <v>50113001</v>
      </c>
      <c r="F111" s="750" t="s">
        <v>569</v>
      </c>
      <c r="G111" s="749" t="s">
        <v>570</v>
      </c>
      <c r="H111" s="749">
        <v>202924</v>
      </c>
      <c r="I111" s="749">
        <v>202924</v>
      </c>
      <c r="J111" s="749" t="s">
        <v>760</v>
      </c>
      <c r="K111" s="749" t="s">
        <v>762</v>
      </c>
      <c r="L111" s="752">
        <v>83.202307692307684</v>
      </c>
      <c r="M111" s="752">
        <v>13</v>
      </c>
      <c r="N111" s="753">
        <v>1081.6299999999999</v>
      </c>
    </row>
    <row r="112" spans="1:14" ht="14.4" customHeight="1" x14ac:dyDescent="0.3">
      <c r="A112" s="747" t="s">
        <v>543</v>
      </c>
      <c r="B112" s="748" t="s">
        <v>544</v>
      </c>
      <c r="C112" s="749" t="s">
        <v>560</v>
      </c>
      <c r="D112" s="750" t="s">
        <v>561</v>
      </c>
      <c r="E112" s="751">
        <v>50113001</v>
      </c>
      <c r="F112" s="750" t="s">
        <v>569</v>
      </c>
      <c r="G112" s="749" t="s">
        <v>570</v>
      </c>
      <c r="H112" s="749">
        <v>166015</v>
      </c>
      <c r="I112" s="749">
        <v>66015</v>
      </c>
      <c r="J112" s="749" t="s">
        <v>763</v>
      </c>
      <c r="K112" s="749" t="s">
        <v>764</v>
      </c>
      <c r="L112" s="752">
        <v>84.02000000000001</v>
      </c>
      <c r="M112" s="752">
        <v>2</v>
      </c>
      <c r="N112" s="753">
        <v>168.04000000000002</v>
      </c>
    </row>
    <row r="113" spans="1:14" ht="14.4" customHeight="1" x14ac:dyDescent="0.3">
      <c r="A113" s="747" t="s">
        <v>543</v>
      </c>
      <c r="B113" s="748" t="s">
        <v>544</v>
      </c>
      <c r="C113" s="749" t="s">
        <v>560</v>
      </c>
      <c r="D113" s="750" t="s">
        <v>561</v>
      </c>
      <c r="E113" s="751">
        <v>50113001</v>
      </c>
      <c r="F113" s="750" t="s">
        <v>569</v>
      </c>
      <c r="G113" s="749" t="s">
        <v>570</v>
      </c>
      <c r="H113" s="749">
        <v>197026</v>
      </c>
      <c r="I113" s="749">
        <v>97026</v>
      </c>
      <c r="J113" s="749" t="s">
        <v>765</v>
      </c>
      <c r="K113" s="749" t="s">
        <v>766</v>
      </c>
      <c r="L113" s="752">
        <v>45.109999999999992</v>
      </c>
      <c r="M113" s="752">
        <v>1</v>
      </c>
      <c r="N113" s="753">
        <v>45.109999999999992</v>
      </c>
    </row>
    <row r="114" spans="1:14" ht="14.4" customHeight="1" x14ac:dyDescent="0.3">
      <c r="A114" s="747" t="s">
        <v>543</v>
      </c>
      <c r="B114" s="748" t="s">
        <v>544</v>
      </c>
      <c r="C114" s="749" t="s">
        <v>560</v>
      </c>
      <c r="D114" s="750" t="s">
        <v>561</v>
      </c>
      <c r="E114" s="751">
        <v>50113001</v>
      </c>
      <c r="F114" s="750" t="s">
        <v>569</v>
      </c>
      <c r="G114" s="749" t="s">
        <v>570</v>
      </c>
      <c r="H114" s="749">
        <v>162083</v>
      </c>
      <c r="I114" s="749">
        <v>162083</v>
      </c>
      <c r="J114" s="749" t="s">
        <v>767</v>
      </c>
      <c r="K114" s="749" t="s">
        <v>768</v>
      </c>
      <c r="L114" s="752">
        <v>454.60000000000025</v>
      </c>
      <c r="M114" s="752">
        <v>4</v>
      </c>
      <c r="N114" s="753">
        <v>1818.400000000001</v>
      </c>
    </row>
    <row r="115" spans="1:14" ht="14.4" customHeight="1" x14ac:dyDescent="0.3">
      <c r="A115" s="747" t="s">
        <v>543</v>
      </c>
      <c r="B115" s="748" t="s">
        <v>544</v>
      </c>
      <c r="C115" s="749" t="s">
        <v>560</v>
      </c>
      <c r="D115" s="750" t="s">
        <v>561</v>
      </c>
      <c r="E115" s="751">
        <v>50113001</v>
      </c>
      <c r="F115" s="750" t="s">
        <v>569</v>
      </c>
      <c r="G115" s="749" t="s">
        <v>570</v>
      </c>
      <c r="H115" s="749">
        <v>202796</v>
      </c>
      <c r="I115" s="749">
        <v>202796</v>
      </c>
      <c r="J115" s="749" t="s">
        <v>767</v>
      </c>
      <c r="K115" s="749" t="s">
        <v>769</v>
      </c>
      <c r="L115" s="752">
        <v>293.56</v>
      </c>
      <c r="M115" s="752">
        <v>2</v>
      </c>
      <c r="N115" s="753">
        <v>587.12</v>
      </c>
    </row>
    <row r="116" spans="1:14" ht="14.4" customHeight="1" x14ac:dyDescent="0.3">
      <c r="A116" s="747" t="s">
        <v>543</v>
      </c>
      <c r="B116" s="748" t="s">
        <v>544</v>
      </c>
      <c r="C116" s="749" t="s">
        <v>560</v>
      </c>
      <c r="D116" s="750" t="s">
        <v>561</v>
      </c>
      <c r="E116" s="751">
        <v>50113001</v>
      </c>
      <c r="F116" s="750" t="s">
        <v>569</v>
      </c>
      <c r="G116" s="749" t="s">
        <v>570</v>
      </c>
      <c r="H116" s="749">
        <v>199680</v>
      </c>
      <c r="I116" s="749">
        <v>199680</v>
      </c>
      <c r="J116" s="749" t="s">
        <v>770</v>
      </c>
      <c r="K116" s="749" t="s">
        <v>771</v>
      </c>
      <c r="L116" s="752">
        <v>362.92</v>
      </c>
      <c r="M116" s="752">
        <v>3</v>
      </c>
      <c r="N116" s="753">
        <v>1088.76</v>
      </c>
    </row>
    <row r="117" spans="1:14" ht="14.4" customHeight="1" x14ac:dyDescent="0.3">
      <c r="A117" s="747" t="s">
        <v>543</v>
      </c>
      <c r="B117" s="748" t="s">
        <v>544</v>
      </c>
      <c r="C117" s="749" t="s">
        <v>560</v>
      </c>
      <c r="D117" s="750" t="s">
        <v>561</v>
      </c>
      <c r="E117" s="751">
        <v>50113001</v>
      </c>
      <c r="F117" s="750" t="s">
        <v>569</v>
      </c>
      <c r="G117" s="749" t="s">
        <v>570</v>
      </c>
      <c r="H117" s="749">
        <v>187076</v>
      </c>
      <c r="I117" s="749">
        <v>87076</v>
      </c>
      <c r="J117" s="749" t="s">
        <v>772</v>
      </c>
      <c r="K117" s="749" t="s">
        <v>773</v>
      </c>
      <c r="L117" s="752">
        <v>131.81153846153848</v>
      </c>
      <c r="M117" s="752">
        <v>13</v>
      </c>
      <c r="N117" s="753">
        <v>1713.5500000000002</v>
      </c>
    </row>
    <row r="118" spans="1:14" ht="14.4" customHeight="1" x14ac:dyDescent="0.3">
      <c r="A118" s="747" t="s">
        <v>543</v>
      </c>
      <c r="B118" s="748" t="s">
        <v>544</v>
      </c>
      <c r="C118" s="749" t="s">
        <v>560</v>
      </c>
      <c r="D118" s="750" t="s">
        <v>561</v>
      </c>
      <c r="E118" s="751">
        <v>50113001</v>
      </c>
      <c r="F118" s="750" t="s">
        <v>569</v>
      </c>
      <c r="G118" s="749" t="s">
        <v>570</v>
      </c>
      <c r="H118" s="749">
        <v>846413</v>
      </c>
      <c r="I118" s="749">
        <v>57585</v>
      </c>
      <c r="J118" s="749" t="s">
        <v>774</v>
      </c>
      <c r="K118" s="749" t="s">
        <v>775</v>
      </c>
      <c r="L118" s="752">
        <v>133.42000000000002</v>
      </c>
      <c r="M118" s="752">
        <v>2</v>
      </c>
      <c r="N118" s="753">
        <v>266.84000000000003</v>
      </c>
    </row>
    <row r="119" spans="1:14" ht="14.4" customHeight="1" x14ac:dyDescent="0.3">
      <c r="A119" s="747" t="s">
        <v>543</v>
      </c>
      <c r="B119" s="748" t="s">
        <v>544</v>
      </c>
      <c r="C119" s="749" t="s">
        <v>560</v>
      </c>
      <c r="D119" s="750" t="s">
        <v>561</v>
      </c>
      <c r="E119" s="751">
        <v>50113001</v>
      </c>
      <c r="F119" s="750" t="s">
        <v>569</v>
      </c>
      <c r="G119" s="749" t="s">
        <v>570</v>
      </c>
      <c r="H119" s="749">
        <v>500618</v>
      </c>
      <c r="I119" s="749">
        <v>125753</v>
      </c>
      <c r="J119" s="749" t="s">
        <v>776</v>
      </c>
      <c r="K119" s="749" t="s">
        <v>777</v>
      </c>
      <c r="L119" s="752">
        <v>263.11</v>
      </c>
      <c r="M119" s="752">
        <v>1</v>
      </c>
      <c r="N119" s="753">
        <v>263.11</v>
      </c>
    </row>
    <row r="120" spans="1:14" ht="14.4" customHeight="1" x14ac:dyDescent="0.3">
      <c r="A120" s="747" t="s">
        <v>543</v>
      </c>
      <c r="B120" s="748" t="s">
        <v>544</v>
      </c>
      <c r="C120" s="749" t="s">
        <v>560</v>
      </c>
      <c r="D120" s="750" t="s">
        <v>561</v>
      </c>
      <c r="E120" s="751">
        <v>50113001</v>
      </c>
      <c r="F120" s="750" t="s">
        <v>569</v>
      </c>
      <c r="G120" s="749" t="s">
        <v>570</v>
      </c>
      <c r="H120" s="749">
        <v>848560</v>
      </c>
      <c r="I120" s="749">
        <v>125752</v>
      </c>
      <c r="J120" s="749" t="s">
        <v>778</v>
      </c>
      <c r="K120" s="749" t="s">
        <v>779</v>
      </c>
      <c r="L120" s="752">
        <v>186.36999999999995</v>
      </c>
      <c r="M120" s="752">
        <v>1</v>
      </c>
      <c r="N120" s="753">
        <v>186.36999999999995</v>
      </c>
    </row>
    <row r="121" spans="1:14" ht="14.4" customHeight="1" x14ac:dyDescent="0.3">
      <c r="A121" s="747" t="s">
        <v>543</v>
      </c>
      <c r="B121" s="748" t="s">
        <v>544</v>
      </c>
      <c r="C121" s="749" t="s">
        <v>560</v>
      </c>
      <c r="D121" s="750" t="s">
        <v>561</v>
      </c>
      <c r="E121" s="751">
        <v>50113001</v>
      </c>
      <c r="F121" s="750" t="s">
        <v>569</v>
      </c>
      <c r="G121" s="749" t="s">
        <v>570</v>
      </c>
      <c r="H121" s="749">
        <v>214902</v>
      </c>
      <c r="I121" s="749">
        <v>214902</v>
      </c>
      <c r="J121" s="749" t="s">
        <v>780</v>
      </c>
      <c r="K121" s="749" t="s">
        <v>781</v>
      </c>
      <c r="L121" s="752">
        <v>48.93</v>
      </c>
      <c r="M121" s="752">
        <v>3</v>
      </c>
      <c r="N121" s="753">
        <v>146.79</v>
      </c>
    </row>
    <row r="122" spans="1:14" ht="14.4" customHeight="1" x14ac:dyDescent="0.3">
      <c r="A122" s="747" t="s">
        <v>543</v>
      </c>
      <c r="B122" s="748" t="s">
        <v>544</v>
      </c>
      <c r="C122" s="749" t="s">
        <v>560</v>
      </c>
      <c r="D122" s="750" t="s">
        <v>561</v>
      </c>
      <c r="E122" s="751">
        <v>50113001</v>
      </c>
      <c r="F122" s="750" t="s">
        <v>569</v>
      </c>
      <c r="G122" s="749" t="s">
        <v>570</v>
      </c>
      <c r="H122" s="749">
        <v>214904</v>
      </c>
      <c r="I122" s="749">
        <v>214904</v>
      </c>
      <c r="J122" s="749" t="s">
        <v>782</v>
      </c>
      <c r="K122" s="749" t="s">
        <v>783</v>
      </c>
      <c r="L122" s="752">
        <v>64.755714285714305</v>
      </c>
      <c r="M122" s="752">
        <v>7</v>
      </c>
      <c r="N122" s="753">
        <v>453.29000000000013</v>
      </c>
    </row>
    <row r="123" spans="1:14" ht="14.4" customHeight="1" x14ac:dyDescent="0.3">
      <c r="A123" s="747" t="s">
        <v>543</v>
      </c>
      <c r="B123" s="748" t="s">
        <v>544</v>
      </c>
      <c r="C123" s="749" t="s">
        <v>560</v>
      </c>
      <c r="D123" s="750" t="s">
        <v>561</v>
      </c>
      <c r="E123" s="751">
        <v>50113001</v>
      </c>
      <c r="F123" s="750" t="s">
        <v>569</v>
      </c>
      <c r="G123" s="749" t="s">
        <v>570</v>
      </c>
      <c r="H123" s="749">
        <v>214906</v>
      </c>
      <c r="I123" s="749">
        <v>214906</v>
      </c>
      <c r="J123" s="749" t="s">
        <v>784</v>
      </c>
      <c r="K123" s="749" t="s">
        <v>785</v>
      </c>
      <c r="L123" s="752">
        <v>88.88</v>
      </c>
      <c r="M123" s="752">
        <v>2</v>
      </c>
      <c r="N123" s="753">
        <v>177.76</v>
      </c>
    </row>
    <row r="124" spans="1:14" ht="14.4" customHeight="1" x14ac:dyDescent="0.3">
      <c r="A124" s="747" t="s">
        <v>543</v>
      </c>
      <c r="B124" s="748" t="s">
        <v>544</v>
      </c>
      <c r="C124" s="749" t="s">
        <v>560</v>
      </c>
      <c r="D124" s="750" t="s">
        <v>561</v>
      </c>
      <c r="E124" s="751">
        <v>50113001</v>
      </c>
      <c r="F124" s="750" t="s">
        <v>569</v>
      </c>
      <c r="G124" s="749" t="s">
        <v>577</v>
      </c>
      <c r="H124" s="749">
        <v>169189</v>
      </c>
      <c r="I124" s="749">
        <v>69189</v>
      </c>
      <c r="J124" s="749" t="s">
        <v>786</v>
      </c>
      <c r="K124" s="749" t="s">
        <v>787</v>
      </c>
      <c r="L124" s="752">
        <v>61.119999999999983</v>
      </c>
      <c r="M124" s="752">
        <v>6</v>
      </c>
      <c r="N124" s="753">
        <v>366.71999999999991</v>
      </c>
    </row>
    <row r="125" spans="1:14" ht="14.4" customHeight="1" x14ac:dyDescent="0.3">
      <c r="A125" s="747" t="s">
        <v>543</v>
      </c>
      <c r="B125" s="748" t="s">
        <v>544</v>
      </c>
      <c r="C125" s="749" t="s">
        <v>560</v>
      </c>
      <c r="D125" s="750" t="s">
        <v>561</v>
      </c>
      <c r="E125" s="751">
        <v>50113001</v>
      </c>
      <c r="F125" s="750" t="s">
        <v>569</v>
      </c>
      <c r="G125" s="749" t="s">
        <v>577</v>
      </c>
      <c r="H125" s="749">
        <v>146692</v>
      </c>
      <c r="I125" s="749">
        <v>46692</v>
      </c>
      <c r="J125" s="749" t="s">
        <v>788</v>
      </c>
      <c r="K125" s="749" t="s">
        <v>789</v>
      </c>
      <c r="L125" s="752">
        <v>77.760000000000005</v>
      </c>
      <c r="M125" s="752">
        <v>3</v>
      </c>
      <c r="N125" s="753">
        <v>233.28</v>
      </c>
    </row>
    <row r="126" spans="1:14" ht="14.4" customHeight="1" x14ac:dyDescent="0.3">
      <c r="A126" s="747" t="s">
        <v>543</v>
      </c>
      <c r="B126" s="748" t="s">
        <v>544</v>
      </c>
      <c r="C126" s="749" t="s">
        <v>560</v>
      </c>
      <c r="D126" s="750" t="s">
        <v>561</v>
      </c>
      <c r="E126" s="751">
        <v>50113001</v>
      </c>
      <c r="F126" s="750" t="s">
        <v>569</v>
      </c>
      <c r="G126" s="749" t="s">
        <v>570</v>
      </c>
      <c r="H126" s="749">
        <v>116464</v>
      </c>
      <c r="I126" s="749">
        <v>16464</v>
      </c>
      <c r="J126" s="749" t="s">
        <v>790</v>
      </c>
      <c r="K126" s="749" t="s">
        <v>791</v>
      </c>
      <c r="L126" s="752">
        <v>125.96</v>
      </c>
      <c r="M126" s="752">
        <v>1</v>
      </c>
      <c r="N126" s="753">
        <v>125.96</v>
      </c>
    </row>
    <row r="127" spans="1:14" ht="14.4" customHeight="1" x14ac:dyDescent="0.3">
      <c r="A127" s="747" t="s">
        <v>543</v>
      </c>
      <c r="B127" s="748" t="s">
        <v>544</v>
      </c>
      <c r="C127" s="749" t="s">
        <v>560</v>
      </c>
      <c r="D127" s="750" t="s">
        <v>561</v>
      </c>
      <c r="E127" s="751">
        <v>50113001</v>
      </c>
      <c r="F127" s="750" t="s">
        <v>569</v>
      </c>
      <c r="G127" s="749" t="s">
        <v>570</v>
      </c>
      <c r="H127" s="749">
        <v>47995</v>
      </c>
      <c r="I127" s="749">
        <v>47995</v>
      </c>
      <c r="J127" s="749" t="s">
        <v>792</v>
      </c>
      <c r="K127" s="749" t="s">
        <v>793</v>
      </c>
      <c r="L127" s="752">
        <v>847.74</v>
      </c>
      <c r="M127" s="752">
        <v>1</v>
      </c>
      <c r="N127" s="753">
        <v>847.74</v>
      </c>
    </row>
    <row r="128" spans="1:14" ht="14.4" customHeight="1" x14ac:dyDescent="0.3">
      <c r="A128" s="747" t="s">
        <v>543</v>
      </c>
      <c r="B128" s="748" t="s">
        <v>544</v>
      </c>
      <c r="C128" s="749" t="s">
        <v>560</v>
      </c>
      <c r="D128" s="750" t="s">
        <v>561</v>
      </c>
      <c r="E128" s="751">
        <v>50113001</v>
      </c>
      <c r="F128" s="750" t="s">
        <v>569</v>
      </c>
      <c r="G128" s="749" t="s">
        <v>570</v>
      </c>
      <c r="H128" s="749">
        <v>202364</v>
      </c>
      <c r="I128" s="749">
        <v>202364</v>
      </c>
      <c r="J128" s="749" t="s">
        <v>794</v>
      </c>
      <c r="K128" s="749" t="s">
        <v>795</v>
      </c>
      <c r="L128" s="752">
        <v>60.5</v>
      </c>
      <c r="M128" s="752">
        <v>2</v>
      </c>
      <c r="N128" s="753">
        <v>121</v>
      </c>
    </row>
    <row r="129" spans="1:14" ht="14.4" customHeight="1" x14ac:dyDescent="0.3">
      <c r="A129" s="747" t="s">
        <v>543</v>
      </c>
      <c r="B129" s="748" t="s">
        <v>544</v>
      </c>
      <c r="C129" s="749" t="s">
        <v>560</v>
      </c>
      <c r="D129" s="750" t="s">
        <v>561</v>
      </c>
      <c r="E129" s="751">
        <v>50113001</v>
      </c>
      <c r="F129" s="750" t="s">
        <v>569</v>
      </c>
      <c r="G129" s="749" t="s">
        <v>577</v>
      </c>
      <c r="H129" s="749">
        <v>215481</v>
      </c>
      <c r="I129" s="749">
        <v>215481</v>
      </c>
      <c r="J129" s="749" t="s">
        <v>796</v>
      </c>
      <c r="K129" s="749" t="s">
        <v>797</v>
      </c>
      <c r="L129" s="752">
        <v>114.36999999999998</v>
      </c>
      <c r="M129" s="752">
        <v>1</v>
      </c>
      <c r="N129" s="753">
        <v>114.36999999999998</v>
      </c>
    </row>
    <row r="130" spans="1:14" ht="14.4" customHeight="1" x14ac:dyDescent="0.3">
      <c r="A130" s="747" t="s">
        <v>543</v>
      </c>
      <c r="B130" s="748" t="s">
        <v>544</v>
      </c>
      <c r="C130" s="749" t="s">
        <v>560</v>
      </c>
      <c r="D130" s="750" t="s">
        <v>561</v>
      </c>
      <c r="E130" s="751">
        <v>50113001</v>
      </c>
      <c r="F130" s="750" t="s">
        <v>569</v>
      </c>
      <c r="G130" s="749" t="s">
        <v>570</v>
      </c>
      <c r="H130" s="749">
        <v>214598</v>
      </c>
      <c r="I130" s="749">
        <v>214598</v>
      </c>
      <c r="J130" s="749" t="s">
        <v>798</v>
      </c>
      <c r="K130" s="749" t="s">
        <v>799</v>
      </c>
      <c r="L130" s="752">
        <v>168.47000000000003</v>
      </c>
      <c r="M130" s="752">
        <v>1</v>
      </c>
      <c r="N130" s="753">
        <v>168.47000000000003</v>
      </c>
    </row>
    <row r="131" spans="1:14" ht="14.4" customHeight="1" x14ac:dyDescent="0.3">
      <c r="A131" s="747" t="s">
        <v>543</v>
      </c>
      <c r="B131" s="748" t="s">
        <v>544</v>
      </c>
      <c r="C131" s="749" t="s">
        <v>560</v>
      </c>
      <c r="D131" s="750" t="s">
        <v>561</v>
      </c>
      <c r="E131" s="751">
        <v>50113001</v>
      </c>
      <c r="F131" s="750" t="s">
        <v>569</v>
      </c>
      <c r="G131" s="749" t="s">
        <v>577</v>
      </c>
      <c r="H131" s="749">
        <v>114439</v>
      </c>
      <c r="I131" s="749">
        <v>14439</v>
      </c>
      <c r="J131" s="749" t="s">
        <v>800</v>
      </c>
      <c r="K131" s="749" t="s">
        <v>801</v>
      </c>
      <c r="L131" s="752">
        <v>74.509999999999991</v>
      </c>
      <c r="M131" s="752">
        <v>2</v>
      </c>
      <c r="N131" s="753">
        <v>149.01999999999998</v>
      </c>
    </row>
    <row r="132" spans="1:14" ht="14.4" customHeight="1" x14ac:dyDescent="0.3">
      <c r="A132" s="747" t="s">
        <v>543</v>
      </c>
      <c r="B132" s="748" t="s">
        <v>544</v>
      </c>
      <c r="C132" s="749" t="s">
        <v>560</v>
      </c>
      <c r="D132" s="750" t="s">
        <v>561</v>
      </c>
      <c r="E132" s="751">
        <v>50113001</v>
      </c>
      <c r="F132" s="750" t="s">
        <v>569</v>
      </c>
      <c r="G132" s="749" t="s">
        <v>570</v>
      </c>
      <c r="H132" s="749">
        <v>216978</v>
      </c>
      <c r="I132" s="749">
        <v>216978</v>
      </c>
      <c r="J132" s="749" t="s">
        <v>802</v>
      </c>
      <c r="K132" s="749" t="s">
        <v>803</v>
      </c>
      <c r="L132" s="752">
        <v>285.05</v>
      </c>
      <c r="M132" s="752">
        <v>1</v>
      </c>
      <c r="N132" s="753">
        <v>285.05</v>
      </c>
    </row>
    <row r="133" spans="1:14" ht="14.4" customHeight="1" x14ac:dyDescent="0.3">
      <c r="A133" s="747" t="s">
        <v>543</v>
      </c>
      <c r="B133" s="748" t="s">
        <v>544</v>
      </c>
      <c r="C133" s="749" t="s">
        <v>560</v>
      </c>
      <c r="D133" s="750" t="s">
        <v>561</v>
      </c>
      <c r="E133" s="751">
        <v>50113001</v>
      </c>
      <c r="F133" s="750" t="s">
        <v>569</v>
      </c>
      <c r="G133" s="749" t="s">
        <v>577</v>
      </c>
      <c r="H133" s="749">
        <v>213485</v>
      </c>
      <c r="I133" s="749">
        <v>213485</v>
      </c>
      <c r="J133" s="749" t="s">
        <v>804</v>
      </c>
      <c r="K133" s="749" t="s">
        <v>805</v>
      </c>
      <c r="L133" s="752">
        <v>721.2</v>
      </c>
      <c r="M133" s="752">
        <v>8</v>
      </c>
      <c r="N133" s="753">
        <v>5769.6</v>
      </c>
    </row>
    <row r="134" spans="1:14" ht="14.4" customHeight="1" x14ac:dyDescent="0.3">
      <c r="A134" s="747" t="s">
        <v>543</v>
      </c>
      <c r="B134" s="748" t="s">
        <v>544</v>
      </c>
      <c r="C134" s="749" t="s">
        <v>560</v>
      </c>
      <c r="D134" s="750" t="s">
        <v>561</v>
      </c>
      <c r="E134" s="751">
        <v>50113001</v>
      </c>
      <c r="F134" s="750" t="s">
        <v>569</v>
      </c>
      <c r="G134" s="749" t="s">
        <v>577</v>
      </c>
      <c r="H134" s="749">
        <v>213487</v>
      </c>
      <c r="I134" s="749">
        <v>213487</v>
      </c>
      <c r="J134" s="749" t="s">
        <v>804</v>
      </c>
      <c r="K134" s="749" t="s">
        <v>806</v>
      </c>
      <c r="L134" s="752">
        <v>271.85000000000002</v>
      </c>
      <c r="M134" s="752">
        <v>35</v>
      </c>
      <c r="N134" s="753">
        <v>9514.75</v>
      </c>
    </row>
    <row r="135" spans="1:14" ht="14.4" customHeight="1" x14ac:dyDescent="0.3">
      <c r="A135" s="747" t="s">
        <v>543</v>
      </c>
      <c r="B135" s="748" t="s">
        <v>544</v>
      </c>
      <c r="C135" s="749" t="s">
        <v>560</v>
      </c>
      <c r="D135" s="750" t="s">
        <v>561</v>
      </c>
      <c r="E135" s="751">
        <v>50113001</v>
      </c>
      <c r="F135" s="750" t="s">
        <v>569</v>
      </c>
      <c r="G135" s="749" t="s">
        <v>577</v>
      </c>
      <c r="H135" s="749">
        <v>213489</v>
      </c>
      <c r="I135" s="749">
        <v>213489</v>
      </c>
      <c r="J135" s="749" t="s">
        <v>804</v>
      </c>
      <c r="K135" s="749" t="s">
        <v>807</v>
      </c>
      <c r="L135" s="752">
        <v>630.66</v>
      </c>
      <c r="M135" s="752">
        <v>38</v>
      </c>
      <c r="N135" s="753">
        <v>23965.079999999998</v>
      </c>
    </row>
    <row r="136" spans="1:14" ht="14.4" customHeight="1" x14ac:dyDescent="0.3">
      <c r="A136" s="747" t="s">
        <v>543</v>
      </c>
      <c r="B136" s="748" t="s">
        <v>544</v>
      </c>
      <c r="C136" s="749" t="s">
        <v>560</v>
      </c>
      <c r="D136" s="750" t="s">
        <v>561</v>
      </c>
      <c r="E136" s="751">
        <v>50113001</v>
      </c>
      <c r="F136" s="750" t="s">
        <v>569</v>
      </c>
      <c r="G136" s="749" t="s">
        <v>577</v>
      </c>
      <c r="H136" s="749">
        <v>213490</v>
      </c>
      <c r="I136" s="749">
        <v>213490</v>
      </c>
      <c r="J136" s="749" t="s">
        <v>804</v>
      </c>
      <c r="K136" s="749" t="s">
        <v>808</v>
      </c>
      <c r="L136" s="752">
        <v>913.65</v>
      </c>
      <c r="M136" s="752">
        <v>3</v>
      </c>
      <c r="N136" s="753">
        <v>2740.95</v>
      </c>
    </row>
    <row r="137" spans="1:14" ht="14.4" customHeight="1" x14ac:dyDescent="0.3">
      <c r="A137" s="747" t="s">
        <v>543</v>
      </c>
      <c r="B137" s="748" t="s">
        <v>544</v>
      </c>
      <c r="C137" s="749" t="s">
        <v>560</v>
      </c>
      <c r="D137" s="750" t="s">
        <v>561</v>
      </c>
      <c r="E137" s="751">
        <v>50113001</v>
      </c>
      <c r="F137" s="750" t="s">
        <v>569</v>
      </c>
      <c r="G137" s="749" t="s">
        <v>577</v>
      </c>
      <c r="H137" s="749">
        <v>213494</v>
      </c>
      <c r="I137" s="749">
        <v>213494</v>
      </c>
      <c r="J137" s="749" t="s">
        <v>804</v>
      </c>
      <c r="K137" s="749" t="s">
        <v>809</v>
      </c>
      <c r="L137" s="752">
        <v>408.95000000000005</v>
      </c>
      <c r="M137" s="752">
        <v>73</v>
      </c>
      <c r="N137" s="753">
        <v>29853.350000000002</v>
      </c>
    </row>
    <row r="138" spans="1:14" ht="14.4" customHeight="1" x14ac:dyDescent="0.3">
      <c r="A138" s="747" t="s">
        <v>543</v>
      </c>
      <c r="B138" s="748" t="s">
        <v>544</v>
      </c>
      <c r="C138" s="749" t="s">
        <v>560</v>
      </c>
      <c r="D138" s="750" t="s">
        <v>561</v>
      </c>
      <c r="E138" s="751">
        <v>50113001</v>
      </c>
      <c r="F138" s="750" t="s">
        <v>569</v>
      </c>
      <c r="G138" s="749" t="s">
        <v>570</v>
      </c>
      <c r="H138" s="749">
        <v>205542</v>
      </c>
      <c r="I138" s="749">
        <v>205542</v>
      </c>
      <c r="J138" s="749" t="s">
        <v>810</v>
      </c>
      <c r="K138" s="749" t="s">
        <v>811</v>
      </c>
      <c r="L138" s="752">
        <v>111.68</v>
      </c>
      <c r="M138" s="752">
        <v>2</v>
      </c>
      <c r="N138" s="753">
        <v>223.36</v>
      </c>
    </row>
    <row r="139" spans="1:14" ht="14.4" customHeight="1" x14ac:dyDescent="0.3">
      <c r="A139" s="747" t="s">
        <v>543</v>
      </c>
      <c r="B139" s="748" t="s">
        <v>544</v>
      </c>
      <c r="C139" s="749" t="s">
        <v>560</v>
      </c>
      <c r="D139" s="750" t="s">
        <v>561</v>
      </c>
      <c r="E139" s="751">
        <v>50113001</v>
      </c>
      <c r="F139" s="750" t="s">
        <v>569</v>
      </c>
      <c r="G139" s="749" t="s">
        <v>577</v>
      </c>
      <c r="H139" s="749">
        <v>156807</v>
      </c>
      <c r="I139" s="749">
        <v>56807</v>
      </c>
      <c r="J139" s="749" t="s">
        <v>812</v>
      </c>
      <c r="K139" s="749" t="s">
        <v>813</v>
      </c>
      <c r="L139" s="752">
        <v>57.77000000000001</v>
      </c>
      <c r="M139" s="752">
        <v>3</v>
      </c>
      <c r="N139" s="753">
        <v>173.31000000000003</v>
      </c>
    </row>
    <row r="140" spans="1:14" ht="14.4" customHeight="1" x14ac:dyDescent="0.3">
      <c r="A140" s="747" t="s">
        <v>543</v>
      </c>
      <c r="B140" s="748" t="s">
        <v>544</v>
      </c>
      <c r="C140" s="749" t="s">
        <v>560</v>
      </c>
      <c r="D140" s="750" t="s">
        <v>561</v>
      </c>
      <c r="E140" s="751">
        <v>50113001</v>
      </c>
      <c r="F140" s="750" t="s">
        <v>569</v>
      </c>
      <c r="G140" s="749" t="s">
        <v>577</v>
      </c>
      <c r="H140" s="749">
        <v>156804</v>
      </c>
      <c r="I140" s="749">
        <v>56804</v>
      </c>
      <c r="J140" s="749" t="s">
        <v>814</v>
      </c>
      <c r="K140" s="749" t="s">
        <v>815</v>
      </c>
      <c r="L140" s="752">
        <v>31.680000000000007</v>
      </c>
      <c r="M140" s="752">
        <v>1</v>
      </c>
      <c r="N140" s="753">
        <v>31.680000000000007</v>
      </c>
    </row>
    <row r="141" spans="1:14" ht="14.4" customHeight="1" x14ac:dyDescent="0.3">
      <c r="A141" s="747" t="s">
        <v>543</v>
      </c>
      <c r="B141" s="748" t="s">
        <v>544</v>
      </c>
      <c r="C141" s="749" t="s">
        <v>560</v>
      </c>
      <c r="D141" s="750" t="s">
        <v>561</v>
      </c>
      <c r="E141" s="751">
        <v>50113001</v>
      </c>
      <c r="F141" s="750" t="s">
        <v>569</v>
      </c>
      <c r="G141" s="749" t="s">
        <v>577</v>
      </c>
      <c r="H141" s="749">
        <v>156805</v>
      </c>
      <c r="I141" s="749">
        <v>56805</v>
      </c>
      <c r="J141" s="749" t="s">
        <v>814</v>
      </c>
      <c r="K141" s="749" t="s">
        <v>816</v>
      </c>
      <c r="L141" s="752">
        <v>58.720000000000013</v>
      </c>
      <c r="M141" s="752">
        <v>1</v>
      </c>
      <c r="N141" s="753">
        <v>58.720000000000013</v>
      </c>
    </row>
    <row r="142" spans="1:14" ht="14.4" customHeight="1" x14ac:dyDescent="0.3">
      <c r="A142" s="747" t="s">
        <v>543</v>
      </c>
      <c r="B142" s="748" t="s">
        <v>544</v>
      </c>
      <c r="C142" s="749" t="s">
        <v>560</v>
      </c>
      <c r="D142" s="750" t="s">
        <v>561</v>
      </c>
      <c r="E142" s="751">
        <v>50113001</v>
      </c>
      <c r="F142" s="750" t="s">
        <v>569</v>
      </c>
      <c r="G142" s="749" t="s">
        <v>577</v>
      </c>
      <c r="H142" s="749">
        <v>214036</v>
      </c>
      <c r="I142" s="749">
        <v>214036</v>
      </c>
      <c r="J142" s="749" t="s">
        <v>817</v>
      </c>
      <c r="K142" s="749" t="s">
        <v>818</v>
      </c>
      <c r="L142" s="752">
        <v>40.39</v>
      </c>
      <c r="M142" s="752">
        <v>3</v>
      </c>
      <c r="N142" s="753">
        <v>121.17</v>
      </c>
    </row>
    <row r="143" spans="1:14" ht="14.4" customHeight="1" x14ac:dyDescent="0.3">
      <c r="A143" s="747" t="s">
        <v>543</v>
      </c>
      <c r="B143" s="748" t="s">
        <v>544</v>
      </c>
      <c r="C143" s="749" t="s">
        <v>560</v>
      </c>
      <c r="D143" s="750" t="s">
        <v>561</v>
      </c>
      <c r="E143" s="751">
        <v>50113001</v>
      </c>
      <c r="F143" s="750" t="s">
        <v>569</v>
      </c>
      <c r="G143" s="749" t="s">
        <v>570</v>
      </c>
      <c r="H143" s="749">
        <v>199333</v>
      </c>
      <c r="I143" s="749">
        <v>99333</v>
      </c>
      <c r="J143" s="749" t="s">
        <v>819</v>
      </c>
      <c r="K143" s="749" t="s">
        <v>820</v>
      </c>
      <c r="L143" s="752">
        <v>235.67000000000002</v>
      </c>
      <c r="M143" s="752">
        <v>5</v>
      </c>
      <c r="N143" s="753">
        <v>1178.3500000000001</v>
      </c>
    </row>
    <row r="144" spans="1:14" ht="14.4" customHeight="1" x14ac:dyDescent="0.3">
      <c r="A144" s="747" t="s">
        <v>543</v>
      </c>
      <c r="B144" s="748" t="s">
        <v>544</v>
      </c>
      <c r="C144" s="749" t="s">
        <v>560</v>
      </c>
      <c r="D144" s="750" t="s">
        <v>561</v>
      </c>
      <c r="E144" s="751">
        <v>50113001</v>
      </c>
      <c r="F144" s="750" t="s">
        <v>569</v>
      </c>
      <c r="G144" s="749" t="s">
        <v>570</v>
      </c>
      <c r="H144" s="749">
        <v>111242</v>
      </c>
      <c r="I144" s="749">
        <v>11242</v>
      </c>
      <c r="J144" s="749" t="s">
        <v>821</v>
      </c>
      <c r="K144" s="749" t="s">
        <v>822</v>
      </c>
      <c r="L144" s="752">
        <v>113.19000000000005</v>
      </c>
      <c r="M144" s="752">
        <v>1</v>
      </c>
      <c r="N144" s="753">
        <v>113.19000000000005</v>
      </c>
    </row>
    <row r="145" spans="1:14" ht="14.4" customHeight="1" x14ac:dyDescent="0.3">
      <c r="A145" s="747" t="s">
        <v>543</v>
      </c>
      <c r="B145" s="748" t="s">
        <v>544</v>
      </c>
      <c r="C145" s="749" t="s">
        <v>560</v>
      </c>
      <c r="D145" s="750" t="s">
        <v>561</v>
      </c>
      <c r="E145" s="751">
        <v>50113001</v>
      </c>
      <c r="F145" s="750" t="s">
        <v>569</v>
      </c>
      <c r="G145" s="749" t="s">
        <v>570</v>
      </c>
      <c r="H145" s="749">
        <v>12026</v>
      </c>
      <c r="I145" s="749">
        <v>12026</v>
      </c>
      <c r="J145" s="749" t="s">
        <v>823</v>
      </c>
      <c r="K145" s="749" t="s">
        <v>824</v>
      </c>
      <c r="L145" s="752">
        <v>24.72</v>
      </c>
      <c r="M145" s="752">
        <v>1</v>
      </c>
      <c r="N145" s="753">
        <v>24.72</v>
      </c>
    </row>
    <row r="146" spans="1:14" ht="14.4" customHeight="1" x14ac:dyDescent="0.3">
      <c r="A146" s="747" t="s">
        <v>543</v>
      </c>
      <c r="B146" s="748" t="s">
        <v>544</v>
      </c>
      <c r="C146" s="749" t="s">
        <v>560</v>
      </c>
      <c r="D146" s="750" t="s">
        <v>561</v>
      </c>
      <c r="E146" s="751">
        <v>50113001</v>
      </c>
      <c r="F146" s="750" t="s">
        <v>569</v>
      </c>
      <c r="G146" s="749" t="s">
        <v>570</v>
      </c>
      <c r="H146" s="749">
        <v>47249</v>
      </c>
      <c r="I146" s="749">
        <v>47249</v>
      </c>
      <c r="J146" s="749" t="s">
        <v>825</v>
      </c>
      <c r="K146" s="749" t="s">
        <v>826</v>
      </c>
      <c r="L146" s="752">
        <v>126.49999999999999</v>
      </c>
      <c r="M146" s="752">
        <v>2</v>
      </c>
      <c r="N146" s="753">
        <v>252.99999999999997</v>
      </c>
    </row>
    <row r="147" spans="1:14" ht="14.4" customHeight="1" x14ac:dyDescent="0.3">
      <c r="A147" s="747" t="s">
        <v>543</v>
      </c>
      <c r="B147" s="748" t="s">
        <v>544</v>
      </c>
      <c r="C147" s="749" t="s">
        <v>560</v>
      </c>
      <c r="D147" s="750" t="s">
        <v>561</v>
      </c>
      <c r="E147" s="751">
        <v>50113001</v>
      </c>
      <c r="F147" s="750" t="s">
        <v>569</v>
      </c>
      <c r="G147" s="749" t="s">
        <v>570</v>
      </c>
      <c r="H147" s="749">
        <v>848930</v>
      </c>
      <c r="I147" s="749">
        <v>155781</v>
      </c>
      <c r="J147" s="749" t="s">
        <v>827</v>
      </c>
      <c r="K147" s="749" t="s">
        <v>828</v>
      </c>
      <c r="L147" s="752">
        <v>33.210000000000008</v>
      </c>
      <c r="M147" s="752">
        <v>1</v>
      </c>
      <c r="N147" s="753">
        <v>33.210000000000008</v>
      </c>
    </row>
    <row r="148" spans="1:14" ht="14.4" customHeight="1" x14ac:dyDescent="0.3">
      <c r="A148" s="747" t="s">
        <v>543</v>
      </c>
      <c r="B148" s="748" t="s">
        <v>544</v>
      </c>
      <c r="C148" s="749" t="s">
        <v>560</v>
      </c>
      <c r="D148" s="750" t="s">
        <v>561</v>
      </c>
      <c r="E148" s="751">
        <v>50113001</v>
      </c>
      <c r="F148" s="750" t="s">
        <v>569</v>
      </c>
      <c r="G148" s="749" t="s">
        <v>570</v>
      </c>
      <c r="H148" s="749">
        <v>849254</v>
      </c>
      <c r="I148" s="749">
        <v>155780</v>
      </c>
      <c r="J148" s="749" t="s">
        <v>827</v>
      </c>
      <c r="K148" s="749" t="s">
        <v>829</v>
      </c>
      <c r="L148" s="752">
        <v>26.1</v>
      </c>
      <c r="M148" s="752">
        <v>2</v>
      </c>
      <c r="N148" s="753">
        <v>52.2</v>
      </c>
    </row>
    <row r="149" spans="1:14" ht="14.4" customHeight="1" x14ac:dyDescent="0.3">
      <c r="A149" s="747" t="s">
        <v>543</v>
      </c>
      <c r="B149" s="748" t="s">
        <v>544</v>
      </c>
      <c r="C149" s="749" t="s">
        <v>560</v>
      </c>
      <c r="D149" s="750" t="s">
        <v>561</v>
      </c>
      <c r="E149" s="751">
        <v>50113001</v>
      </c>
      <c r="F149" s="750" t="s">
        <v>569</v>
      </c>
      <c r="G149" s="749" t="s">
        <v>570</v>
      </c>
      <c r="H149" s="749">
        <v>149018</v>
      </c>
      <c r="I149" s="749">
        <v>49018</v>
      </c>
      <c r="J149" s="749" t="s">
        <v>830</v>
      </c>
      <c r="K149" s="749" t="s">
        <v>831</v>
      </c>
      <c r="L149" s="752">
        <v>111.05</v>
      </c>
      <c r="M149" s="752">
        <v>2</v>
      </c>
      <c r="N149" s="753">
        <v>222.1</v>
      </c>
    </row>
    <row r="150" spans="1:14" ht="14.4" customHeight="1" x14ac:dyDescent="0.3">
      <c r="A150" s="747" t="s">
        <v>543</v>
      </c>
      <c r="B150" s="748" t="s">
        <v>544</v>
      </c>
      <c r="C150" s="749" t="s">
        <v>560</v>
      </c>
      <c r="D150" s="750" t="s">
        <v>561</v>
      </c>
      <c r="E150" s="751">
        <v>50113001</v>
      </c>
      <c r="F150" s="750" t="s">
        <v>569</v>
      </c>
      <c r="G150" s="749" t="s">
        <v>570</v>
      </c>
      <c r="H150" s="749">
        <v>215606</v>
      </c>
      <c r="I150" s="749">
        <v>215606</v>
      </c>
      <c r="J150" s="749" t="s">
        <v>832</v>
      </c>
      <c r="K150" s="749" t="s">
        <v>833</v>
      </c>
      <c r="L150" s="752">
        <v>72.02</v>
      </c>
      <c r="M150" s="752">
        <v>7</v>
      </c>
      <c r="N150" s="753">
        <v>504.13999999999993</v>
      </c>
    </row>
    <row r="151" spans="1:14" ht="14.4" customHeight="1" x14ac:dyDescent="0.3">
      <c r="A151" s="747" t="s">
        <v>543</v>
      </c>
      <c r="B151" s="748" t="s">
        <v>544</v>
      </c>
      <c r="C151" s="749" t="s">
        <v>560</v>
      </c>
      <c r="D151" s="750" t="s">
        <v>561</v>
      </c>
      <c r="E151" s="751">
        <v>50113001</v>
      </c>
      <c r="F151" s="750" t="s">
        <v>569</v>
      </c>
      <c r="G151" s="749" t="s">
        <v>577</v>
      </c>
      <c r="H151" s="749">
        <v>100308</v>
      </c>
      <c r="I151" s="749">
        <v>100308</v>
      </c>
      <c r="J151" s="749" t="s">
        <v>834</v>
      </c>
      <c r="K151" s="749" t="s">
        <v>835</v>
      </c>
      <c r="L151" s="752">
        <v>61.189999999999976</v>
      </c>
      <c r="M151" s="752">
        <v>3</v>
      </c>
      <c r="N151" s="753">
        <v>183.56999999999994</v>
      </c>
    </row>
    <row r="152" spans="1:14" ht="14.4" customHeight="1" x14ac:dyDescent="0.3">
      <c r="A152" s="747" t="s">
        <v>543</v>
      </c>
      <c r="B152" s="748" t="s">
        <v>544</v>
      </c>
      <c r="C152" s="749" t="s">
        <v>560</v>
      </c>
      <c r="D152" s="750" t="s">
        <v>561</v>
      </c>
      <c r="E152" s="751">
        <v>50113001</v>
      </c>
      <c r="F152" s="750" t="s">
        <v>569</v>
      </c>
      <c r="G152" s="749" t="s">
        <v>570</v>
      </c>
      <c r="H152" s="749">
        <v>214355</v>
      </c>
      <c r="I152" s="749">
        <v>214355</v>
      </c>
      <c r="J152" s="749" t="s">
        <v>836</v>
      </c>
      <c r="K152" s="749" t="s">
        <v>837</v>
      </c>
      <c r="L152" s="752">
        <v>280.70999999999998</v>
      </c>
      <c r="M152" s="752">
        <v>2</v>
      </c>
      <c r="N152" s="753">
        <v>561.41999999999996</v>
      </c>
    </row>
    <row r="153" spans="1:14" ht="14.4" customHeight="1" x14ac:dyDescent="0.3">
      <c r="A153" s="747" t="s">
        <v>543</v>
      </c>
      <c r="B153" s="748" t="s">
        <v>544</v>
      </c>
      <c r="C153" s="749" t="s">
        <v>560</v>
      </c>
      <c r="D153" s="750" t="s">
        <v>561</v>
      </c>
      <c r="E153" s="751">
        <v>50113001</v>
      </c>
      <c r="F153" s="750" t="s">
        <v>569</v>
      </c>
      <c r="G153" s="749" t="s">
        <v>570</v>
      </c>
      <c r="H153" s="749">
        <v>846745</v>
      </c>
      <c r="I153" s="749">
        <v>0</v>
      </c>
      <c r="J153" s="749" t="s">
        <v>838</v>
      </c>
      <c r="K153" s="749" t="s">
        <v>545</v>
      </c>
      <c r="L153" s="752">
        <v>171.792</v>
      </c>
      <c r="M153" s="752">
        <v>5</v>
      </c>
      <c r="N153" s="753">
        <v>858.96</v>
      </c>
    </row>
    <row r="154" spans="1:14" ht="14.4" customHeight="1" x14ac:dyDescent="0.3">
      <c r="A154" s="747" t="s">
        <v>543</v>
      </c>
      <c r="B154" s="748" t="s">
        <v>544</v>
      </c>
      <c r="C154" s="749" t="s">
        <v>560</v>
      </c>
      <c r="D154" s="750" t="s">
        <v>561</v>
      </c>
      <c r="E154" s="751">
        <v>50113001</v>
      </c>
      <c r="F154" s="750" t="s">
        <v>569</v>
      </c>
      <c r="G154" s="749" t="s">
        <v>570</v>
      </c>
      <c r="H154" s="749">
        <v>216572</v>
      </c>
      <c r="I154" s="749">
        <v>216572</v>
      </c>
      <c r="J154" s="749" t="s">
        <v>839</v>
      </c>
      <c r="K154" s="749" t="s">
        <v>840</v>
      </c>
      <c r="L154" s="752">
        <v>36.289999999999992</v>
      </c>
      <c r="M154" s="752">
        <v>15</v>
      </c>
      <c r="N154" s="753">
        <v>544.34999999999991</v>
      </c>
    </row>
    <row r="155" spans="1:14" ht="14.4" customHeight="1" x14ac:dyDescent="0.3">
      <c r="A155" s="747" t="s">
        <v>543</v>
      </c>
      <c r="B155" s="748" t="s">
        <v>544</v>
      </c>
      <c r="C155" s="749" t="s">
        <v>560</v>
      </c>
      <c r="D155" s="750" t="s">
        <v>561</v>
      </c>
      <c r="E155" s="751">
        <v>50113001</v>
      </c>
      <c r="F155" s="750" t="s">
        <v>569</v>
      </c>
      <c r="G155" s="749" t="s">
        <v>570</v>
      </c>
      <c r="H155" s="749">
        <v>100168</v>
      </c>
      <c r="I155" s="749">
        <v>168</v>
      </c>
      <c r="J155" s="749" t="s">
        <v>841</v>
      </c>
      <c r="K155" s="749" t="s">
        <v>842</v>
      </c>
      <c r="L155" s="752">
        <v>43.140000000000029</v>
      </c>
      <c r="M155" s="752">
        <v>2</v>
      </c>
      <c r="N155" s="753">
        <v>86.280000000000058</v>
      </c>
    </row>
    <row r="156" spans="1:14" ht="14.4" customHeight="1" x14ac:dyDescent="0.3">
      <c r="A156" s="747" t="s">
        <v>543</v>
      </c>
      <c r="B156" s="748" t="s">
        <v>544</v>
      </c>
      <c r="C156" s="749" t="s">
        <v>560</v>
      </c>
      <c r="D156" s="750" t="s">
        <v>561</v>
      </c>
      <c r="E156" s="751">
        <v>50113001</v>
      </c>
      <c r="F156" s="750" t="s">
        <v>569</v>
      </c>
      <c r="G156" s="749" t="s">
        <v>570</v>
      </c>
      <c r="H156" s="749">
        <v>51366</v>
      </c>
      <c r="I156" s="749">
        <v>51366</v>
      </c>
      <c r="J156" s="749" t="s">
        <v>843</v>
      </c>
      <c r="K156" s="749" t="s">
        <v>844</v>
      </c>
      <c r="L156" s="752">
        <v>171.59999999999997</v>
      </c>
      <c r="M156" s="752">
        <v>56</v>
      </c>
      <c r="N156" s="753">
        <v>9609.5999999999985</v>
      </c>
    </row>
    <row r="157" spans="1:14" ht="14.4" customHeight="1" x14ac:dyDescent="0.3">
      <c r="A157" s="747" t="s">
        <v>543</v>
      </c>
      <c r="B157" s="748" t="s">
        <v>544</v>
      </c>
      <c r="C157" s="749" t="s">
        <v>560</v>
      </c>
      <c r="D157" s="750" t="s">
        <v>561</v>
      </c>
      <c r="E157" s="751">
        <v>50113001</v>
      </c>
      <c r="F157" s="750" t="s">
        <v>569</v>
      </c>
      <c r="G157" s="749" t="s">
        <v>570</v>
      </c>
      <c r="H157" s="749">
        <v>51367</v>
      </c>
      <c r="I157" s="749">
        <v>51367</v>
      </c>
      <c r="J157" s="749" t="s">
        <v>843</v>
      </c>
      <c r="K157" s="749" t="s">
        <v>845</v>
      </c>
      <c r="L157" s="752">
        <v>92.95</v>
      </c>
      <c r="M157" s="752">
        <v>6</v>
      </c>
      <c r="N157" s="753">
        <v>557.70000000000005</v>
      </c>
    </row>
    <row r="158" spans="1:14" ht="14.4" customHeight="1" x14ac:dyDescent="0.3">
      <c r="A158" s="747" t="s">
        <v>543</v>
      </c>
      <c r="B158" s="748" t="s">
        <v>544</v>
      </c>
      <c r="C158" s="749" t="s">
        <v>560</v>
      </c>
      <c r="D158" s="750" t="s">
        <v>561</v>
      </c>
      <c r="E158" s="751">
        <v>50113001</v>
      </c>
      <c r="F158" s="750" t="s">
        <v>569</v>
      </c>
      <c r="G158" s="749" t="s">
        <v>570</v>
      </c>
      <c r="H158" s="749">
        <v>51383</v>
      </c>
      <c r="I158" s="749">
        <v>51383</v>
      </c>
      <c r="J158" s="749" t="s">
        <v>843</v>
      </c>
      <c r="K158" s="749" t="s">
        <v>846</v>
      </c>
      <c r="L158" s="752">
        <v>93.5</v>
      </c>
      <c r="M158" s="752">
        <v>7</v>
      </c>
      <c r="N158" s="753">
        <v>654.5</v>
      </c>
    </row>
    <row r="159" spans="1:14" ht="14.4" customHeight="1" x14ac:dyDescent="0.3">
      <c r="A159" s="747" t="s">
        <v>543</v>
      </c>
      <c r="B159" s="748" t="s">
        <v>544</v>
      </c>
      <c r="C159" s="749" t="s">
        <v>560</v>
      </c>
      <c r="D159" s="750" t="s">
        <v>561</v>
      </c>
      <c r="E159" s="751">
        <v>50113001</v>
      </c>
      <c r="F159" s="750" t="s">
        <v>569</v>
      </c>
      <c r="G159" s="749" t="s">
        <v>570</v>
      </c>
      <c r="H159" s="749">
        <v>55919</v>
      </c>
      <c r="I159" s="749">
        <v>55919</v>
      </c>
      <c r="J159" s="749" t="s">
        <v>847</v>
      </c>
      <c r="K159" s="749" t="s">
        <v>848</v>
      </c>
      <c r="L159" s="752">
        <v>146.86000000000001</v>
      </c>
      <c r="M159" s="752">
        <v>4</v>
      </c>
      <c r="N159" s="753">
        <v>587.44000000000005</v>
      </c>
    </row>
    <row r="160" spans="1:14" ht="14.4" customHeight="1" x14ac:dyDescent="0.3">
      <c r="A160" s="747" t="s">
        <v>543</v>
      </c>
      <c r="B160" s="748" t="s">
        <v>544</v>
      </c>
      <c r="C160" s="749" t="s">
        <v>560</v>
      </c>
      <c r="D160" s="750" t="s">
        <v>561</v>
      </c>
      <c r="E160" s="751">
        <v>50113001</v>
      </c>
      <c r="F160" s="750" t="s">
        <v>569</v>
      </c>
      <c r="G160" s="749" t="s">
        <v>570</v>
      </c>
      <c r="H160" s="749">
        <v>846618</v>
      </c>
      <c r="I160" s="749">
        <v>100014</v>
      </c>
      <c r="J160" s="749" t="s">
        <v>849</v>
      </c>
      <c r="K160" s="749" t="s">
        <v>850</v>
      </c>
      <c r="L160" s="752">
        <v>29.740000000000006</v>
      </c>
      <c r="M160" s="752">
        <v>4</v>
      </c>
      <c r="N160" s="753">
        <v>118.96000000000002</v>
      </c>
    </row>
    <row r="161" spans="1:14" ht="14.4" customHeight="1" x14ac:dyDescent="0.3">
      <c r="A161" s="747" t="s">
        <v>543</v>
      </c>
      <c r="B161" s="748" t="s">
        <v>544</v>
      </c>
      <c r="C161" s="749" t="s">
        <v>560</v>
      </c>
      <c r="D161" s="750" t="s">
        <v>561</v>
      </c>
      <c r="E161" s="751">
        <v>50113001</v>
      </c>
      <c r="F161" s="750" t="s">
        <v>569</v>
      </c>
      <c r="G161" s="749" t="s">
        <v>570</v>
      </c>
      <c r="H161" s="749">
        <v>132082</v>
      </c>
      <c r="I161" s="749">
        <v>32082</v>
      </c>
      <c r="J161" s="749" t="s">
        <v>851</v>
      </c>
      <c r="K161" s="749" t="s">
        <v>852</v>
      </c>
      <c r="L161" s="752">
        <v>82.12</v>
      </c>
      <c r="M161" s="752">
        <v>6</v>
      </c>
      <c r="N161" s="753">
        <v>492.72</v>
      </c>
    </row>
    <row r="162" spans="1:14" ht="14.4" customHeight="1" x14ac:dyDescent="0.3">
      <c r="A162" s="747" t="s">
        <v>543</v>
      </c>
      <c r="B162" s="748" t="s">
        <v>544</v>
      </c>
      <c r="C162" s="749" t="s">
        <v>560</v>
      </c>
      <c r="D162" s="750" t="s">
        <v>561</v>
      </c>
      <c r="E162" s="751">
        <v>50113001</v>
      </c>
      <c r="F162" s="750" t="s">
        <v>569</v>
      </c>
      <c r="G162" s="749" t="s">
        <v>570</v>
      </c>
      <c r="H162" s="749">
        <v>846629</v>
      </c>
      <c r="I162" s="749">
        <v>100013</v>
      </c>
      <c r="J162" s="749" t="s">
        <v>853</v>
      </c>
      <c r="K162" s="749" t="s">
        <v>854</v>
      </c>
      <c r="L162" s="752">
        <v>39.413333333333334</v>
      </c>
      <c r="M162" s="752">
        <v>6</v>
      </c>
      <c r="N162" s="753">
        <v>236.48000000000002</v>
      </c>
    </row>
    <row r="163" spans="1:14" ht="14.4" customHeight="1" x14ac:dyDescent="0.3">
      <c r="A163" s="747" t="s">
        <v>543</v>
      </c>
      <c r="B163" s="748" t="s">
        <v>544</v>
      </c>
      <c r="C163" s="749" t="s">
        <v>560</v>
      </c>
      <c r="D163" s="750" t="s">
        <v>561</v>
      </c>
      <c r="E163" s="751">
        <v>50113001</v>
      </c>
      <c r="F163" s="750" t="s">
        <v>569</v>
      </c>
      <c r="G163" s="749" t="s">
        <v>570</v>
      </c>
      <c r="H163" s="749">
        <v>196696</v>
      </c>
      <c r="I163" s="749">
        <v>96696</v>
      </c>
      <c r="J163" s="749" t="s">
        <v>855</v>
      </c>
      <c r="K163" s="749" t="s">
        <v>856</v>
      </c>
      <c r="L163" s="752">
        <v>46.66</v>
      </c>
      <c r="M163" s="752">
        <v>1</v>
      </c>
      <c r="N163" s="753">
        <v>46.66</v>
      </c>
    </row>
    <row r="164" spans="1:14" ht="14.4" customHeight="1" x14ac:dyDescent="0.3">
      <c r="A164" s="747" t="s">
        <v>543</v>
      </c>
      <c r="B164" s="748" t="s">
        <v>544</v>
      </c>
      <c r="C164" s="749" t="s">
        <v>560</v>
      </c>
      <c r="D164" s="750" t="s">
        <v>561</v>
      </c>
      <c r="E164" s="751">
        <v>50113001</v>
      </c>
      <c r="F164" s="750" t="s">
        <v>569</v>
      </c>
      <c r="G164" s="749" t="s">
        <v>570</v>
      </c>
      <c r="H164" s="749">
        <v>152266</v>
      </c>
      <c r="I164" s="749">
        <v>52266</v>
      </c>
      <c r="J164" s="749" t="s">
        <v>857</v>
      </c>
      <c r="K164" s="749" t="s">
        <v>624</v>
      </c>
      <c r="L164" s="752">
        <v>40.63000000000001</v>
      </c>
      <c r="M164" s="752">
        <v>5</v>
      </c>
      <c r="N164" s="753">
        <v>203.15000000000003</v>
      </c>
    </row>
    <row r="165" spans="1:14" ht="14.4" customHeight="1" x14ac:dyDescent="0.3">
      <c r="A165" s="747" t="s">
        <v>543</v>
      </c>
      <c r="B165" s="748" t="s">
        <v>544</v>
      </c>
      <c r="C165" s="749" t="s">
        <v>560</v>
      </c>
      <c r="D165" s="750" t="s">
        <v>561</v>
      </c>
      <c r="E165" s="751">
        <v>50113001</v>
      </c>
      <c r="F165" s="750" t="s">
        <v>569</v>
      </c>
      <c r="G165" s="749" t="s">
        <v>570</v>
      </c>
      <c r="H165" s="749">
        <v>844864</v>
      </c>
      <c r="I165" s="749">
        <v>85346</v>
      </c>
      <c r="J165" s="749" t="s">
        <v>858</v>
      </c>
      <c r="K165" s="749" t="s">
        <v>859</v>
      </c>
      <c r="L165" s="752">
        <v>304.68000000000018</v>
      </c>
      <c r="M165" s="752">
        <v>7</v>
      </c>
      <c r="N165" s="753">
        <v>2132.7600000000011</v>
      </c>
    </row>
    <row r="166" spans="1:14" ht="14.4" customHeight="1" x14ac:dyDescent="0.3">
      <c r="A166" s="747" t="s">
        <v>543</v>
      </c>
      <c r="B166" s="748" t="s">
        <v>544</v>
      </c>
      <c r="C166" s="749" t="s">
        <v>560</v>
      </c>
      <c r="D166" s="750" t="s">
        <v>561</v>
      </c>
      <c r="E166" s="751">
        <v>50113001</v>
      </c>
      <c r="F166" s="750" t="s">
        <v>569</v>
      </c>
      <c r="G166" s="749" t="s">
        <v>570</v>
      </c>
      <c r="H166" s="749">
        <v>208466</v>
      </c>
      <c r="I166" s="749">
        <v>208466</v>
      </c>
      <c r="J166" s="749" t="s">
        <v>860</v>
      </c>
      <c r="K166" s="749" t="s">
        <v>861</v>
      </c>
      <c r="L166" s="752">
        <v>792.7700000000001</v>
      </c>
      <c r="M166" s="752">
        <v>2</v>
      </c>
      <c r="N166" s="753">
        <v>1585.5400000000002</v>
      </c>
    </row>
    <row r="167" spans="1:14" ht="14.4" customHeight="1" x14ac:dyDescent="0.3">
      <c r="A167" s="747" t="s">
        <v>543</v>
      </c>
      <c r="B167" s="748" t="s">
        <v>544</v>
      </c>
      <c r="C167" s="749" t="s">
        <v>560</v>
      </c>
      <c r="D167" s="750" t="s">
        <v>561</v>
      </c>
      <c r="E167" s="751">
        <v>50113001</v>
      </c>
      <c r="F167" s="750" t="s">
        <v>569</v>
      </c>
      <c r="G167" s="749" t="s">
        <v>570</v>
      </c>
      <c r="H167" s="749">
        <v>920020</v>
      </c>
      <c r="I167" s="749">
        <v>1000</v>
      </c>
      <c r="J167" s="749" t="s">
        <v>862</v>
      </c>
      <c r="K167" s="749" t="s">
        <v>863</v>
      </c>
      <c r="L167" s="752">
        <v>212.53197844089988</v>
      </c>
      <c r="M167" s="752">
        <v>1</v>
      </c>
      <c r="N167" s="753">
        <v>212.53197844089988</v>
      </c>
    </row>
    <row r="168" spans="1:14" ht="14.4" customHeight="1" x14ac:dyDescent="0.3">
      <c r="A168" s="747" t="s">
        <v>543</v>
      </c>
      <c r="B168" s="748" t="s">
        <v>544</v>
      </c>
      <c r="C168" s="749" t="s">
        <v>560</v>
      </c>
      <c r="D168" s="750" t="s">
        <v>561</v>
      </c>
      <c r="E168" s="751">
        <v>50113001</v>
      </c>
      <c r="F168" s="750" t="s">
        <v>569</v>
      </c>
      <c r="G168" s="749" t="s">
        <v>570</v>
      </c>
      <c r="H168" s="749">
        <v>100802</v>
      </c>
      <c r="I168" s="749">
        <v>0</v>
      </c>
      <c r="J168" s="749" t="s">
        <v>864</v>
      </c>
      <c r="K168" s="749" t="s">
        <v>865</v>
      </c>
      <c r="L168" s="752">
        <v>91.317389735249677</v>
      </c>
      <c r="M168" s="752">
        <v>6</v>
      </c>
      <c r="N168" s="753">
        <v>547.90433841149809</v>
      </c>
    </row>
    <row r="169" spans="1:14" ht="14.4" customHeight="1" x14ac:dyDescent="0.3">
      <c r="A169" s="747" t="s">
        <v>543</v>
      </c>
      <c r="B169" s="748" t="s">
        <v>544</v>
      </c>
      <c r="C169" s="749" t="s">
        <v>560</v>
      </c>
      <c r="D169" s="750" t="s">
        <v>561</v>
      </c>
      <c r="E169" s="751">
        <v>50113001</v>
      </c>
      <c r="F169" s="750" t="s">
        <v>569</v>
      </c>
      <c r="G169" s="749" t="s">
        <v>570</v>
      </c>
      <c r="H169" s="749">
        <v>134821</v>
      </c>
      <c r="I169" s="749">
        <v>134821</v>
      </c>
      <c r="J169" s="749" t="s">
        <v>866</v>
      </c>
      <c r="K169" s="749" t="s">
        <v>867</v>
      </c>
      <c r="L169" s="752">
        <v>264.99</v>
      </c>
      <c r="M169" s="752">
        <v>2</v>
      </c>
      <c r="N169" s="753">
        <v>529.98</v>
      </c>
    </row>
    <row r="170" spans="1:14" ht="14.4" customHeight="1" x14ac:dyDescent="0.3">
      <c r="A170" s="747" t="s">
        <v>543</v>
      </c>
      <c r="B170" s="748" t="s">
        <v>544</v>
      </c>
      <c r="C170" s="749" t="s">
        <v>560</v>
      </c>
      <c r="D170" s="750" t="s">
        <v>561</v>
      </c>
      <c r="E170" s="751">
        <v>50113001</v>
      </c>
      <c r="F170" s="750" t="s">
        <v>569</v>
      </c>
      <c r="G170" s="749" t="s">
        <v>570</v>
      </c>
      <c r="H170" s="749">
        <v>134824</v>
      </c>
      <c r="I170" s="749">
        <v>134824</v>
      </c>
      <c r="J170" s="749" t="s">
        <v>868</v>
      </c>
      <c r="K170" s="749" t="s">
        <v>869</v>
      </c>
      <c r="L170" s="752">
        <v>199.98000000000002</v>
      </c>
      <c r="M170" s="752">
        <v>3</v>
      </c>
      <c r="N170" s="753">
        <v>599.94000000000005</v>
      </c>
    </row>
    <row r="171" spans="1:14" ht="14.4" customHeight="1" x14ac:dyDescent="0.3">
      <c r="A171" s="747" t="s">
        <v>543</v>
      </c>
      <c r="B171" s="748" t="s">
        <v>544</v>
      </c>
      <c r="C171" s="749" t="s">
        <v>560</v>
      </c>
      <c r="D171" s="750" t="s">
        <v>561</v>
      </c>
      <c r="E171" s="751">
        <v>50113001</v>
      </c>
      <c r="F171" s="750" t="s">
        <v>569</v>
      </c>
      <c r="G171" s="749" t="s">
        <v>577</v>
      </c>
      <c r="H171" s="749">
        <v>215970</v>
      </c>
      <c r="I171" s="749">
        <v>215970</v>
      </c>
      <c r="J171" s="749" t="s">
        <v>870</v>
      </c>
      <c r="K171" s="749" t="s">
        <v>871</v>
      </c>
      <c r="L171" s="752">
        <v>113.31999999999996</v>
      </c>
      <c r="M171" s="752">
        <v>1</v>
      </c>
      <c r="N171" s="753">
        <v>113.31999999999996</v>
      </c>
    </row>
    <row r="172" spans="1:14" ht="14.4" customHeight="1" x14ac:dyDescent="0.3">
      <c r="A172" s="747" t="s">
        <v>543</v>
      </c>
      <c r="B172" s="748" t="s">
        <v>544</v>
      </c>
      <c r="C172" s="749" t="s">
        <v>560</v>
      </c>
      <c r="D172" s="750" t="s">
        <v>561</v>
      </c>
      <c r="E172" s="751">
        <v>50113001</v>
      </c>
      <c r="F172" s="750" t="s">
        <v>569</v>
      </c>
      <c r="G172" s="749" t="s">
        <v>570</v>
      </c>
      <c r="H172" s="749">
        <v>847767</v>
      </c>
      <c r="I172" s="749">
        <v>500140</v>
      </c>
      <c r="J172" s="749" t="s">
        <v>872</v>
      </c>
      <c r="K172" s="749" t="s">
        <v>873</v>
      </c>
      <c r="L172" s="752">
        <v>808.16</v>
      </c>
      <c r="M172" s="752">
        <v>1</v>
      </c>
      <c r="N172" s="753">
        <v>808.16</v>
      </c>
    </row>
    <row r="173" spans="1:14" ht="14.4" customHeight="1" x14ac:dyDescent="0.3">
      <c r="A173" s="747" t="s">
        <v>543</v>
      </c>
      <c r="B173" s="748" t="s">
        <v>544</v>
      </c>
      <c r="C173" s="749" t="s">
        <v>560</v>
      </c>
      <c r="D173" s="750" t="s">
        <v>561</v>
      </c>
      <c r="E173" s="751">
        <v>50113001</v>
      </c>
      <c r="F173" s="750" t="s">
        <v>569</v>
      </c>
      <c r="G173" s="749" t="s">
        <v>570</v>
      </c>
      <c r="H173" s="749">
        <v>117189</v>
      </c>
      <c r="I173" s="749">
        <v>17189</v>
      </c>
      <c r="J173" s="749" t="s">
        <v>874</v>
      </c>
      <c r="K173" s="749" t="s">
        <v>875</v>
      </c>
      <c r="L173" s="752">
        <v>55.874999999999993</v>
      </c>
      <c r="M173" s="752">
        <v>6</v>
      </c>
      <c r="N173" s="753">
        <v>335.24999999999994</v>
      </c>
    </row>
    <row r="174" spans="1:14" ht="14.4" customHeight="1" x14ac:dyDescent="0.3">
      <c r="A174" s="747" t="s">
        <v>543</v>
      </c>
      <c r="B174" s="748" t="s">
        <v>544</v>
      </c>
      <c r="C174" s="749" t="s">
        <v>560</v>
      </c>
      <c r="D174" s="750" t="s">
        <v>561</v>
      </c>
      <c r="E174" s="751">
        <v>50113001</v>
      </c>
      <c r="F174" s="750" t="s">
        <v>569</v>
      </c>
      <c r="G174" s="749" t="s">
        <v>570</v>
      </c>
      <c r="H174" s="749">
        <v>102486</v>
      </c>
      <c r="I174" s="749">
        <v>2486</v>
      </c>
      <c r="J174" s="749" t="s">
        <v>876</v>
      </c>
      <c r="K174" s="749" t="s">
        <v>877</v>
      </c>
      <c r="L174" s="752">
        <v>123.10659574468083</v>
      </c>
      <c r="M174" s="752">
        <v>47</v>
      </c>
      <c r="N174" s="753">
        <v>5786.0099999999993</v>
      </c>
    </row>
    <row r="175" spans="1:14" ht="14.4" customHeight="1" x14ac:dyDescent="0.3">
      <c r="A175" s="747" t="s">
        <v>543</v>
      </c>
      <c r="B175" s="748" t="s">
        <v>544</v>
      </c>
      <c r="C175" s="749" t="s">
        <v>560</v>
      </c>
      <c r="D175" s="750" t="s">
        <v>561</v>
      </c>
      <c r="E175" s="751">
        <v>50113001</v>
      </c>
      <c r="F175" s="750" t="s">
        <v>569</v>
      </c>
      <c r="G175" s="749" t="s">
        <v>570</v>
      </c>
      <c r="H175" s="749">
        <v>845697</v>
      </c>
      <c r="I175" s="749">
        <v>200935</v>
      </c>
      <c r="J175" s="749" t="s">
        <v>878</v>
      </c>
      <c r="K175" s="749" t="s">
        <v>879</v>
      </c>
      <c r="L175" s="752">
        <v>44.850000000000009</v>
      </c>
      <c r="M175" s="752">
        <v>8</v>
      </c>
      <c r="N175" s="753">
        <v>358.80000000000007</v>
      </c>
    </row>
    <row r="176" spans="1:14" ht="14.4" customHeight="1" x14ac:dyDescent="0.3">
      <c r="A176" s="747" t="s">
        <v>543</v>
      </c>
      <c r="B176" s="748" t="s">
        <v>544</v>
      </c>
      <c r="C176" s="749" t="s">
        <v>560</v>
      </c>
      <c r="D176" s="750" t="s">
        <v>561</v>
      </c>
      <c r="E176" s="751">
        <v>50113001</v>
      </c>
      <c r="F176" s="750" t="s">
        <v>569</v>
      </c>
      <c r="G176" s="749" t="s">
        <v>577</v>
      </c>
      <c r="H176" s="749">
        <v>169623</v>
      </c>
      <c r="I176" s="749">
        <v>169623</v>
      </c>
      <c r="J176" s="749" t="s">
        <v>880</v>
      </c>
      <c r="K176" s="749" t="s">
        <v>881</v>
      </c>
      <c r="L176" s="752">
        <v>32.979999999999997</v>
      </c>
      <c r="M176" s="752">
        <v>3</v>
      </c>
      <c r="N176" s="753">
        <v>98.94</v>
      </c>
    </row>
    <row r="177" spans="1:14" ht="14.4" customHeight="1" x14ac:dyDescent="0.3">
      <c r="A177" s="747" t="s">
        <v>543</v>
      </c>
      <c r="B177" s="748" t="s">
        <v>544</v>
      </c>
      <c r="C177" s="749" t="s">
        <v>560</v>
      </c>
      <c r="D177" s="750" t="s">
        <v>561</v>
      </c>
      <c r="E177" s="751">
        <v>50113001</v>
      </c>
      <c r="F177" s="750" t="s">
        <v>569</v>
      </c>
      <c r="G177" s="749" t="s">
        <v>570</v>
      </c>
      <c r="H177" s="749">
        <v>930247</v>
      </c>
      <c r="I177" s="749">
        <v>0</v>
      </c>
      <c r="J177" s="749" t="s">
        <v>882</v>
      </c>
      <c r="K177" s="749" t="s">
        <v>545</v>
      </c>
      <c r="L177" s="752">
        <v>221.5939571543729</v>
      </c>
      <c r="M177" s="752">
        <v>2</v>
      </c>
      <c r="N177" s="753">
        <v>443.1879143087458</v>
      </c>
    </row>
    <row r="178" spans="1:14" ht="14.4" customHeight="1" x14ac:dyDescent="0.3">
      <c r="A178" s="747" t="s">
        <v>543</v>
      </c>
      <c r="B178" s="748" t="s">
        <v>544</v>
      </c>
      <c r="C178" s="749" t="s">
        <v>560</v>
      </c>
      <c r="D178" s="750" t="s">
        <v>561</v>
      </c>
      <c r="E178" s="751">
        <v>50113001</v>
      </c>
      <c r="F178" s="750" t="s">
        <v>569</v>
      </c>
      <c r="G178" s="749" t="s">
        <v>570</v>
      </c>
      <c r="H178" s="749">
        <v>900881</v>
      </c>
      <c r="I178" s="749">
        <v>0</v>
      </c>
      <c r="J178" s="749" t="s">
        <v>883</v>
      </c>
      <c r="K178" s="749" t="s">
        <v>545</v>
      </c>
      <c r="L178" s="752">
        <v>122.69539047918606</v>
      </c>
      <c r="M178" s="752">
        <v>1</v>
      </c>
      <c r="N178" s="753">
        <v>122.69539047918606</v>
      </c>
    </row>
    <row r="179" spans="1:14" ht="14.4" customHeight="1" x14ac:dyDescent="0.3">
      <c r="A179" s="747" t="s">
        <v>543</v>
      </c>
      <c r="B179" s="748" t="s">
        <v>544</v>
      </c>
      <c r="C179" s="749" t="s">
        <v>560</v>
      </c>
      <c r="D179" s="750" t="s">
        <v>561</v>
      </c>
      <c r="E179" s="751">
        <v>50113001</v>
      </c>
      <c r="F179" s="750" t="s">
        <v>569</v>
      </c>
      <c r="G179" s="749" t="s">
        <v>570</v>
      </c>
      <c r="H179" s="749">
        <v>900497</v>
      </c>
      <c r="I179" s="749">
        <v>0</v>
      </c>
      <c r="J179" s="749" t="s">
        <v>884</v>
      </c>
      <c r="K179" s="749" t="s">
        <v>545</v>
      </c>
      <c r="L179" s="752">
        <v>434.39966269427794</v>
      </c>
      <c r="M179" s="752">
        <v>1</v>
      </c>
      <c r="N179" s="753">
        <v>434.39966269427794</v>
      </c>
    </row>
    <row r="180" spans="1:14" ht="14.4" customHeight="1" x14ac:dyDescent="0.3">
      <c r="A180" s="747" t="s">
        <v>543</v>
      </c>
      <c r="B180" s="748" t="s">
        <v>544</v>
      </c>
      <c r="C180" s="749" t="s">
        <v>560</v>
      </c>
      <c r="D180" s="750" t="s">
        <v>561</v>
      </c>
      <c r="E180" s="751">
        <v>50113001</v>
      </c>
      <c r="F180" s="750" t="s">
        <v>569</v>
      </c>
      <c r="G180" s="749" t="s">
        <v>570</v>
      </c>
      <c r="H180" s="749">
        <v>900506</v>
      </c>
      <c r="I180" s="749">
        <v>0</v>
      </c>
      <c r="J180" s="749" t="s">
        <v>885</v>
      </c>
      <c r="K180" s="749" t="s">
        <v>545</v>
      </c>
      <c r="L180" s="752">
        <v>615.85788219931874</v>
      </c>
      <c r="M180" s="752">
        <v>1</v>
      </c>
      <c r="N180" s="753">
        <v>615.85788219931874</v>
      </c>
    </row>
    <row r="181" spans="1:14" ht="14.4" customHeight="1" x14ac:dyDescent="0.3">
      <c r="A181" s="747" t="s">
        <v>543</v>
      </c>
      <c r="B181" s="748" t="s">
        <v>544</v>
      </c>
      <c r="C181" s="749" t="s">
        <v>560</v>
      </c>
      <c r="D181" s="750" t="s">
        <v>561</v>
      </c>
      <c r="E181" s="751">
        <v>50113001</v>
      </c>
      <c r="F181" s="750" t="s">
        <v>569</v>
      </c>
      <c r="G181" s="749" t="s">
        <v>570</v>
      </c>
      <c r="H181" s="749">
        <v>394073</v>
      </c>
      <c r="I181" s="749">
        <v>1000</v>
      </c>
      <c r="J181" s="749" t="s">
        <v>886</v>
      </c>
      <c r="K181" s="749" t="s">
        <v>545</v>
      </c>
      <c r="L181" s="752">
        <v>361.07440996575235</v>
      </c>
      <c r="M181" s="752">
        <v>1</v>
      </c>
      <c r="N181" s="753">
        <v>361.07440996575235</v>
      </c>
    </row>
    <row r="182" spans="1:14" ht="14.4" customHeight="1" x14ac:dyDescent="0.3">
      <c r="A182" s="747" t="s">
        <v>543</v>
      </c>
      <c r="B182" s="748" t="s">
        <v>544</v>
      </c>
      <c r="C182" s="749" t="s">
        <v>560</v>
      </c>
      <c r="D182" s="750" t="s">
        <v>561</v>
      </c>
      <c r="E182" s="751">
        <v>50113001</v>
      </c>
      <c r="F182" s="750" t="s">
        <v>569</v>
      </c>
      <c r="G182" s="749" t="s">
        <v>570</v>
      </c>
      <c r="H182" s="749">
        <v>501725</v>
      </c>
      <c r="I182" s="749">
        <v>1000</v>
      </c>
      <c r="J182" s="749" t="s">
        <v>887</v>
      </c>
      <c r="K182" s="749" t="s">
        <v>545</v>
      </c>
      <c r="L182" s="752">
        <v>364.4656331604225</v>
      </c>
      <c r="M182" s="752">
        <v>5</v>
      </c>
      <c r="N182" s="753">
        <v>1822.3281658021124</v>
      </c>
    </row>
    <row r="183" spans="1:14" ht="14.4" customHeight="1" x14ac:dyDescent="0.3">
      <c r="A183" s="747" t="s">
        <v>543</v>
      </c>
      <c r="B183" s="748" t="s">
        <v>544</v>
      </c>
      <c r="C183" s="749" t="s">
        <v>560</v>
      </c>
      <c r="D183" s="750" t="s">
        <v>561</v>
      </c>
      <c r="E183" s="751">
        <v>50113001</v>
      </c>
      <c r="F183" s="750" t="s">
        <v>569</v>
      </c>
      <c r="G183" s="749" t="s">
        <v>570</v>
      </c>
      <c r="H183" s="749">
        <v>930258</v>
      </c>
      <c r="I183" s="749">
        <v>0</v>
      </c>
      <c r="J183" s="749" t="s">
        <v>888</v>
      </c>
      <c r="K183" s="749" t="s">
        <v>545</v>
      </c>
      <c r="L183" s="752">
        <v>343.19359783885642</v>
      </c>
      <c r="M183" s="752">
        <v>11</v>
      </c>
      <c r="N183" s="753">
        <v>3775.1295762274203</v>
      </c>
    </row>
    <row r="184" spans="1:14" ht="14.4" customHeight="1" x14ac:dyDescent="0.3">
      <c r="A184" s="747" t="s">
        <v>543</v>
      </c>
      <c r="B184" s="748" t="s">
        <v>544</v>
      </c>
      <c r="C184" s="749" t="s">
        <v>560</v>
      </c>
      <c r="D184" s="750" t="s">
        <v>561</v>
      </c>
      <c r="E184" s="751">
        <v>50113001</v>
      </c>
      <c r="F184" s="750" t="s">
        <v>569</v>
      </c>
      <c r="G184" s="749" t="s">
        <v>570</v>
      </c>
      <c r="H184" s="749">
        <v>395019</v>
      </c>
      <c r="I184" s="749">
        <v>0</v>
      </c>
      <c r="J184" s="749" t="s">
        <v>889</v>
      </c>
      <c r="K184" s="749" t="s">
        <v>545</v>
      </c>
      <c r="L184" s="752">
        <v>111.37069547825972</v>
      </c>
      <c r="M184" s="752">
        <v>4</v>
      </c>
      <c r="N184" s="753">
        <v>445.48278191303888</v>
      </c>
    </row>
    <row r="185" spans="1:14" ht="14.4" customHeight="1" x14ac:dyDescent="0.3">
      <c r="A185" s="747" t="s">
        <v>543</v>
      </c>
      <c r="B185" s="748" t="s">
        <v>544</v>
      </c>
      <c r="C185" s="749" t="s">
        <v>560</v>
      </c>
      <c r="D185" s="750" t="s">
        <v>561</v>
      </c>
      <c r="E185" s="751">
        <v>50113001</v>
      </c>
      <c r="F185" s="750" t="s">
        <v>569</v>
      </c>
      <c r="G185" s="749" t="s">
        <v>570</v>
      </c>
      <c r="H185" s="749">
        <v>930127</v>
      </c>
      <c r="I185" s="749">
        <v>0</v>
      </c>
      <c r="J185" s="749" t="s">
        <v>890</v>
      </c>
      <c r="K185" s="749" t="s">
        <v>545</v>
      </c>
      <c r="L185" s="752">
        <v>181.47404498143047</v>
      </c>
      <c r="M185" s="752">
        <v>3</v>
      </c>
      <c r="N185" s="753">
        <v>544.42213494429143</v>
      </c>
    </row>
    <row r="186" spans="1:14" ht="14.4" customHeight="1" x14ac:dyDescent="0.3">
      <c r="A186" s="747" t="s">
        <v>543</v>
      </c>
      <c r="B186" s="748" t="s">
        <v>544</v>
      </c>
      <c r="C186" s="749" t="s">
        <v>560</v>
      </c>
      <c r="D186" s="750" t="s">
        <v>561</v>
      </c>
      <c r="E186" s="751">
        <v>50113001</v>
      </c>
      <c r="F186" s="750" t="s">
        <v>569</v>
      </c>
      <c r="G186" s="749" t="s">
        <v>570</v>
      </c>
      <c r="H186" s="749">
        <v>398229</v>
      </c>
      <c r="I186" s="749">
        <v>0</v>
      </c>
      <c r="J186" s="749" t="s">
        <v>891</v>
      </c>
      <c r="K186" s="749" t="s">
        <v>545</v>
      </c>
      <c r="L186" s="752">
        <v>345.71980555788429</v>
      </c>
      <c r="M186" s="752">
        <v>7</v>
      </c>
      <c r="N186" s="753">
        <v>2420.0386389051901</v>
      </c>
    </row>
    <row r="187" spans="1:14" ht="14.4" customHeight="1" x14ac:dyDescent="0.3">
      <c r="A187" s="747" t="s">
        <v>543</v>
      </c>
      <c r="B187" s="748" t="s">
        <v>544</v>
      </c>
      <c r="C187" s="749" t="s">
        <v>560</v>
      </c>
      <c r="D187" s="750" t="s">
        <v>561</v>
      </c>
      <c r="E187" s="751">
        <v>50113001</v>
      </c>
      <c r="F187" s="750" t="s">
        <v>569</v>
      </c>
      <c r="G187" s="749" t="s">
        <v>570</v>
      </c>
      <c r="H187" s="749">
        <v>930248</v>
      </c>
      <c r="I187" s="749">
        <v>0</v>
      </c>
      <c r="J187" s="749" t="s">
        <v>892</v>
      </c>
      <c r="K187" s="749" t="s">
        <v>545</v>
      </c>
      <c r="L187" s="752">
        <v>421.54395715437295</v>
      </c>
      <c r="M187" s="752">
        <v>5</v>
      </c>
      <c r="N187" s="753">
        <v>2107.7197857718647</v>
      </c>
    </row>
    <row r="188" spans="1:14" ht="14.4" customHeight="1" x14ac:dyDescent="0.3">
      <c r="A188" s="747" t="s">
        <v>543</v>
      </c>
      <c r="B188" s="748" t="s">
        <v>544</v>
      </c>
      <c r="C188" s="749" t="s">
        <v>560</v>
      </c>
      <c r="D188" s="750" t="s">
        <v>561</v>
      </c>
      <c r="E188" s="751">
        <v>50113001</v>
      </c>
      <c r="F188" s="750" t="s">
        <v>569</v>
      </c>
      <c r="G188" s="749" t="s">
        <v>570</v>
      </c>
      <c r="H188" s="749">
        <v>900875</v>
      </c>
      <c r="I188" s="749">
        <v>0</v>
      </c>
      <c r="J188" s="749" t="s">
        <v>893</v>
      </c>
      <c r="K188" s="749" t="s">
        <v>545</v>
      </c>
      <c r="L188" s="752">
        <v>327.3871491274831</v>
      </c>
      <c r="M188" s="752">
        <v>2</v>
      </c>
      <c r="N188" s="753">
        <v>654.7742982549662</v>
      </c>
    </row>
    <row r="189" spans="1:14" ht="14.4" customHeight="1" x14ac:dyDescent="0.3">
      <c r="A189" s="747" t="s">
        <v>543</v>
      </c>
      <c r="B189" s="748" t="s">
        <v>544</v>
      </c>
      <c r="C189" s="749" t="s">
        <v>560</v>
      </c>
      <c r="D189" s="750" t="s">
        <v>561</v>
      </c>
      <c r="E189" s="751">
        <v>50113001</v>
      </c>
      <c r="F189" s="750" t="s">
        <v>569</v>
      </c>
      <c r="G189" s="749" t="s">
        <v>570</v>
      </c>
      <c r="H189" s="749">
        <v>900321</v>
      </c>
      <c r="I189" s="749">
        <v>0</v>
      </c>
      <c r="J189" s="749" t="s">
        <v>894</v>
      </c>
      <c r="K189" s="749" t="s">
        <v>545</v>
      </c>
      <c r="L189" s="752">
        <v>198.17084926180777</v>
      </c>
      <c r="M189" s="752">
        <v>2</v>
      </c>
      <c r="N189" s="753">
        <v>396.34169852361555</v>
      </c>
    </row>
    <row r="190" spans="1:14" ht="14.4" customHeight="1" x14ac:dyDescent="0.3">
      <c r="A190" s="747" t="s">
        <v>543</v>
      </c>
      <c r="B190" s="748" t="s">
        <v>544</v>
      </c>
      <c r="C190" s="749" t="s">
        <v>560</v>
      </c>
      <c r="D190" s="750" t="s">
        <v>561</v>
      </c>
      <c r="E190" s="751">
        <v>50113001</v>
      </c>
      <c r="F190" s="750" t="s">
        <v>569</v>
      </c>
      <c r="G190" s="749" t="s">
        <v>570</v>
      </c>
      <c r="H190" s="749">
        <v>920356</v>
      </c>
      <c r="I190" s="749">
        <v>0</v>
      </c>
      <c r="J190" s="749" t="s">
        <v>895</v>
      </c>
      <c r="K190" s="749" t="s">
        <v>545</v>
      </c>
      <c r="L190" s="752">
        <v>93.370193092351016</v>
      </c>
      <c r="M190" s="752">
        <v>3</v>
      </c>
      <c r="N190" s="753">
        <v>280.11057927705303</v>
      </c>
    </row>
    <row r="191" spans="1:14" ht="14.4" customHeight="1" x14ac:dyDescent="0.3">
      <c r="A191" s="747" t="s">
        <v>543</v>
      </c>
      <c r="B191" s="748" t="s">
        <v>544</v>
      </c>
      <c r="C191" s="749" t="s">
        <v>560</v>
      </c>
      <c r="D191" s="750" t="s">
        <v>561</v>
      </c>
      <c r="E191" s="751">
        <v>50113001</v>
      </c>
      <c r="F191" s="750" t="s">
        <v>569</v>
      </c>
      <c r="G191" s="749" t="s">
        <v>570</v>
      </c>
      <c r="H191" s="749">
        <v>920064</v>
      </c>
      <c r="I191" s="749">
        <v>0</v>
      </c>
      <c r="J191" s="749" t="s">
        <v>896</v>
      </c>
      <c r="K191" s="749" t="s">
        <v>545</v>
      </c>
      <c r="L191" s="752">
        <v>51.598665589766</v>
      </c>
      <c r="M191" s="752">
        <v>1</v>
      </c>
      <c r="N191" s="753">
        <v>51.598665589766</v>
      </c>
    </row>
    <row r="192" spans="1:14" ht="14.4" customHeight="1" x14ac:dyDescent="0.3">
      <c r="A192" s="747" t="s">
        <v>543</v>
      </c>
      <c r="B192" s="748" t="s">
        <v>544</v>
      </c>
      <c r="C192" s="749" t="s">
        <v>560</v>
      </c>
      <c r="D192" s="750" t="s">
        <v>561</v>
      </c>
      <c r="E192" s="751">
        <v>50113001</v>
      </c>
      <c r="F192" s="750" t="s">
        <v>569</v>
      </c>
      <c r="G192" s="749" t="s">
        <v>570</v>
      </c>
      <c r="H192" s="749">
        <v>921394</v>
      </c>
      <c r="I192" s="749">
        <v>0</v>
      </c>
      <c r="J192" s="749" t="s">
        <v>897</v>
      </c>
      <c r="K192" s="749" t="s">
        <v>545</v>
      </c>
      <c r="L192" s="752">
        <v>454.54127748116065</v>
      </c>
      <c r="M192" s="752">
        <v>2</v>
      </c>
      <c r="N192" s="753">
        <v>909.0825549623213</v>
      </c>
    </row>
    <row r="193" spans="1:14" ht="14.4" customHeight="1" x14ac:dyDescent="0.3">
      <c r="A193" s="747" t="s">
        <v>543</v>
      </c>
      <c r="B193" s="748" t="s">
        <v>544</v>
      </c>
      <c r="C193" s="749" t="s">
        <v>560</v>
      </c>
      <c r="D193" s="750" t="s">
        <v>561</v>
      </c>
      <c r="E193" s="751">
        <v>50113001</v>
      </c>
      <c r="F193" s="750" t="s">
        <v>569</v>
      </c>
      <c r="G193" s="749" t="s">
        <v>570</v>
      </c>
      <c r="H193" s="749">
        <v>900071</v>
      </c>
      <c r="I193" s="749">
        <v>0</v>
      </c>
      <c r="J193" s="749" t="s">
        <v>898</v>
      </c>
      <c r="K193" s="749" t="s">
        <v>545</v>
      </c>
      <c r="L193" s="752">
        <v>157.26372172202201</v>
      </c>
      <c r="M193" s="752">
        <v>4</v>
      </c>
      <c r="N193" s="753">
        <v>629.05488688808805</v>
      </c>
    </row>
    <row r="194" spans="1:14" ht="14.4" customHeight="1" x14ac:dyDescent="0.3">
      <c r="A194" s="747" t="s">
        <v>543</v>
      </c>
      <c r="B194" s="748" t="s">
        <v>544</v>
      </c>
      <c r="C194" s="749" t="s">
        <v>560</v>
      </c>
      <c r="D194" s="750" t="s">
        <v>561</v>
      </c>
      <c r="E194" s="751">
        <v>50113001</v>
      </c>
      <c r="F194" s="750" t="s">
        <v>569</v>
      </c>
      <c r="G194" s="749" t="s">
        <v>570</v>
      </c>
      <c r="H194" s="749">
        <v>930256</v>
      </c>
      <c r="I194" s="749">
        <v>0</v>
      </c>
      <c r="J194" s="749" t="s">
        <v>899</v>
      </c>
      <c r="K194" s="749" t="s">
        <v>545</v>
      </c>
      <c r="L194" s="752">
        <v>215.43057250609013</v>
      </c>
      <c r="M194" s="752">
        <v>6</v>
      </c>
      <c r="N194" s="753">
        <v>1292.5834350365408</v>
      </c>
    </row>
    <row r="195" spans="1:14" ht="14.4" customHeight="1" x14ac:dyDescent="0.3">
      <c r="A195" s="747" t="s">
        <v>543</v>
      </c>
      <c r="B195" s="748" t="s">
        <v>544</v>
      </c>
      <c r="C195" s="749" t="s">
        <v>560</v>
      </c>
      <c r="D195" s="750" t="s">
        <v>561</v>
      </c>
      <c r="E195" s="751">
        <v>50113001</v>
      </c>
      <c r="F195" s="750" t="s">
        <v>569</v>
      </c>
      <c r="G195" s="749" t="s">
        <v>570</v>
      </c>
      <c r="H195" s="749">
        <v>921542</v>
      </c>
      <c r="I195" s="749">
        <v>0</v>
      </c>
      <c r="J195" s="749" t="s">
        <v>900</v>
      </c>
      <c r="K195" s="749" t="s">
        <v>545</v>
      </c>
      <c r="L195" s="752">
        <v>168.18438285207017</v>
      </c>
      <c r="M195" s="752">
        <v>3</v>
      </c>
      <c r="N195" s="753">
        <v>504.55314855621054</v>
      </c>
    </row>
    <row r="196" spans="1:14" ht="14.4" customHeight="1" x14ac:dyDescent="0.3">
      <c r="A196" s="747" t="s">
        <v>543</v>
      </c>
      <c r="B196" s="748" t="s">
        <v>544</v>
      </c>
      <c r="C196" s="749" t="s">
        <v>560</v>
      </c>
      <c r="D196" s="750" t="s">
        <v>561</v>
      </c>
      <c r="E196" s="751">
        <v>50113001</v>
      </c>
      <c r="F196" s="750" t="s">
        <v>569</v>
      </c>
      <c r="G196" s="749" t="s">
        <v>570</v>
      </c>
      <c r="H196" s="749">
        <v>500829</v>
      </c>
      <c r="I196" s="749">
        <v>0</v>
      </c>
      <c r="J196" s="749" t="s">
        <v>901</v>
      </c>
      <c r="K196" s="749" t="s">
        <v>902</v>
      </c>
      <c r="L196" s="752">
        <v>257.50165231076323</v>
      </c>
      <c r="M196" s="752">
        <v>1</v>
      </c>
      <c r="N196" s="753">
        <v>257.50165231076323</v>
      </c>
    </row>
    <row r="197" spans="1:14" ht="14.4" customHeight="1" x14ac:dyDescent="0.3">
      <c r="A197" s="747" t="s">
        <v>543</v>
      </c>
      <c r="B197" s="748" t="s">
        <v>544</v>
      </c>
      <c r="C197" s="749" t="s">
        <v>560</v>
      </c>
      <c r="D197" s="750" t="s">
        <v>561</v>
      </c>
      <c r="E197" s="751">
        <v>50113001</v>
      </c>
      <c r="F197" s="750" t="s">
        <v>569</v>
      </c>
      <c r="G197" s="749" t="s">
        <v>570</v>
      </c>
      <c r="H197" s="749">
        <v>921184</v>
      </c>
      <c r="I197" s="749">
        <v>0</v>
      </c>
      <c r="J197" s="749" t="s">
        <v>903</v>
      </c>
      <c r="K197" s="749" t="s">
        <v>545</v>
      </c>
      <c r="L197" s="752">
        <v>316.69031232272147</v>
      </c>
      <c r="M197" s="752">
        <v>1</v>
      </c>
      <c r="N197" s="753">
        <v>316.69031232272147</v>
      </c>
    </row>
    <row r="198" spans="1:14" ht="14.4" customHeight="1" x14ac:dyDescent="0.3">
      <c r="A198" s="747" t="s">
        <v>543</v>
      </c>
      <c r="B198" s="748" t="s">
        <v>544</v>
      </c>
      <c r="C198" s="749" t="s">
        <v>560</v>
      </c>
      <c r="D198" s="750" t="s">
        <v>561</v>
      </c>
      <c r="E198" s="751">
        <v>50113001</v>
      </c>
      <c r="F198" s="750" t="s">
        <v>569</v>
      </c>
      <c r="G198" s="749" t="s">
        <v>570</v>
      </c>
      <c r="H198" s="749">
        <v>215172</v>
      </c>
      <c r="I198" s="749">
        <v>215172</v>
      </c>
      <c r="J198" s="749" t="s">
        <v>904</v>
      </c>
      <c r="K198" s="749" t="s">
        <v>905</v>
      </c>
      <c r="L198" s="752">
        <v>282.51499999999999</v>
      </c>
      <c r="M198" s="752">
        <v>2</v>
      </c>
      <c r="N198" s="753">
        <v>565.03</v>
      </c>
    </row>
    <row r="199" spans="1:14" ht="14.4" customHeight="1" x14ac:dyDescent="0.3">
      <c r="A199" s="747" t="s">
        <v>543</v>
      </c>
      <c r="B199" s="748" t="s">
        <v>544</v>
      </c>
      <c r="C199" s="749" t="s">
        <v>560</v>
      </c>
      <c r="D199" s="750" t="s">
        <v>561</v>
      </c>
      <c r="E199" s="751">
        <v>50113001</v>
      </c>
      <c r="F199" s="750" t="s">
        <v>569</v>
      </c>
      <c r="G199" s="749" t="s">
        <v>570</v>
      </c>
      <c r="H199" s="749">
        <v>840220</v>
      </c>
      <c r="I199" s="749">
        <v>0</v>
      </c>
      <c r="J199" s="749" t="s">
        <v>906</v>
      </c>
      <c r="K199" s="749" t="s">
        <v>545</v>
      </c>
      <c r="L199" s="752">
        <v>218.20000000000002</v>
      </c>
      <c r="M199" s="752">
        <v>7</v>
      </c>
      <c r="N199" s="753">
        <v>1527.4</v>
      </c>
    </row>
    <row r="200" spans="1:14" ht="14.4" customHeight="1" x14ac:dyDescent="0.3">
      <c r="A200" s="747" t="s">
        <v>543</v>
      </c>
      <c r="B200" s="748" t="s">
        <v>544</v>
      </c>
      <c r="C200" s="749" t="s">
        <v>560</v>
      </c>
      <c r="D200" s="750" t="s">
        <v>561</v>
      </c>
      <c r="E200" s="751">
        <v>50113001</v>
      </c>
      <c r="F200" s="750" t="s">
        <v>569</v>
      </c>
      <c r="G200" s="749" t="s">
        <v>577</v>
      </c>
      <c r="H200" s="749">
        <v>169714</v>
      </c>
      <c r="I200" s="749">
        <v>169714</v>
      </c>
      <c r="J200" s="749" t="s">
        <v>907</v>
      </c>
      <c r="K200" s="749" t="s">
        <v>908</v>
      </c>
      <c r="L200" s="752">
        <v>112.28</v>
      </c>
      <c r="M200" s="752">
        <v>1</v>
      </c>
      <c r="N200" s="753">
        <v>112.28</v>
      </c>
    </row>
    <row r="201" spans="1:14" ht="14.4" customHeight="1" x14ac:dyDescent="0.3">
      <c r="A201" s="747" t="s">
        <v>543</v>
      </c>
      <c r="B201" s="748" t="s">
        <v>544</v>
      </c>
      <c r="C201" s="749" t="s">
        <v>560</v>
      </c>
      <c r="D201" s="750" t="s">
        <v>561</v>
      </c>
      <c r="E201" s="751">
        <v>50113001</v>
      </c>
      <c r="F201" s="750" t="s">
        <v>569</v>
      </c>
      <c r="G201" s="749" t="s">
        <v>577</v>
      </c>
      <c r="H201" s="749">
        <v>184245</v>
      </c>
      <c r="I201" s="749">
        <v>184245</v>
      </c>
      <c r="J201" s="749" t="s">
        <v>909</v>
      </c>
      <c r="K201" s="749" t="s">
        <v>910</v>
      </c>
      <c r="L201" s="752">
        <v>92.77000000000001</v>
      </c>
      <c r="M201" s="752">
        <v>1</v>
      </c>
      <c r="N201" s="753">
        <v>92.77000000000001</v>
      </c>
    </row>
    <row r="202" spans="1:14" ht="14.4" customHeight="1" x14ac:dyDescent="0.3">
      <c r="A202" s="747" t="s">
        <v>543</v>
      </c>
      <c r="B202" s="748" t="s">
        <v>544</v>
      </c>
      <c r="C202" s="749" t="s">
        <v>560</v>
      </c>
      <c r="D202" s="750" t="s">
        <v>561</v>
      </c>
      <c r="E202" s="751">
        <v>50113001</v>
      </c>
      <c r="F202" s="750" t="s">
        <v>569</v>
      </c>
      <c r="G202" s="749" t="s">
        <v>570</v>
      </c>
      <c r="H202" s="749">
        <v>188217</v>
      </c>
      <c r="I202" s="749">
        <v>88217</v>
      </c>
      <c r="J202" s="749" t="s">
        <v>911</v>
      </c>
      <c r="K202" s="749" t="s">
        <v>912</v>
      </c>
      <c r="L202" s="752">
        <v>126.06769230769231</v>
      </c>
      <c r="M202" s="752">
        <v>13</v>
      </c>
      <c r="N202" s="753">
        <v>1638.88</v>
      </c>
    </row>
    <row r="203" spans="1:14" ht="14.4" customHeight="1" x14ac:dyDescent="0.3">
      <c r="A203" s="747" t="s">
        <v>543</v>
      </c>
      <c r="B203" s="748" t="s">
        <v>544</v>
      </c>
      <c r="C203" s="749" t="s">
        <v>560</v>
      </c>
      <c r="D203" s="750" t="s">
        <v>561</v>
      </c>
      <c r="E203" s="751">
        <v>50113001</v>
      </c>
      <c r="F203" s="750" t="s">
        <v>569</v>
      </c>
      <c r="G203" s="749" t="s">
        <v>570</v>
      </c>
      <c r="H203" s="749">
        <v>188219</v>
      </c>
      <c r="I203" s="749">
        <v>88219</v>
      </c>
      <c r="J203" s="749" t="s">
        <v>913</v>
      </c>
      <c r="K203" s="749" t="s">
        <v>914</v>
      </c>
      <c r="L203" s="752">
        <v>141.6</v>
      </c>
      <c r="M203" s="752">
        <v>2</v>
      </c>
      <c r="N203" s="753">
        <v>283.2</v>
      </c>
    </row>
    <row r="204" spans="1:14" ht="14.4" customHeight="1" x14ac:dyDescent="0.3">
      <c r="A204" s="747" t="s">
        <v>543</v>
      </c>
      <c r="B204" s="748" t="s">
        <v>544</v>
      </c>
      <c r="C204" s="749" t="s">
        <v>560</v>
      </c>
      <c r="D204" s="750" t="s">
        <v>561</v>
      </c>
      <c r="E204" s="751">
        <v>50113001</v>
      </c>
      <c r="F204" s="750" t="s">
        <v>569</v>
      </c>
      <c r="G204" s="749" t="s">
        <v>577</v>
      </c>
      <c r="H204" s="749">
        <v>207098</v>
      </c>
      <c r="I204" s="749">
        <v>207098</v>
      </c>
      <c r="J204" s="749" t="s">
        <v>915</v>
      </c>
      <c r="K204" s="749" t="s">
        <v>916</v>
      </c>
      <c r="L204" s="752">
        <v>138</v>
      </c>
      <c r="M204" s="752">
        <v>1</v>
      </c>
      <c r="N204" s="753">
        <v>138</v>
      </c>
    </row>
    <row r="205" spans="1:14" ht="14.4" customHeight="1" x14ac:dyDescent="0.3">
      <c r="A205" s="747" t="s">
        <v>543</v>
      </c>
      <c r="B205" s="748" t="s">
        <v>544</v>
      </c>
      <c r="C205" s="749" t="s">
        <v>560</v>
      </c>
      <c r="D205" s="750" t="s">
        <v>561</v>
      </c>
      <c r="E205" s="751">
        <v>50113001</v>
      </c>
      <c r="F205" s="750" t="s">
        <v>569</v>
      </c>
      <c r="G205" s="749" t="s">
        <v>570</v>
      </c>
      <c r="H205" s="749">
        <v>210625</v>
      </c>
      <c r="I205" s="749">
        <v>210625</v>
      </c>
      <c r="J205" s="749" t="s">
        <v>917</v>
      </c>
      <c r="K205" s="749" t="s">
        <v>918</v>
      </c>
      <c r="L205" s="752">
        <v>1527.63</v>
      </c>
      <c r="M205" s="752">
        <v>1</v>
      </c>
      <c r="N205" s="753">
        <v>1527.63</v>
      </c>
    </row>
    <row r="206" spans="1:14" ht="14.4" customHeight="1" x14ac:dyDescent="0.3">
      <c r="A206" s="747" t="s">
        <v>543</v>
      </c>
      <c r="B206" s="748" t="s">
        <v>544</v>
      </c>
      <c r="C206" s="749" t="s">
        <v>560</v>
      </c>
      <c r="D206" s="750" t="s">
        <v>561</v>
      </c>
      <c r="E206" s="751">
        <v>50113001</v>
      </c>
      <c r="F206" s="750" t="s">
        <v>569</v>
      </c>
      <c r="G206" s="749" t="s">
        <v>570</v>
      </c>
      <c r="H206" s="749">
        <v>109307</v>
      </c>
      <c r="I206" s="749">
        <v>9307</v>
      </c>
      <c r="J206" s="749" t="s">
        <v>919</v>
      </c>
      <c r="K206" s="749" t="s">
        <v>920</v>
      </c>
      <c r="L206" s="752">
        <v>59.179999999999986</v>
      </c>
      <c r="M206" s="752">
        <v>1</v>
      </c>
      <c r="N206" s="753">
        <v>59.179999999999986</v>
      </c>
    </row>
    <row r="207" spans="1:14" ht="14.4" customHeight="1" x14ac:dyDescent="0.3">
      <c r="A207" s="747" t="s">
        <v>543</v>
      </c>
      <c r="B207" s="748" t="s">
        <v>544</v>
      </c>
      <c r="C207" s="749" t="s">
        <v>560</v>
      </c>
      <c r="D207" s="750" t="s">
        <v>561</v>
      </c>
      <c r="E207" s="751">
        <v>50113001</v>
      </c>
      <c r="F207" s="750" t="s">
        <v>569</v>
      </c>
      <c r="G207" s="749" t="s">
        <v>577</v>
      </c>
      <c r="H207" s="749">
        <v>149909</v>
      </c>
      <c r="I207" s="749">
        <v>49909</v>
      </c>
      <c r="J207" s="749" t="s">
        <v>921</v>
      </c>
      <c r="K207" s="749" t="s">
        <v>922</v>
      </c>
      <c r="L207" s="752">
        <v>27.929999999999996</v>
      </c>
      <c r="M207" s="752">
        <v>7</v>
      </c>
      <c r="N207" s="753">
        <v>195.50999999999996</v>
      </c>
    </row>
    <row r="208" spans="1:14" ht="14.4" customHeight="1" x14ac:dyDescent="0.3">
      <c r="A208" s="747" t="s">
        <v>543</v>
      </c>
      <c r="B208" s="748" t="s">
        <v>544</v>
      </c>
      <c r="C208" s="749" t="s">
        <v>560</v>
      </c>
      <c r="D208" s="750" t="s">
        <v>561</v>
      </c>
      <c r="E208" s="751">
        <v>50113001</v>
      </c>
      <c r="F208" s="750" t="s">
        <v>569</v>
      </c>
      <c r="G208" s="749" t="s">
        <v>570</v>
      </c>
      <c r="H208" s="749">
        <v>192853</v>
      </c>
      <c r="I208" s="749">
        <v>192853</v>
      </c>
      <c r="J208" s="749" t="s">
        <v>923</v>
      </c>
      <c r="K208" s="749" t="s">
        <v>924</v>
      </c>
      <c r="L208" s="752">
        <v>107.52400000000003</v>
      </c>
      <c r="M208" s="752">
        <v>5</v>
      </c>
      <c r="N208" s="753">
        <v>537.62000000000012</v>
      </c>
    </row>
    <row r="209" spans="1:14" ht="14.4" customHeight="1" x14ac:dyDescent="0.3">
      <c r="A209" s="747" t="s">
        <v>543</v>
      </c>
      <c r="B209" s="748" t="s">
        <v>544</v>
      </c>
      <c r="C209" s="749" t="s">
        <v>560</v>
      </c>
      <c r="D209" s="750" t="s">
        <v>561</v>
      </c>
      <c r="E209" s="751">
        <v>50113001</v>
      </c>
      <c r="F209" s="750" t="s">
        <v>569</v>
      </c>
      <c r="G209" s="749" t="s">
        <v>570</v>
      </c>
      <c r="H209" s="749">
        <v>114955</v>
      </c>
      <c r="I209" s="749">
        <v>14955</v>
      </c>
      <c r="J209" s="749" t="s">
        <v>925</v>
      </c>
      <c r="K209" s="749" t="s">
        <v>926</v>
      </c>
      <c r="L209" s="752">
        <v>128.80000000000004</v>
      </c>
      <c r="M209" s="752">
        <v>1</v>
      </c>
      <c r="N209" s="753">
        <v>128.80000000000004</v>
      </c>
    </row>
    <row r="210" spans="1:14" ht="14.4" customHeight="1" x14ac:dyDescent="0.3">
      <c r="A210" s="747" t="s">
        <v>543</v>
      </c>
      <c r="B210" s="748" t="s">
        <v>544</v>
      </c>
      <c r="C210" s="749" t="s">
        <v>560</v>
      </c>
      <c r="D210" s="750" t="s">
        <v>561</v>
      </c>
      <c r="E210" s="751">
        <v>50113001</v>
      </c>
      <c r="F210" s="750" t="s">
        <v>569</v>
      </c>
      <c r="G210" s="749" t="s">
        <v>570</v>
      </c>
      <c r="H210" s="749">
        <v>196635</v>
      </c>
      <c r="I210" s="749">
        <v>96635</v>
      </c>
      <c r="J210" s="749" t="s">
        <v>927</v>
      </c>
      <c r="K210" s="749" t="s">
        <v>928</v>
      </c>
      <c r="L210" s="752">
        <v>111.72000000000003</v>
      </c>
      <c r="M210" s="752">
        <v>1</v>
      </c>
      <c r="N210" s="753">
        <v>111.72000000000003</v>
      </c>
    </row>
    <row r="211" spans="1:14" ht="14.4" customHeight="1" x14ac:dyDescent="0.3">
      <c r="A211" s="747" t="s">
        <v>543</v>
      </c>
      <c r="B211" s="748" t="s">
        <v>544</v>
      </c>
      <c r="C211" s="749" t="s">
        <v>560</v>
      </c>
      <c r="D211" s="750" t="s">
        <v>561</v>
      </c>
      <c r="E211" s="751">
        <v>50113001</v>
      </c>
      <c r="F211" s="750" t="s">
        <v>569</v>
      </c>
      <c r="G211" s="749" t="s">
        <v>570</v>
      </c>
      <c r="H211" s="749">
        <v>117992</v>
      </c>
      <c r="I211" s="749">
        <v>17992</v>
      </c>
      <c r="J211" s="749" t="s">
        <v>929</v>
      </c>
      <c r="K211" s="749" t="s">
        <v>930</v>
      </c>
      <c r="L211" s="752">
        <v>94.339999999999989</v>
      </c>
      <c r="M211" s="752">
        <v>3</v>
      </c>
      <c r="N211" s="753">
        <v>283.02</v>
      </c>
    </row>
    <row r="212" spans="1:14" ht="14.4" customHeight="1" x14ac:dyDescent="0.3">
      <c r="A212" s="747" t="s">
        <v>543</v>
      </c>
      <c r="B212" s="748" t="s">
        <v>544</v>
      </c>
      <c r="C212" s="749" t="s">
        <v>560</v>
      </c>
      <c r="D212" s="750" t="s">
        <v>561</v>
      </c>
      <c r="E212" s="751">
        <v>50113001</v>
      </c>
      <c r="F212" s="750" t="s">
        <v>569</v>
      </c>
      <c r="G212" s="749" t="s">
        <v>570</v>
      </c>
      <c r="H212" s="749">
        <v>186393</v>
      </c>
      <c r="I212" s="749">
        <v>86393</v>
      </c>
      <c r="J212" s="749" t="s">
        <v>929</v>
      </c>
      <c r="K212" s="749" t="s">
        <v>931</v>
      </c>
      <c r="L212" s="752">
        <v>51.629999999999995</v>
      </c>
      <c r="M212" s="752">
        <v>3</v>
      </c>
      <c r="N212" s="753">
        <v>154.88999999999999</v>
      </c>
    </row>
    <row r="213" spans="1:14" ht="14.4" customHeight="1" x14ac:dyDescent="0.3">
      <c r="A213" s="747" t="s">
        <v>543</v>
      </c>
      <c r="B213" s="748" t="s">
        <v>544</v>
      </c>
      <c r="C213" s="749" t="s">
        <v>560</v>
      </c>
      <c r="D213" s="750" t="s">
        <v>561</v>
      </c>
      <c r="E213" s="751">
        <v>50113001</v>
      </c>
      <c r="F213" s="750" t="s">
        <v>569</v>
      </c>
      <c r="G213" s="749" t="s">
        <v>570</v>
      </c>
      <c r="H213" s="749">
        <v>100498</v>
      </c>
      <c r="I213" s="749">
        <v>498</v>
      </c>
      <c r="J213" s="749" t="s">
        <v>932</v>
      </c>
      <c r="K213" s="749" t="s">
        <v>933</v>
      </c>
      <c r="L213" s="752">
        <v>106.77166666666669</v>
      </c>
      <c r="M213" s="752">
        <v>18</v>
      </c>
      <c r="N213" s="753">
        <v>1921.8900000000003</v>
      </c>
    </row>
    <row r="214" spans="1:14" ht="14.4" customHeight="1" x14ac:dyDescent="0.3">
      <c r="A214" s="747" t="s">
        <v>543</v>
      </c>
      <c r="B214" s="748" t="s">
        <v>544</v>
      </c>
      <c r="C214" s="749" t="s">
        <v>560</v>
      </c>
      <c r="D214" s="750" t="s">
        <v>561</v>
      </c>
      <c r="E214" s="751">
        <v>50113001</v>
      </c>
      <c r="F214" s="750" t="s">
        <v>569</v>
      </c>
      <c r="G214" s="749" t="s">
        <v>570</v>
      </c>
      <c r="H214" s="749">
        <v>100499</v>
      </c>
      <c r="I214" s="749">
        <v>499</v>
      </c>
      <c r="J214" s="749" t="s">
        <v>932</v>
      </c>
      <c r="K214" s="749" t="s">
        <v>934</v>
      </c>
      <c r="L214" s="752">
        <v>109.29666666666667</v>
      </c>
      <c r="M214" s="752">
        <v>9</v>
      </c>
      <c r="N214" s="753">
        <v>983.67</v>
      </c>
    </row>
    <row r="215" spans="1:14" ht="14.4" customHeight="1" x14ac:dyDescent="0.3">
      <c r="A215" s="747" t="s">
        <v>543</v>
      </c>
      <c r="B215" s="748" t="s">
        <v>544</v>
      </c>
      <c r="C215" s="749" t="s">
        <v>560</v>
      </c>
      <c r="D215" s="750" t="s">
        <v>561</v>
      </c>
      <c r="E215" s="751">
        <v>50113001</v>
      </c>
      <c r="F215" s="750" t="s">
        <v>569</v>
      </c>
      <c r="G215" s="749" t="s">
        <v>570</v>
      </c>
      <c r="H215" s="749">
        <v>215978</v>
      </c>
      <c r="I215" s="749">
        <v>215978</v>
      </c>
      <c r="J215" s="749" t="s">
        <v>935</v>
      </c>
      <c r="K215" s="749" t="s">
        <v>936</v>
      </c>
      <c r="L215" s="752">
        <v>116.22333333333336</v>
      </c>
      <c r="M215" s="752">
        <v>3</v>
      </c>
      <c r="N215" s="753">
        <v>348.67000000000007</v>
      </c>
    </row>
    <row r="216" spans="1:14" ht="14.4" customHeight="1" x14ac:dyDescent="0.3">
      <c r="A216" s="747" t="s">
        <v>543</v>
      </c>
      <c r="B216" s="748" t="s">
        <v>544</v>
      </c>
      <c r="C216" s="749" t="s">
        <v>560</v>
      </c>
      <c r="D216" s="750" t="s">
        <v>561</v>
      </c>
      <c r="E216" s="751">
        <v>50113001</v>
      </c>
      <c r="F216" s="750" t="s">
        <v>569</v>
      </c>
      <c r="G216" s="749" t="s">
        <v>570</v>
      </c>
      <c r="H216" s="749">
        <v>116594</v>
      </c>
      <c r="I216" s="749">
        <v>16594</v>
      </c>
      <c r="J216" s="749" t="s">
        <v>937</v>
      </c>
      <c r="K216" s="749" t="s">
        <v>938</v>
      </c>
      <c r="L216" s="752">
        <v>111.46999999999998</v>
      </c>
      <c r="M216" s="752">
        <v>3</v>
      </c>
      <c r="N216" s="753">
        <v>334.40999999999997</v>
      </c>
    </row>
    <row r="217" spans="1:14" ht="14.4" customHeight="1" x14ac:dyDescent="0.3">
      <c r="A217" s="747" t="s">
        <v>543</v>
      </c>
      <c r="B217" s="748" t="s">
        <v>544</v>
      </c>
      <c r="C217" s="749" t="s">
        <v>560</v>
      </c>
      <c r="D217" s="750" t="s">
        <v>561</v>
      </c>
      <c r="E217" s="751">
        <v>50113001</v>
      </c>
      <c r="F217" s="750" t="s">
        <v>569</v>
      </c>
      <c r="G217" s="749" t="s">
        <v>570</v>
      </c>
      <c r="H217" s="749">
        <v>102547</v>
      </c>
      <c r="I217" s="749">
        <v>2547</v>
      </c>
      <c r="J217" s="749" t="s">
        <v>939</v>
      </c>
      <c r="K217" s="749" t="s">
        <v>940</v>
      </c>
      <c r="L217" s="752">
        <v>45.340000000000011</v>
      </c>
      <c r="M217" s="752">
        <v>2</v>
      </c>
      <c r="N217" s="753">
        <v>90.680000000000021</v>
      </c>
    </row>
    <row r="218" spans="1:14" ht="14.4" customHeight="1" x14ac:dyDescent="0.3">
      <c r="A218" s="747" t="s">
        <v>543</v>
      </c>
      <c r="B218" s="748" t="s">
        <v>544</v>
      </c>
      <c r="C218" s="749" t="s">
        <v>560</v>
      </c>
      <c r="D218" s="750" t="s">
        <v>561</v>
      </c>
      <c r="E218" s="751">
        <v>50113001</v>
      </c>
      <c r="F218" s="750" t="s">
        <v>569</v>
      </c>
      <c r="G218" s="749" t="s">
        <v>570</v>
      </c>
      <c r="H218" s="749">
        <v>225168</v>
      </c>
      <c r="I218" s="749">
        <v>225168</v>
      </c>
      <c r="J218" s="749" t="s">
        <v>939</v>
      </c>
      <c r="K218" s="749" t="s">
        <v>619</v>
      </c>
      <c r="L218" s="752">
        <v>65.323333333333323</v>
      </c>
      <c r="M218" s="752">
        <v>9</v>
      </c>
      <c r="N218" s="753">
        <v>587.90999999999985</v>
      </c>
    </row>
    <row r="219" spans="1:14" ht="14.4" customHeight="1" x14ac:dyDescent="0.3">
      <c r="A219" s="747" t="s">
        <v>543</v>
      </c>
      <c r="B219" s="748" t="s">
        <v>544</v>
      </c>
      <c r="C219" s="749" t="s">
        <v>560</v>
      </c>
      <c r="D219" s="750" t="s">
        <v>561</v>
      </c>
      <c r="E219" s="751">
        <v>50113001</v>
      </c>
      <c r="F219" s="750" t="s">
        <v>569</v>
      </c>
      <c r="G219" s="749" t="s">
        <v>577</v>
      </c>
      <c r="H219" s="749">
        <v>201290</v>
      </c>
      <c r="I219" s="749">
        <v>201290</v>
      </c>
      <c r="J219" s="749" t="s">
        <v>941</v>
      </c>
      <c r="K219" s="749" t="s">
        <v>942</v>
      </c>
      <c r="L219" s="752">
        <v>43.419999999999995</v>
      </c>
      <c r="M219" s="752">
        <v>14</v>
      </c>
      <c r="N219" s="753">
        <v>607.87999999999988</v>
      </c>
    </row>
    <row r="220" spans="1:14" ht="14.4" customHeight="1" x14ac:dyDescent="0.3">
      <c r="A220" s="747" t="s">
        <v>543</v>
      </c>
      <c r="B220" s="748" t="s">
        <v>544</v>
      </c>
      <c r="C220" s="749" t="s">
        <v>560</v>
      </c>
      <c r="D220" s="750" t="s">
        <v>561</v>
      </c>
      <c r="E220" s="751">
        <v>50113001</v>
      </c>
      <c r="F220" s="750" t="s">
        <v>569</v>
      </c>
      <c r="G220" s="749" t="s">
        <v>577</v>
      </c>
      <c r="H220" s="749">
        <v>140368</v>
      </c>
      <c r="I220" s="749">
        <v>40368</v>
      </c>
      <c r="J220" s="749" t="s">
        <v>943</v>
      </c>
      <c r="K220" s="749" t="s">
        <v>944</v>
      </c>
      <c r="L220" s="752">
        <v>61.7</v>
      </c>
      <c r="M220" s="752">
        <v>1</v>
      </c>
      <c r="N220" s="753">
        <v>61.7</v>
      </c>
    </row>
    <row r="221" spans="1:14" ht="14.4" customHeight="1" x14ac:dyDescent="0.3">
      <c r="A221" s="747" t="s">
        <v>543</v>
      </c>
      <c r="B221" s="748" t="s">
        <v>544</v>
      </c>
      <c r="C221" s="749" t="s">
        <v>560</v>
      </c>
      <c r="D221" s="750" t="s">
        <v>561</v>
      </c>
      <c r="E221" s="751">
        <v>50113001</v>
      </c>
      <c r="F221" s="750" t="s">
        <v>569</v>
      </c>
      <c r="G221" s="749" t="s">
        <v>570</v>
      </c>
      <c r="H221" s="749">
        <v>102684</v>
      </c>
      <c r="I221" s="749">
        <v>2684</v>
      </c>
      <c r="J221" s="749" t="s">
        <v>945</v>
      </c>
      <c r="K221" s="749" t="s">
        <v>946</v>
      </c>
      <c r="L221" s="752">
        <v>73.70999999999998</v>
      </c>
      <c r="M221" s="752">
        <v>3</v>
      </c>
      <c r="N221" s="753">
        <v>221.12999999999994</v>
      </c>
    </row>
    <row r="222" spans="1:14" ht="14.4" customHeight="1" x14ac:dyDescent="0.3">
      <c r="A222" s="747" t="s">
        <v>543</v>
      </c>
      <c r="B222" s="748" t="s">
        <v>544</v>
      </c>
      <c r="C222" s="749" t="s">
        <v>560</v>
      </c>
      <c r="D222" s="750" t="s">
        <v>561</v>
      </c>
      <c r="E222" s="751">
        <v>50113001</v>
      </c>
      <c r="F222" s="750" t="s">
        <v>569</v>
      </c>
      <c r="G222" s="749" t="s">
        <v>570</v>
      </c>
      <c r="H222" s="749">
        <v>218109</v>
      </c>
      <c r="I222" s="749">
        <v>218109</v>
      </c>
      <c r="J222" s="749" t="s">
        <v>947</v>
      </c>
      <c r="K222" s="749" t="s">
        <v>948</v>
      </c>
      <c r="L222" s="752">
        <v>143.43</v>
      </c>
      <c r="M222" s="752">
        <v>1</v>
      </c>
      <c r="N222" s="753">
        <v>143.43</v>
      </c>
    </row>
    <row r="223" spans="1:14" ht="14.4" customHeight="1" x14ac:dyDescent="0.3">
      <c r="A223" s="747" t="s">
        <v>543</v>
      </c>
      <c r="B223" s="748" t="s">
        <v>544</v>
      </c>
      <c r="C223" s="749" t="s">
        <v>560</v>
      </c>
      <c r="D223" s="750" t="s">
        <v>561</v>
      </c>
      <c r="E223" s="751">
        <v>50113001</v>
      </c>
      <c r="F223" s="750" t="s">
        <v>569</v>
      </c>
      <c r="G223" s="749" t="s">
        <v>570</v>
      </c>
      <c r="H223" s="749">
        <v>850459</v>
      </c>
      <c r="I223" s="749">
        <v>127760</v>
      </c>
      <c r="J223" s="749" t="s">
        <v>949</v>
      </c>
      <c r="K223" s="749" t="s">
        <v>950</v>
      </c>
      <c r="L223" s="752">
        <v>59.37</v>
      </c>
      <c r="M223" s="752">
        <v>1</v>
      </c>
      <c r="N223" s="753">
        <v>59.37</v>
      </c>
    </row>
    <row r="224" spans="1:14" ht="14.4" customHeight="1" x14ac:dyDescent="0.3">
      <c r="A224" s="747" t="s">
        <v>543</v>
      </c>
      <c r="B224" s="748" t="s">
        <v>544</v>
      </c>
      <c r="C224" s="749" t="s">
        <v>560</v>
      </c>
      <c r="D224" s="750" t="s">
        <v>561</v>
      </c>
      <c r="E224" s="751">
        <v>50113001</v>
      </c>
      <c r="F224" s="750" t="s">
        <v>569</v>
      </c>
      <c r="G224" s="749" t="s">
        <v>545</v>
      </c>
      <c r="H224" s="749">
        <v>127778</v>
      </c>
      <c r="I224" s="749">
        <v>127778</v>
      </c>
      <c r="J224" s="749" t="s">
        <v>951</v>
      </c>
      <c r="K224" s="749" t="s">
        <v>952</v>
      </c>
      <c r="L224" s="752">
        <v>145.15</v>
      </c>
      <c r="M224" s="752">
        <v>3</v>
      </c>
      <c r="N224" s="753">
        <v>435.45</v>
      </c>
    </row>
    <row r="225" spans="1:14" ht="14.4" customHeight="1" x14ac:dyDescent="0.3">
      <c r="A225" s="747" t="s">
        <v>543</v>
      </c>
      <c r="B225" s="748" t="s">
        <v>544</v>
      </c>
      <c r="C225" s="749" t="s">
        <v>560</v>
      </c>
      <c r="D225" s="750" t="s">
        <v>561</v>
      </c>
      <c r="E225" s="751">
        <v>50113001</v>
      </c>
      <c r="F225" s="750" t="s">
        <v>569</v>
      </c>
      <c r="G225" s="749" t="s">
        <v>570</v>
      </c>
      <c r="H225" s="749">
        <v>196190</v>
      </c>
      <c r="I225" s="749">
        <v>96190</v>
      </c>
      <c r="J225" s="749" t="s">
        <v>953</v>
      </c>
      <c r="K225" s="749" t="s">
        <v>954</v>
      </c>
      <c r="L225" s="752">
        <v>52.680000000000014</v>
      </c>
      <c r="M225" s="752">
        <v>1</v>
      </c>
      <c r="N225" s="753">
        <v>52.680000000000014</v>
      </c>
    </row>
    <row r="226" spans="1:14" ht="14.4" customHeight="1" x14ac:dyDescent="0.3">
      <c r="A226" s="747" t="s">
        <v>543</v>
      </c>
      <c r="B226" s="748" t="s">
        <v>544</v>
      </c>
      <c r="C226" s="749" t="s">
        <v>560</v>
      </c>
      <c r="D226" s="750" t="s">
        <v>561</v>
      </c>
      <c r="E226" s="751">
        <v>50113001</v>
      </c>
      <c r="F226" s="750" t="s">
        <v>569</v>
      </c>
      <c r="G226" s="749" t="s">
        <v>570</v>
      </c>
      <c r="H226" s="749">
        <v>121793</v>
      </c>
      <c r="I226" s="749">
        <v>21793</v>
      </c>
      <c r="J226" s="749" t="s">
        <v>955</v>
      </c>
      <c r="K226" s="749" t="s">
        <v>956</v>
      </c>
      <c r="L226" s="752">
        <v>107.43666666666668</v>
      </c>
      <c r="M226" s="752">
        <v>3</v>
      </c>
      <c r="N226" s="753">
        <v>322.31000000000006</v>
      </c>
    </row>
    <row r="227" spans="1:14" ht="14.4" customHeight="1" x14ac:dyDescent="0.3">
      <c r="A227" s="747" t="s">
        <v>543</v>
      </c>
      <c r="B227" s="748" t="s">
        <v>544</v>
      </c>
      <c r="C227" s="749" t="s">
        <v>560</v>
      </c>
      <c r="D227" s="750" t="s">
        <v>561</v>
      </c>
      <c r="E227" s="751">
        <v>50113001</v>
      </c>
      <c r="F227" s="750" t="s">
        <v>569</v>
      </c>
      <c r="G227" s="749" t="s">
        <v>570</v>
      </c>
      <c r="H227" s="749">
        <v>147271</v>
      </c>
      <c r="I227" s="749">
        <v>47271</v>
      </c>
      <c r="J227" s="749" t="s">
        <v>957</v>
      </c>
      <c r="K227" s="749" t="s">
        <v>958</v>
      </c>
      <c r="L227" s="752">
        <v>92.036153846153866</v>
      </c>
      <c r="M227" s="752">
        <v>13</v>
      </c>
      <c r="N227" s="753">
        <v>1196.4700000000003</v>
      </c>
    </row>
    <row r="228" spans="1:14" ht="14.4" customHeight="1" x14ac:dyDescent="0.3">
      <c r="A228" s="747" t="s">
        <v>543</v>
      </c>
      <c r="B228" s="748" t="s">
        <v>544</v>
      </c>
      <c r="C228" s="749" t="s">
        <v>560</v>
      </c>
      <c r="D228" s="750" t="s">
        <v>561</v>
      </c>
      <c r="E228" s="751">
        <v>50113001</v>
      </c>
      <c r="F228" s="750" t="s">
        <v>569</v>
      </c>
      <c r="G228" s="749" t="s">
        <v>577</v>
      </c>
      <c r="H228" s="749">
        <v>116923</v>
      </c>
      <c r="I228" s="749">
        <v>16923</v>
      </c>
      <c r="J228" s="749" t="s">
        <v>959</v>
      </c>
      <c r="K228" s="749" t="s">
        <v>960</v>
      </c>
      <c r="L228" s="752">
        <v>78.260000000000005</v>
      </c>
      <c r="M228" s="752">
        <v>3</v>
      </c>
      <c r="N228" s="753">
        <v>234.78000000000003</v>
      </c>
    </row>
    <row r="229" spans="1:14" ht="14.4" customHeight="1" x14ac:dyDescent="0.3">
      <c r="A229" s="747" t="s">
        <v>543</v>
      </c>
      <c r="B229" s="748" t="s">
        <v>544</v>
      </c>
      <c r="C229" s="749" t="s">
        <v>560</v>
      </c>
      <c r="D229" s="750" t="s">
        <v>561</v>
      </c>
      <c r="E229" s="751">
        <v>50113001</v>
      </c>
      <c r="F229" s="750" t="s">
        <v>569</v>
      </c>
      <c r="G229" s="749" t="s">
        <v>577</v>
      </c>
      <c r="H229" s="749">
        <v>116932</v>
      </c>
      <c r="I229" s="749">
        <v>16932</v>
      </c>
      <c r="J229" s="749" t="s">
        <v>961</v>
      </c>
      <c r="K229" s="749" t="s">
        <v>962</v>
      </c>
      <c r="L229" s="752">
        <v>104.68500000000003</v>
      </c>
      <c r="M229" s="752">
        <v>2</v>
      </c>
      <c r="N229" s="753">
        <v>209.37000000000006</v>
      </c>
    </row>
    <row r="230" spans="1:14" ht="14.4" customHeight="1" x14ac:dyDescent="0.3">
      <c r="A230" s="747" t="s">
        <v>543</v>
      </c>
      <c r="B230" s="748" t="s">
        <v>544</v>
      </c>
      <c r="C230" s="749" t="s">
        <v>560</v>
      </c>
      <c r="D230" s="750" t="s">
        <v>561</v>
      </c>
      <c r="E230" s="751">
        <v>50113001</v>
      </c>
      <c r="F230" s="750" t="s">
        <v>569</v>
      </c>
      <c r="G230" s="749" t="s">
        <v>570</v>
      </c>
      <c r="H230" s="749">
        <v>223159</v>
      </c>
      <c r="I230" s="749">
        <v>223159</v>
      </c>
      <c r="J230" s="749" t="s">
        <v>963</v>
      </c>
      <c r="K230" s="749" t="s">
        <v>964</v>
      </c>
      <c r="L230" s="752">
        <v>73.279999999999987</v>
      </c>
      <c r="M230" s="752">
        <v>22</v>
      </c>
      <c r="N230" s="753">
        <v>1612.1599999999999</v>
      </c>
    </row>
    <row r="231" spans="1:14" ht="14.4" customHeight="1" x14ac:dyDescent="0.3">
      <c r="A231" s="747" t="s">
        <v>543</v>
      </c>
      <c r="B231" s="748" t="s">
        <v>544</v>
      </c>
      <c r="C231" s="749" t="s">
        <v>560</v>
      </c>
      <c r="D231" s="750" t="s">
        <v>561</v>
      </c>
      <c r="E231" s="751">
        <v>50113001</v>
      </c>
      <c r="F231" s="750" t="s">
        <v>569</v>
      </c>
      <c r="G231" s="749" t="s">
        <v>577</v>
      </c>
      <c r="H231" s="749">
        <v>188498</v>
      </c>
      <c r="I231" s="749">
        <v>88498</v>
      </c>
      <c r="J231" s="749" t="s">
        <v>965</v>
      </c>
      <c r="K231" s="749" t="s">
        <v>966</v>
      </c>
      <c r="L231" s="752">
        <v>166.90999999999997</v>
      </c>
      <c r="M231" s="752">
        <v>1</v>
      </c>
      <c r="N231" s="753">
        <v>166.90999999999997</v>
      </c>
    </row>
    <row r="232" spans="1:14" ht="14.4" customHeight="1" x14ac:dyDescent="0.3">
      <c r="A232" s="747" t="s">
        <v>543</v>
      </c>
      <c r="B232" s="748" t="s">
        <v>544</v>
      </c>
      <c r="C232" s="749" t="s">
        <v>560</v>
      </c>
      <c r="D232" s="750" t="s">
        <v>561</v>
      </c>
      <c r="E232" s="751">
        <v>50113001</v>
      </c>
      <c r="F232" s="750" t="s">
        <v>569</v>
      </c>
      <c r="G232" s="749" t="s">
        <v>570</v>
      </c>
      <c r="H232" s="749">
        <v>109414</v>
      </c>
      <c r="I232" s="749">
        <v>119687</v>
      </c>
      <c r="J232" s="749" t="s">
        <v>967</v>
      </c>
      <c r="K232" s="749" t="s">
        <v>968</v>
      </c>
      <c r="L232" s="752">
        <v>61.77999999999998</v>
      </c>
      <c r="M232" s="752">
        <v>3</v>
      </c>
      <c r="N232" s="753">
        <v>185.33999999999995</v>
      </c>
    </row>
    <row r="233" spans="1:14" ht="14.4" customHeight="1" x14ac:dyDescent="0.3">
      <c r="A233" s="747" t="s">
        <v>543</v>
      </c>
      <c r="B233" s="748" t="s">
        <v>544</v>
      </c>
      <c r="C233" s="749" t="s">
        <v>560</v>
      </c>
      <c r="D233" s="750" t="s">
        <v>561</v>
      </c>
      <c r="E233" s="751">
        <v>50113001</v>
      </c>
      <c r="F233" s="750" t="s">
        <v>569</v>
      </c>
      <c r="G233" s="749" t="s">
        <v>570</v>
      </c>
      <c r="H233" s="749">
        <v>100513</v>
      </c>
      <c r="I233" s="749">
        <v>513</v>
      </c>
      <c r="J233" s="749" t="s">
        <v>969</v>
      </c>
      <c r="K233" s="749" t="s">
        <v>933</v>
      </c>
      <c r="L233" s="752">
        <v>56.783076923076926</v>
      </c>
      <c r="M233" s="752">
        <v>13</v>
      </c>
      <c r="N233" s="753">
        <v>738.18000000000006</v>
      </c>
    </row>
    <row r="234" spans="1:14" ht="14.4" customHeight="1" x14ac:dyDescent="0.3">
      <c r="A234" s="747" t="s">
        <v>543</v>
      </c>
      <c r="B234" s="748" t="s">
        <v>544</v>
      </c>
      <c r="C234" s="749" t="s">
        <v>560</v>
      </c>
      <c r="D234" s="750" t="s">
        <v>561</v>
      </c>
      <c r="E234" s="751">
        <v>50113001</v>
      </c>
      <c r="F234" s="750" t="s">
        <v>569</v>
      </c>
      <c r="G234" s="749" t="s">
        <v>570</v>
      </c>
      <c r="H234" s="749">
        <v>100516</v>
      </c>
      <c r="I234" s="749">
        <v>516</v>
      </c>
      <c r="J234" s="749" t="s">
        <v>970</v>
      </c>
      <c r="K234" s="749" t="s">
        <v>971</v>
      </c>
      <c r="L234" s="752">
        <v>98.960000000000051</v>
      </c>
      <c r="M234" s="752">
        <v>10</v>
      </c>
      <c r="N234" s="753">
        <v>989.60000000000048</v>
      </c>
    </row>
    <row r="235" spans="1:14" ht="14.4" customHeight="1" x14ac:dyDescent="0.3">
      <c r="A235" s="747" t="s">
        <v>543</v>
      </c>
      <c r="B235" s="748" t="s">
        <v>544</v>
      </c>
      <c r="C235" s="749" t="s">
        <v>560</v>
      </c>
      <c r="D235" s="750" t="s">
        <v>561</v>
      </c>
      <c r="E235" s="751">
        <v>50113001</v>
      </c>
      <c r="F235" s="750" t="s">
        <v>569</v>
      </c>
      <c r="G235" s="749" t="s">
        <v>577</v>
      </c>
      <c r="H235" s="749">
        <v>191788</v>
      </c>
      <c r="I235" s="749">
        <v>91788</v>
      </c>
      <c r="J235" s="749" t="s">
        <v>972</v>
      </c>
      <c r="K235" s="749" t="s">
        <v>973</v>
      </c>
      <c r="L235" s="752">
        <v>9.1144444444444428</v>
      </c>
      <c r="M235" s="752">
        <v>9</v>
      </c>
      <c r="N235" s="753">
        <v>82.029999999999987</v>
      </c>
    </row>
    <row r="236" spans="1:14" ht="14.4" customHeight="1" x14ac:dyDescent="0.3">
      <c r="A236" s="747" t="s">
        <v>543</v>
      </c>
      <c r="B236" s="748" t="s">
        <v>544</v>
      </c>
      <c r="C236" s="749" t="s">
        <v>560</v>
      </c>
      <c r="D236" s="750" t="s">
        <v>561</v>
      </c>
      <c r="E236" s="751">
        <v>50113001</v>
      </c>
      <c r="F236" s="750" t="s">
        <v>569</v>
      </c>
      <c r="G236" s="749" t="s">
        <v>570</v>
      </c>
      <c r="H236" s="749">
        <v>184398</v>
      </c>
      <c r="I236" s="749">
        <v>84398</v>
      </c>
      <c r="J236" s="749" t="s">
        <v>974</v>
      </c>
      <c r="K236" s="749" t="s">
        <v>975</v>
      </c>
      <c r="L236" s="752">
        <v>411.92999999999995</v>
      </c>
      <c r="M236" s="752">
        <v>2</v>
      </c>
      <c r="N236" s="753">
        <v>823.8599999999999</v>
      </c>
    </row>
    <row r="237" spans="1:14" ht="14.4" customHeight="1" x14ac:dyDescent="0.3">
      <c r="A237" s="747" t="s">
        <v>543</v>
      </c>
      <c r="B237" s="748" t="s">
        <v>544</v>
      </c>
      <c r="C237" s="749" t="s">
        <v>560</v>
      </c>
      <c r="D237" s="750" t="s">
        <v>561</v>
      </c>
      <c r="E237" s="751">
        <v>50113001</v>
      </c>
      <c r="F237" s="750" t="s">
        <v>569</v>
      </c>
      <c r="G237" s="749" t="s">
        <v>570</v>
      </c>
      <c r="H237" s="749">
        <v>184399</v>
      </c>
      <c r="I237" s="749">
        <v>84399</v>
      </c>
      <c r="J237" s="749" t="s">
        <v>976</v>
      </c>
      <c r="K237" s="749" t="s">
        <v>977</v>
      </c>
      <c r="L237" s="752">
        <v>320.29000000000008</v>
      </c>
      <c r="M237" s="752">
        <v>2</v>
      </c>
      <c r="N237" s="753">
        <v>640.58000000000015</v>
      </c>
    </row>
    <row r="238" spans="1:14" ht="14.4" customHeight="1" x14ac:dyDescent="0.3">
      <c r="A238" s="747" t="s">
        <v>543</v>
      </c>
      <c r="B238" s="748" t="s">
        <v>544</v>
      </c>
      <c r="C238" s="749" t="s">
        <v>560</v>
      </c>
      <c r="D238" s="750" t="s">
        <v>561</v>
      </c>
      <c r="E238" s="751">
        <v>50113001</v>
      </c>
      <c r="F238" s="750" t="s">
        <v>569</v>
      </c>
      <c r="G238" s="749" t="s">
        <v>577</v>
      </c>
      <c r="H238" s="749">
        <v>849187</v>
      </c>
      <c r="I238" s="749">
        <v>111902</v>
      </c>
      <c r="J238" s="749" t="s">
        <v>978</v>
      </c>
      <c r="K238" s="749" t="s">
        <v>979</v>
      </c>
      <c r="L238" s="752">
        <v>32.330000000000005</v>
      </c>
      <c r="M238" s="752">
        <v>1</v>
      </c>
      <c r="N238" s="753">
        <v>32.330000000000005</v>
      </c>
    </row>
    <row r="239" spans="1:14" ht="14.4" customHeight="1" x14ac:dyDescent="0.3">
      <c r="A239" s="747" t="s">
        <v>543</v>
      </c>
      <c r="B239" s="748" t="s">
        <v>544</v>
      </c>
      <c r="C239" s="749" t="s">
        <v>560</v>
      </c>
      <c r="D239" s="750" t="s">
        <v>561</v>
      </c>
      <c r="E239" s="751">
        <v>50113001</v>
      </c>
      <c r="F239" s="750" t="s">
        <v>569</v>
      </c>
      <c r="G239" s="749" t="s">
        <v>570</v>
      </c>
      <c r="H239" s="749">
        <v>131089</v>
      </c>
      <c r="I239" s="749">
        <v>31089</v>
      </c>
      <c r="J239" s="749" t="s">
        <v>980</v>
      </c>
      <c r="K239" s="749" t="s">
        <v>981</v>
      </c>
      <c r="L239" s="752">
        <v>56.610000000000007</v>
      </c>
      <c r="M239" s="752">
        <v>1</v>
      </c>
      <c r="N239" s="753">
        <v>56.610000000000007</v>
      </c>
    </row>
    <row r="240" spans="1:14" ht="14.4" customHeight="1" x14ac:dyDescent="0.3">
      <c r="A240" s="747" t="s">
        <v>543</v>
      </c>
      <c r="B240" s="748" t="s">
        <v>544</v>
      </c>
      <c r="C240" s="749" t="s">
        <v>560</v>
      </c>
      <c r="D240" s="750" t="s">
        <v>561</v>
      </c>
      <c r="E240" s="751">
        <v>50113001</v>
      </c>
      <c r="F240" s="750" t="s">
        <v>569</v>
      </c>
      <c r="G240" s="749" t="s">
        <v>570</v>
      </c>
      <c r="H240" s="749">
        <v>100536</v>
      </c>
      <c r="I240" s="749">
        <v>536</v>
      </c>
      <c r="J240" s="749" t="s">
        <v>982</v>
      </c>
      <c r="K240" s="749" t="s">
        <v>983</v>
      </c>
      <c r="L240" s="752">
        <v>140.25</v>
      </c>
      <c r="M240" s="752">
        <v>2</v>
      </c>
      <c r="N240" s="753">
        <v>280.5</v>
      </c>
    </row>
    <row r="241" spans="1:14" ht="14.4" customHeight="1" x14ac:dyDescent="0.3">
      <c r="A241" s="747" t="s">
        <v>543</v>
      </c>
      <c r="B241" s="748" t="s">
        <v>544</v>
      </c>
      <c r="C241" s="749" t="s">
        <v>560</v>
      </c>
      <c r="D241" s="750" t="s">
        <v>561</v>
      </c>
      <c r="E241" s="751">
        <v>50113001</v>
      </c>
      <c r="F241" s="750" t="s">
        <v>569</v>
      </c>
      <c r="G241" s="749" t="s">
        <v>577</v>
      </c>
      <c r="H241" s="749">
        <v>107981</v>
      </c>
      <c r="I241" s="749">
        <v>7981</v>
      </c>
      <c r="J241" s="749" t="s">
        <v>984</v>
      </c>
      <c r="K241" s="749" t="s">
        <v>985</v>
      </c>
      <c r="L241" s="752">
        <v>50.64</v>
      </c>
      <c r="M241" s="752">
        <v>7</v>
      </c>
      <c r="N241" s="753">
        <v>354.48</v>
      </c>
    </row>
    <row r="242" spans="1:14" ht="14.4" customHeight="1" x14ac:dyDescent="0.3">
      <c r="A242" s="747" t="s">
        <v>543</v>
      </c>
      <c r="B242" s="748" t="s">
        <v>544</v>
      </c>
      <c r="C242" s="749" t="s">
        <v>560</v>
      </c>
      <c r="D242" s="750" t="s">
        <v>561</v>
      </c>
      <c r="E242" s="751">
        <v>50113001</v>
      </c>
      <c r="F242" s="750" t="s">
        <v>569</v>
      </c>
      <c r="G242" s="749" t="s">
        <v>577</v>
      </c>
      <c r="H242" s="749">
        <v>155823</v>
      </c>
      <c r="I242" s="749">
        <v>55823</v>
      </c>
      <c r="J242" s="749" t="s">
        <v>984</v>
      </c>
      <c r="K242" s="749" t="s">
        <v>986</v>
      </c>
      <c r="L242" s="752">
        <v>33.607887323943658</v>
      </c>
      <c r="M242" s="752">
        <v>71</v>
      </c>
      <c r="N242" s="753">
        <v>2386.16</v>
      </c>
    </row>
    <row r="243" spans="1:14" ht="14.4" customHeight="1" x14ac:dyDescent="0.3">
      <c r="A243" s="747" t="s">
        <v>543</v>
      </c>
      <c r="B243" s="748" t="s">
        <v>544</v>
      </c>
      <c r="C243" s="749" t="s">
        <v>560</v>
      </c>
      <c r="D243" s="750" t="s">
        <v>561</v>
      </c>
      <c r="E243" s="751">
        <v>50113001</v>
      </c>
      <c r="F243" s="750" t="s">
        <v>569</v>
      </c>
      <c r="G243" s="749" t="s">
        <v>577</v>
      </c>
      <c r="H243" s="749">
        <v>155824</v>
      </c>
      <c r="I243" s="749">
        <v>55824</v>
      </c>
      <c r="J243" s="749" t="s">
        <v>984</v>
      </c>
      <c r="K243" s="749" t="s">
        <v>987</v>
      </c>
      <c r="L243" s="752">
        <v>50.773846153846165</v>
      </c>
      <c r="M243" s="752">
        <v>13</v>
      </c>
      <c r="N243" s="753">
        <v>660.06000000000017</v>
      </c>
    </row>
    <row r="244" spans="1:14" ht="14.4" customHeight="1" x14ac:dyDescent="0.3">
      <c r="A244" s="747" t="s">
        <v>543</v>
      </c>
      <c r="B244" s="748" t="s">
        <v>544</v>
      </c>
      <c r="C244" s="749" t="s">
        <v>560</v>
      </c>
      <c r="D244" s="750" t="s">
        <v>561</v>
      </c>
      <c r="E244" s="751">
        <v>50113001</v>
      </c>
      <c r="F244" s="750" t="s">
        <v>569</v>
      </c>
      <c r="G244" s="749" t="s">
        <v>577</v>
      </c>
      <c r="H244" s="749">
        <v>185206</v>
      </c>
      <c r="I244" s="749">
        <v>185206</v>
      </c>
      <c r="J244" s="749" t="s">
        <v>988</v>
      </c>
      <c r="K244" s="749" t="s">
        <v>989</v>
      </c>
      <c r="L244" s="752">
        <v>342.91</v>
      </c>
      <c r="M244" s="752">
        <v>1</v>
      </c>
      <c r="N244" s="753">
        <v>342.91</v>
      </c>
    </row>
    <row r="245" spans="1:14" ht="14.4" customHeight="1" x14ac:dyDescent="0.3">
      <c r="A245" s="747" t="s">
        <v>543</v>
      </c>
      <c r="B245" s="748" t="s">
        <v>544</v>
      </c>
      <c r="C245" s="749" t="s">
        <v>560</v>
      </c>
      <c r="D245" s="750" t="s">
        <v>561</v>
      </c>
      <c r="E245" s="751">
        <v>50113001</v>
      </c>
      <c r="F245" s="750" t="s">
        <v>569</v>
      </c>
      <c r="G245" s="749" t="s">
        <v>577</v>
      </c>
      <c r="H245" s="749">
        <v>126789</v>
      </c>
      <c r="I245" s="749">
        <v>26789</v>
      </c>
      <c r="J245" s="749" t="s">
        <v>990</v>
      </c>
      <c r="K245" s="749" t="s">
        <v>579</v>
      </c>
      <c r="L245" s="752">
        <v>671.48500000000013</v>
      </c>
      <c r="M245" s="752">
        <v>2</v>
      </c>
      <c r="N245" s="753">
        <v>1342.9700000000003</v>
      </c>
    </row>
    <row r="246" spans="1:14" ht="14.4" customHeight="1" x14ac:dyDescent="0.3">
      <c r="A246" s="747" t="s">
        <v>543</v>
      </c>
      <c r="B246" s="748" t="s">
        <v>544</v>
      </c>
      <c r="C246" s="749" t="s">
        <v>560</v>
      </c>
      <c r="D246" s="750" t="s">
        <v>561</v>
      </c>
      <c r="E246" s="751">
        <v>50113001</v>
      </c>
      <c r="F246" s="750" t="s">
        <v>569</v>
      </c>
      <c r="G246" s="749" t="s">
        <v>570</v>
      </c>
      <c r="H246" s="749">
        <v>201698</v>
      </c>
      <c r="I246" s="749">
        <v>201698</v>
      </c>
      <c r="J246" s="749" t="s">
        <v>991</v>
      </c>
      <c r="K246" s="749" t="s">
        <v>992</v>
      </c>
      <c r="L246" s="752">
        <v>130.53999999999996</v>
      </c>
      <c r="M246" s="752">
        <v>1</v>
      </c>
      <c r="N246" s="753">
        <v>130.53999999999996</v>
      </c>
    </row>
    <row r="247" spans="1:14" ht="14.4" customHeight="1" x14ac:dyDescent="0.3">
      <c r="A247" s="747" t="s">
        <v>543</v>
      </c>
      <c r="B247" s="748" t="s">
        <v>544</v>
      </c>
      <c r="C247" s="749" t="s">
        <v>560</v>
      </c>
      <c r="D247" s="750" t="s">
        <v>561</v>
      </c>
      <c r="E247" s="751">
        <v>50113001</v>
      </c>
      <c r="F247" s="750" t="s">
        <v>569</v>
      </c>
      <c r="G247" s="749" t="s">
        <v>570</v>
      </c>
      <c r="H247" s="749">
        <v>844547</v>
      </c>
      <c r="I247" s="749">
        <v>107143</v>
      </c>
      <c r="J247" s="749" t="s">
        <v>993</v>
      </c>
      <c r="K247" s="749" t="s">
        <v>994</v>
      </c>
      <c r="L247" s="752">
        <v>57.179999999999978</v>
      </c>
      <c r="M247" s="752">
        <v>3</v>
      </c>
      <c r="N247" s="753">
        <v>171.53999999999994</v>
      </c>
    </row>
    <row r="248" spans="1:14" ht="14.4" customHeight="1" x14ac:dyDescent="0.3">
      <c r="A248" s="747" t="s">
        <v>543</v>
      </c>
      <c r="B248" s="748" t="s">
        <v>544</v>
      </c>
      <c r="C248" s="749" t="s">
        <v>560</v>
      </c>
      <c r="D248" s="750" t="s">
        <v>561</v>
      </c>
      <c r="E248" s="751">
        <v>50113001</v>
      </c>
      <c r="F248" s="750" t="s">
        <v>569</v>
      </c>
      <c r="G248" s="749" t="s">
        <v>570</v>
      </c>
      <c r="H248" s="749">
        <v>157351</v>
      </c>
      <c r="I248" s="749">
        <v>57351</v>
      </c>
      <c r="J248" s="749" t="s">
        <v>995</v>
      </c>
      <c r="K248" s="749" t="s">
        <v>996</v>
      </c>
      <c r="L248" s="752">
        <v>47.44</v>
      </c>
      <c r="M248" s="752">
        <v>3</v>
      </c>
      <c r="N248" s="753">
        <v>142.32</v>
      </c>
    </row>
    <row r="249" spans="1:14" ht="14.4" customHeight="1" x14ac:dyDescent="0.3">
      <c r="A249" s="747" t="s">
        <v>543</v>
      </c>
      <c r="B249" s="748" t="s">
        <v>544</v>
      </c>
      <c r="C249" s="749" t="s">
        <v>560</v>
      </c>
      <c r="D249" s="750" t="s">
        <v>561</v>
      </c>
      <c r="E249" s="751">
        <v>50113001</v>
      </c>
      <c r="F249" s="750" t="s">
        <v>569</v>
      </c>
      <c r="G249" s="749" t="s">
        <v>570</v>
      </c>
      <c r="H249" s="749">
        <v>101940</v>
      </c>
      <c r="I249" s="749">
        <v>1940</v>
      </c>
      <c r="J249" s="749" t="s">
        <v>997</v>
      </c>
      <c r="K249" s="749" t="s">
        <v>998</v>
      </c>
      <c r="L249" s="752">
        <v>34.849999999999994</v>
      </c>
      <c r="M249" s="752">
        <v>1</v>
      </c>
      <c r="N249" s="753">
        <v>34.849999999999994</v>
      </c>
    </row>
    <row r="250" spans="1:14" ht="14.4" customHeight="1" x14ac:dyDescent="0.3">
      <c r="A250" s="747" t="s">
        <v>543</v>
      </c>
      <c r="B250" s="748" t="s">
        <v>544</v>
      </c>
      <c r="C250" s="749" t="s">
        <v>560</v>
      </c>
      <c r="D250" s="750" t="s">
        <v>561</v>
      </c>
      <c r="E250" s="751">
        <v>50113001</v>
      </c>
      <c r="F250" s="750" t="s">
        <v>569</v>
      </c>
      <c r="G250" s="749" t="s">
        <v>545</v>
      </c>
      <c r="H250" s="749">
        <v>111076</v>
      </c>
      <c r="I250" s="749">
        <v>11076</v>
      </c>
      <c r="J250" s="749" t="s">
        <v>999</v>
      </c>
      <c r="K250" s="749" t="s">
        <v>1000</v>
      </c>
      <c r="L250" s="752">
        <v>467.84000000000009</v>
      </c>
      <c r="M250" s="752">
        <v>1</v>
      </c>
      <c r="N250" s="753">
        <v>467.84000000000009</v>
      </c>
    </row>
    <row r="251" spans="1:14" ht="14.4" customHeight="1" x14ac:dyDescent="0.3">
      <c r="A251" s="747" t="s">
        <v>543</v>
      </c>
      <c r="B251" s="748" t="s">
        <v>544</v>
      </c>
      <c r="C251" s="749" t="s">
        <v>560</v>
      </c>
      <c r="D251" s="750" t="s">
        <v>561</v>
      </c>
      <c r="E251" s="751">
        <v>50113001</v>
      </c>
      <c r="F251" s="750" t="s">
        <v>569</v>
      </c>
      <c r="G251" s="749" t="s">
        <v>570</v>
      </c>
      <c r="H251" s="749">
        <v>117983</v>
      </c>
      <c r="I251" s="749">
        <v>17983</v>
      </c>
      <c r="J251" s="749" t="s">
        <v>1001</v>
      </c>
      <c r="K251" s="749" t="s">
        <v>1002</v>
      </c>
      <c r="L251" s="752">
        <v>80.86</v>
      </c>
      <c r="M251" s="752">
        <v>3</v>
      </c>
      <c r="N251" s="753">
        <v>242.57999999999998</v>
      </c>
    </row>
    <row r="252" spans="1:14" ht="14.4" customHeight="1" x14ac:dyDescent="0.3">
      <c r="A252" s="747" t="s">
        <v>543</v>
      </c>
      <c r="B252" s="748" t="s">
        <v>544</v>
      </c>
      <c r="C252" s="749" t="s">
        <v>560</v>
      </c>
      <c r="D252" s="750" t="s">
        <v>561</v>
      </c>
      <c r="E252" s="751">
        <v>50113001</v>
      </c>
      <c r="F252" s="750" t="s">
        <v>569</v>
      </c>
      <c r="G252" s="749" t="s">
        <v>577</v>
      </c>
      <c r="H252" s="749">
        <v>157871</v>
      </c>
      <c r="I252" s="749">
        <v>157871</v>
      </c>
      <c r="J252" s="749" t="s">
        <v>1003</v>
      </c>
      <c r="K252" s="749" t="s">
        <v>1004</v>
      </c>
      <c r="L252" s="752">
        <v>165</v>
      </c>
      <c r="M252" s="752">
        <v>2</v>
      </c>
      <c r="N252" s="753">
        <v>330</v>
      </c>
    </row>
    <row r="253" spans="1:14" ht="14.4" customHeight="1" x14ac:dyDescent="0.3">
      <c r="A253" s="747" t="s">
        <v>543</v>
      </c>
      <c r="B253" s="748" t="s">
        <v>544</v>
      </c>
      <c r="C253" s="749" t="s">
        <v>560</v>
      </c>
      <c r="D253" s="750" t="s">
        <v>561</v>
      </c>
      <c r="E253" s="751">
        <v>50113001</v>
      </c>
      <c r="F253" s="750" t="s">
        <v>569</v>
      </c>
      <c r="G253" s="749" t="s">
        <v>577</v>
      </c>
      <c r="H253" s="749">
        <v>850729</v>
      </c>
      <c r="I253" s="749">
        <v>157875</v>
      </c>
      <c r="J253" s="749" t="s">
        <v>1005</v>
      </c>
      <c r="K253" s="749" t="s">
        <v>1006</v>
      </c>
      <c r="L253" s="752">
        <v>225.5</v>
      </c>
      <c r="M253" s="752">
        <v>1</v>
      </c>
      <c r="N253" s="753">
        <v>225.5</v>
      </c>
    </row>
    <row r="254" spans="1:14" ht="14.4" customHeight="1" x14ac:dyDescent="0.3">
      <c r="A254" s="747" t="s">
        <v>543</v>
      </c>
      <c r="B254" s="748" t="s">
        <v>544</v>
      </c>
      <c r="C254" s="749" t="s">
        <v>560</v>
      </c>
      <c r="D254" s="750" t="s">
        <v>561</v>
      </c>
      <c r="E254" s="751">
        <v>50113001</v>
      </c>
      <c r="F254" s="750" t="s">
        <v>569</v>
      </c>
      <c r="G254" s="749" t="s">
        <v>570</v>
      </c>
      <c r="H254" s="749">
        <v>849941</v>
      </c>
      <c r="I254" s="749">
        <v>162142</v>
      </c>
      <c r="J254" s="749" t="s">
        <v>1007</v>
      </c>
      <c r="K254" s="749" t="s">
        <v>1008</v>
      </c>
      <c r="L254" s="752">
        <v>29.726153846153849</v>
      </c>
      <c r="M254" s="752">
        <v>13</v>
      </c>
      <c r="N254" s="753">
        <v>386.44000000000005</v>
      </c>
    </row>
    <row r="255" spans="1:14" ht="14.4" customHeight="1" x14ac:dyDescent="0.3">
      <c r="A255" s="747" t="s">
        <v>543</v>
      </c>
      <c r="B255" s="748" t="s">
        <v>544</v>
      </c>
      <c r="C255" s="749" t="s">
        <v>560</v>
      </c>
      <c r="D255" s="750" t="s">
        <v>561</v>
      </c>
      <c r="E255" s="751">
        <v>50113001</v>
      </c>
      <c r="F255" s="750" t="s">
        <v>569</v>
      </c>
      <c r="G255" s="749" t="s">
        <v>570</v>
      </c>
      <c r="H255" s="749">
        <v>130229</v>
      </c>
      <c r="I255" s="749">
        <v>30229</v>
      </c>
      <c r="J255" s="749" t="s">
        <v>1009</v>
      </c>
      <c r="K255" s="749" t="s">
        <v>1010</v>
      </c>
      <c r="L255" s="752">
        <v>148.82000000000002</v>
      </c>
      <c r="M255" s="752">
        <v>1</v>
      </c>
      <c r="N255" s="753">
        <v>148.82000000000002</v>
      </c>
    </row>
    <row r="256" spans="1:14" ht="14.4" customHeight="1" x14ac:dyDescent="0.3">
      <c r="A256" s="747" t="s">
        <v>543</v>
      </c>
      <c r="B256" s="748" t="s">
        <v>544</v>
      </c>
      <c r="C256" s="749" t="s">
        <v>560</v>
      </c>
      <c r="D256" s="750" t="s">
        <v>561</v>
      </c>
      <c r="E256" s="751">
        <v>50113001</v>
      </c>
      <c r="F256" s="750" t="s">
        <v>569</v>
      </c>
      <c r="G256" s="749" t="s">
        <v>570</v>
      </c>
      <c r="H256" s="749">
        <v>154424</v>
      </c>
      <c r="I256" s="749">
        <v>54424</v>
      </c>
      <c r="J256" s="749" t="s">
        <v>1011</v>
      </c>
      <c r="K256" s="749" t="s">
        <v>1012</v>
      </c>
      <c r="L256" s="752">
        <v>177.11000000000004</v>
      </c>
      <c r="M256" s="752">
        <v>1</v>
      </c>
      <c r="N256" s="753">
        <v>177.11000000000004</v>
      </c>
    </row>
    <row r="257" spans="1:14" ht="14.4" customHeight="1" x14ac:dyDescent="0.3">
      <c r="A257" s="747" t="s">
        <v>543</v>
      </c>
      <c r="B257" s="748" t="s">
        <v>544</v>
      </c>
      <c r="C257" s="749" t="s">
        <v>560</v>
      </c>
      <c r="D257" s="750" t="s">
        <v>561</v>
      </c>
      <c r="E257" s="751">
        <v>50113001</v>
      </c>
      <c r="F257" s="750" t="s">
        <v>569</v>
      </c>
      <c r="G257" s="749" t="s">
        <v>570</v>
      </c>
      <c r="H257" s="749">
        <v>111696</v>
      </c>
      <c r="I257" s="749">
        <v>11696</v>
      </c>
      <c r="J257" s="749" t="s">
        <v>1013</v>
      </c>
      <c r="K257" s="749" t="s">
        <v>1014</v>
      </c>
      <c r="L257" s="752">
        <v>324.83000000000004</v>
      </c>
      <c r="M257" s="752">
        <v>2</v>
      </c>
      <c r="N257" s="753">
        <v>649.66000000000008</v>
      </c>
    </row>
    <row r="258" spans="1:14" ht="14.4" customHeight="1" x14ac:dyDescent="0.3">
      <c r="A258" s="747" t="s">
        <v>543</v>
      </c>
      <c r="B258" s="748" t="s">
        <v>544</v>
      </c>
      <c r="C258" s="749" t="s">
        <v>560</v>
      </c>
      <c r="D258" s="750" t="s">
        <v>561</v>
      </c>
      <c r="E258" s="751">
        <v>50113001</v>
      </c>
      <c r="F258" s="750" t="s">
        <v>569</v>
      </c>
      <c r="G258" s="749" t="s">
        <v>570</v>
      </c>
      <c r="H258" s="749">
        <v>501383</v>
      </c>
      <c r="I258" s="749">
        <v>11693</v>
      </c>
      <c r="J258" s="749" t="s">
        <v>1013</v>
      </c>
      <c r="K258" s="749" t="s">
        <v>1015</v>
      </c>
      <c r="L258" s="752">
        <v>447.7</v>
      </c>
      <c r="M258" s="752">
        <v>4</v>
      </c>
      <c r="N258" s="753">
        <v>1790.8</v>
      </c>
    </row>
    <row r="259" spans="1:14" ht="14.4" customHeight="1" x14ac:dyDescent="0.3">
      <c r="A259" s="747" t="s">
        <v>543</v>
      </c>
      <c r="B259" s="748" t="s">
        <v>544</v>
      </c>
      <c r="C259" s="749" t="s">
        <v>560</v>
      </c>
      <c r="D259" s="750" t="s">
        <v>561</v>
      </c>
      <c r="E259" s="751">
        <v>50113001</v>
      </c>
      <c r="F259" s="750" t="s">
        <v>569</v>
      </c>
      <c r="G259" s="749" t="s">
        <v>570</v>
      </c>
      <c r="H259" s="749">
        <v>29328</v>
      </c>
      <c r="I259" s="749">
        <v>29328</v>
      </c>
      <c r="J259" s="749" t="s">
        <v>1016</v>
      </c>
      <c r="K259" s="749" t="s">
        <v>1017</v>
      </c>
      <c r="L259" s="752">
        <v>1147.92</v>
      </c>
      <c r="M259" s="752">
        <v>2</v>
      </c>
      <c r="N259" s="753">
        <v>2295.84</v>
      </c>
    </row>
    <row r="260" spans="1:14" ht="14.4" customHeight="1" x14ac:dyDescent="0.3">
      <c r="A260" s="747" t="s">
        <v>543</v>
      </c>
      <c r="B260" s="748" t="s">
        <v>544</v>
      </c>
      <c r="C260" s="749" t="s">
        <v>560</v>
      </c>
      <c r="D260" s="750" t="s">
        <v>561</v>
      </c>
      <c r="E260" s="751">
        <v>50113001</v>
      </c>
      <c r="F260" s="750" t="s">
        <v>569</v>
      </c>
      <c r="G260" s="749" t="s">
        <v>570</v>
      </c>
      <c r="H260" s="749">
        <v>846347</v>
      </c>
      <c r="I260" s="749">
        <v>29327</v>
      </c>
      <c r="J260" s="749" t="s">
        <v>1018</v>
      </c>
      <c r="K260" s="749" t="s">
        <v>545</v>
      </c>
      <c r="L260" s="752">
        <v>562.96</v>
      </c>
      <c r="M260" s="752">
        <v>2</v>
      </c>
      <c r="N260" s="753">
        <v>1125.92</v>
      </c>
    </row>
    <row r="261" spans="1:14" ht="14.4" customHeight="1" x14ac:dyDescent="0.3">
      <c r="A261" s="747" t="s">
        <v>543</v>
      </c>
      <c r="B261" s="748" t="s">
        <v>544</v>
      </c>
      <c r="C261" s="749" t="s">
        <v>560</v>
      </c>
      <c r="D261" s="750" t="s">
        <v>561</v>
      </c>
      <c r="E261" s="751">
        <v>50113001</v>
      </c>
      <c r="F261" s="750" t="s">
        <v>569</v>
      </c>
      <c r="G261" s="749" t="s">
        <v>570</v>
      </c>
      <c r="H261" s="749">
        <v>100269</v>
      </c>
      <c r="I261" s="749">
        <v>269</v>
      </c>
      <c r="J261" s="749" t="s">
        <v>1019</v>
      </c>
      <c r="K261" s="749" t="s">
        <v>1020</v>
      </c>
      <c r="L261" s="752">
        <v>40.570000000000007</v>
      </c>
      <c r="M261" s="752">
        <v>5</v>
      </c>
      <c r="N261" s="753">
        <v>202.85000000000002</v>
      </c>
    </row>
    <row r="262" spans="1:14" ht="14.4" customHeight="1" x14ac:dyDescent="0.3">
      <c r="A262" s="747" t="s">
        <v>543</v>
      </c>
      <c r="B262" s="748" t="s">
        <v>544</v>
      </c>
      <c r="C262" s="749" t="s">
        <v>560</v>
      </c>
      <c r="D262" s="750" t="s">
        <v>561</v>
      </c>
      <c r="E262" s="751">
        <v>50113001</v>
      </c>
      <c r="F262" s="750" t="s">
        <v>569</v>
      </c>
      <c r="G262" s="749" t="s">
        <v>545</v>
      </c>
      <c r="H262" s="749">
        <v>211472</v>
      </c>
      <c r="I262" s="749">
        <v>211472</v>
      </c>
      <c r="J262" s="749" t="s">
        <v>1021</v>
      </c>
      <c r="K262" s="749" t="s">
        <v>1022</v>
      </c>
      <c r="L262" s="752">
        <v>224.2</v>
      </c>
      <c r="M262" s="752">
        <v>1</v>
      </c>
      <c r="N262" s="753">
        <v>224.2</v>
      </c>
    </row>
    <row r="263" spans="1:14" ht="14.4" customHeight="1" x14ac:dyDescent="0.3">
      <c r="A263" s="747" t="s">
        <v>543</v>
      </c>
      <c r="B263" s="748" t="s">
        <v>544</v>
      </c>
      <c r="C263" s="749" t="s">
        <v>560</v>
      </c>
      <c r="D263" s="750" t="s">
        <v>561</v>
      </c>
      <c r="E263" s="751">
        <v>50113001</v>
      </c>
      <c r="F263" s="750" t="s">
        <v>569</v>
      </c>
      <c r="G263" s="749" t="s">
        <v>570</v>
      </c>
      <c r="H263" s="749">
        <v>102961</v>
      </c>
      <c r="I263" s="749">
        <v>2961</v>
      </c>
      <c r="J263" s="749" t="s">
        <v>1023</v>
      </c>
      <c r="K263" s="749" t="s">
        <v>1024</v>
      </c>
      <c r="L263" s="752">
        <v>38.61999999999999</v>
      </c>
      <c r="M263" s="752">
        <v>2</v>
      </c>
      <c r="N263" s="753">
        <v>77.239999999999981</v>
      </c>
    </row>
    <row r="264" spans="1:14" ht="14.4" customHeight="1" x14ac:dyDescent="0.3">
      <c r="A264" s="747" t="s">
        <v>543</v>
      </c>
      <c r="B264" s="748" t="s">
        <v>544</v>
      </c>
      <c r="C264" s="749" t="s">
        <v>560</v>
      </c>
      <c r="D264" s="750" t="s">
        <v>561</v>
      </c>
      <c r="E264" s="751">
        <v>50113001</v>
      </c>
      <c r="F264" s="750" t="s">
        <v>569</v>
      </c>
      <c r="G264" s="749" t="s">
        <v>577</v>
      </c>
      <c r="H264" s="749">
        <v>846824</v>
      </c>
      <c r="I264" s="749">
        <v>124087</v>
      </c>
      <c r="J264" s="749" t="s">
        <v>1025</v>
      </c>
      <c r="K264" s="749" t="s">
        <v>942</v>
      </c>
      <c r="L264" s="752">
        <v>158.97999999999999</v>
      </c>
      <c r="M264" s="752">
        <v>1</v>
      </c>
      <c r="N264" s="753">
        <v>158.97999999999999</v>
      </c>
    </row>
    <row r="265" spans="1:14" ht="14.4" customHeight="1" x14ac:dyDescent="0.3">
      <c r="A265" s="747" t="s">
        <v>543</v>
      </c>
      <c r="B265" s="748" t="s">
        <v>544</v>
      </c>
      <c r="C265" s="749" t="s">
        <v>560</v>
      </c>
      <c r="D265" s="750" t="s">
        <v>561</v>
      </c>
      <c r="E265" s="751">
        <v>50113001</v>
      </c>
      <c r="F265" s="750" t="s">
        <v>569</v>
      </c>
      <c r="G265" s="749" t="s">
        <v>577</v>
      </c>
      <c r="H265" s="749">
        <v>844651</v>
      </c>
      <c r="I265" s="749">
        <v>101205</v>
      </c>
      <c r="J265" s="749" t="s">
        <v>1026</v>
      </c>
      <c r="K265" s="749" t="s">
        <v>653</v>
      </c>
      <c r="L265" s="752">
        <v>86.09</v>
      </c>
      <c r="M265" s="752">
        <v>5</v>
      </c>
      <c r="N265" s="753">
        <v>430.45000000000005</v>
      </c>
    </row>
    <row r="266" spans="1:14" ht="14.4" customHeight="1" x14ac:dyDescent="0.3">
      <c r="A266" s="747" t="s">
        <v>543</v>
      </c>
      <c r="B266" s="748" t="s">
        <v>544</v>
      </c>
      <c r="C266" s="749" t="s">
        <v>560</v>
      </c>
      <c r="D266" s="750" t="s">
        <v>561</v>
      </c>
      <c r="E266" s="751">
        <v>50113001</v>
      </c>
      <c r="F266" s="750" t="s">
        <v>569</v>
      </c>
      <c r="G266" s="749" t="s">
        <v>577</v>
      </c>
      <c r="H266" s="749">
        <v>846338</v>
      </c>
      <c r="I266" s="749">
        <v>122685</v>
      </c>
      <c r="J266" s="749" t="s">
        <v>1027</v>
      </c>
      <c r="K266" s="749" t="s">
        <v>664</v>
      </c>
      <c r="L266" s="752">
        <v>116.05000000000001</v>
      </c>
      <c r="M266" s="752">
        <v>2</v>
      </c>
      <c r="N266" s="753">
        <v>232.10000000000002</v>
      </c>
    </row>
    <row r="267" spans="1:14" ht="14.4" customHeight="1" x14ac:dyDescent="0.3">
      <c r="A267" s="747" t="s">
        <v>543</v>
      </c>
      <c r="B267" s="748" t="s">
        <v>544</v>
      </c>
      <c r="C267" s="749" t="s">
        <v>560</v>
      </c>
      <c r="D267" s="750" t="s">
        <v>561</v>
      </c>
      <c r="E267" s="751">
        <v>50113001</v>
      </c>
      <c r="F267" s="750" t="s">
        <v>569</v>
      </c>
      <c r="G267" s="749" t="s">
        <v>570</v>
      </c>
      <c r="H267" s="749">
        <v>159710</v>
      </c>
      <c r="I267" s="749">
        <v>59710</v>
      </c>
      <c r="J267" s="749" t="s">
        <v>1028</v>
      </c>
      <c r="K267" s="749" t="s">
        <v>1029</v>
      </c>
      <c r="L267" s="752">
        <v>205.16</v>
      </c>
      <c r="M267" s="752">
        <v>1</v>
      </c>
      <c r="N267" s="753">
        <v>205.16</v>
      </c>
    </row>
    <row r="268" spans="1:14" ht="14.4" customHeight="1" x14ac:dyDescent="0.3">
      <c r="A268" s="747" t="s">
        <v>543</v>
      </c>
      <c r="B268" s="748" t="s">
        <v>544</v>
      </c>
      <c r="C268" s="749" t="s">
        <v>560</v>
      </c>
      <c r="D268" s="750" t="s">
        <v>561</v>
      </c>
      <c r="E268" s="751">
        <v>50113001</v>
      </c>
      <c r="F268" s="750" t="s">
        <v>569</v>
      </c>
      <c r="G268" s="749" t="s">
        <v>570</v>
      </c>
      <c r="H268" s="749">
        <v>104207</v>
      </c>
      <c r="I268" s="749">
        <v>4207</v>
      </c>
      <c r="J268" s="749" t="s">
        <v>1030</v>
      </c>
      <c r="K268" s="749" t="s">
        <v>1031</v>
      </c>
      <c r="L268" s="752">
        <v>39.979999999999997</v>
      </c>
      <c r="M268" s="752">
        <v>3</v>
      </c>
      <c r="N268" s="753">
        <v>119.94</v>
      </c>
    </row>
    <row r="269" spans="1:14" ht="14.4" customHeight="1" x14ac:dyDescent="0.3">
      <c r="A269" s="747" t="s">
        <v>543</v>
      </c>
      <c r="B269" s="748" t="s">
        <v>544</v>
      </c>
      <c r="C269" s="749" t="s">
        <v>560</v>
      </c>
      <c r="D269" s="750" t="s">
        <v>561</v>
      </c>
      <c r="E269" s="751">
        <v>50113001</v>
      </c>
      <c r="F269" s="750" t="s">
        <v>569</v>
      </c>
      <c r="G269" s="749" t="s">
        <v>570</v>
      </c>
      <c r="H269" s="749">
        <v>845758</v>
      </c>
      <c r="I269" s="749">
        <v>280</v>
      </c>
      <c r="J269" s="749" t="s">
        <v>1032</v>
      </c>
      <c r="K269" s="749" t="s">
        <v>1033</v>
      </c>
      <c r="L269" s="752">
        <v>34.13000000000001</v>
      </c>
      <c r="M269" s="752">
        <v>2</v>
      </c>
      <c r="N269" s="753">
        <v>68.260000000000019</v>
      </c>
    </row>
    <row r="270" spans="1:14" ht="14.4" customHeight="1" x14ac:dyDescent="0.3">
      <c r="A270" s="747" t="s">
        <v>543</v>
      </c>
      <c r="B270" s="748" t="s">
        <v>544</v>
      </c>
      <c r="C270" s="749" t="s">
        <v>560</v>
      </c>
      <c r="D270" s="750" t="s">
        <v>561</v>
      </c>
      <c r="E270" s="751">
        <v>50113001</v>
      </c>
      <c r="F270" s="750" t="s">
        <v>569</v>
      </c>
      <c r="G270" s="749" t="s">
        <v>570</v>
      </c>
      <c r="H270" s="749">
        <v>204373</v>
      </c>
      <c r="I270" s="749">
        <v>204373</v>
      </c>
      <c r="J270" s="749" t="s">
        <v>1034</v>
      </c>
      <c r="K270" s="749" t="s">
        <v>1035</v>
      </c>
      <c r="L270" s="752">
        <v>1389.4100000000003</v>
      </c>
      <c r="M270" s="752">
        <v>1</v>
      </c>
      <c r="N270" s="753">
        <v>1389.4100000000003</v>
      </c>
    </row>
    <row r="271" spans="1:14" ht="14.4" customHeight="1" x14ac:dyDescent="0.3">
      <c r="A271" s="747" t="s">
        <v>543</v>
      </c>
      <c r="B271" s="748" t="s">
        <v>544</v>
      </c>
      <c r="C271" s="749" t="s">
        <v>560</v>
      </c>
      <c r="D271" s="750" t="s">
        <v>561</v>
      </c>
      <c r="E271" s="751">
        <v>50113001</v>
      </c>
      <c r="F271" s="750" t="s">
        <v>569</v>
      </c>
      <c r="G271" s="749" t="s">
        <v>577</v>
      </c>
      <c r="H271" s="749">
        <v>142870</v>
      </c>
      <c r="I271" s="749">
        <v>142870</v>
      </c>
      <c r="J271" s="749" t="s">
        <v>1036</v>
      </c>
      <c r="K271" s="749" t="s">
        <v>1037</v>
      </c>
      <c r="L271" s="752">
        <v>727.32000000000016</v>
      </c>
      <c r="M271" s="752">
        <v>1</v>
      </c>
      <c r="N271" s="753">
        <v>727.32000000000016</v>
      </c>
    </row>
    <row r="272" spans="1:14" ht="14.4" customHeight="1" x14ac:dyDescent="0.3">
      <c r="A272" s="747" t="s">
        <v>543</v>
      </c>
      <c r="B272" s="748" t="s">
        <v>544</v>
      </c>
      <c r="C272" s="749" t="s">
        <v>560</v>
      </c>
      <c r="D272" s="750" t="s">
        <v>561</v>
      </c>
      <c r="E272" s="751">
        <v>50113001</v>
      </c>
      <c r="F272" s="750" t="s">
        <v>569</v>
      </c>
      <c r="G272" s="749" t="s">
        <v>577</v>
      </c>
      <c r="H272" s="749">
        <v>142865</v>
      </c>
      <c r="I272" s="749">
        <v>142865</v>
      </c>
      <c r="J272" s="749" t="s">
        <v>1038</v>
      </c>
      <c r="K272" s="749" t="s">
        <v>1039</v>
      </c>
      <c r="L272" s="752">
        <v>47.190000000000005</v>
      </c>
      <c r="M272" s="752">
        <v>6</v>
      </c>
      <c r="N272" s="753">
        <v>283.14000000000004</v>
      </c>
    </row>
    <row r="273" spans="1:14" ht="14.4" customHeight="1" x14ac:dyDescent="0.3">
      <c r="A273" s="747" t="s">
        <v>543</v>
      </c>
      <c r="B273" s="748" t="s">
        <v>544</v>
      </c>
      <c r="C273" s="749" t="s">
        <v>560</v>
      </c>
      <c r="D273" s="750" t="s">
        <v>561</v>
      </c>
      <c r="E273" s="751">
        <v>50113001</v>
      </c>
      <c r="F273" s="750" t="s">
        <v>569</v>
      </c>
      <c r="G273" s="749" t="s">
        <v>570</v>
      </c>
      <c r="H273" s="749">
        <v>987648</v>
      </c>
      <c r="I273" s="749">
        <v>185390</v>
      </c>
      <c r="J273" s="749" t="s">
        <v>1040</v>
      </c>
      <c r="K273" s="749" t="s">
        <v>1041</v>
      </c>
      <c r="L273" s="752">
        <v>109.89</v>
      </c>
      <c r="M273" s="752">
        <v>1</v>
      </c>
      <c r="N273" s="753">
        <v>109.89</v>
      </c>
    </row>
    <row r="274" spans="1:14" ht="14.4" customHeight="1" x14ac:dyDescent="0.3">
      <c r="A274" s="747" t="s">
        <v>543</v>
      </c>
      <c r="B274" s="748" t="s">
        <v>544</v>
      </c>
      <c r="C274" s="749" t="s">
        <v>560</v>
      </c>
      <c r="D274" s="750" t="s">
        <v>561</v>
      </c>
      <c r="E274" s="751">
        <v>50113001</v>
      </c>
      <c r="F274" s="750" t="s">
        <v>569</v>
      </c>
      <c r="G274" s="749" t="s">
        <v>570</v>
      </c>
      <c r="H274" s="749">
        <v>118304</v>
      </c>
      <c r="I274" s="749">
        <v>18304</v>
      </c>
      <c r="J274" s="749" t="s">
        <v>1042</v>
      </c>
      <c r="K274" s="749" t="s">
        <v>1043</v>
      </c>
      <c r="L274" s="752">
        <v>185.60999999999999</v>
      </c>
      <c r="M274" s="752">
        <v>26</v>
      </c>
      <c r="N274" s="753">
        <v>4825.8599999999997</v>
      </c>
    </row>
    <row r="275" spans="1:14" ht="14.4" customHeight="1" x14ac:dyDescent="0.3">
      <c r="A275" s="747" t="s">
        <v>543</v>
      </c>
      <c r="B275" s="748" t="s">
        <v>544</v>
      </c>
      <c r="C275" s="749" t="s">
        <v>560</v>
      </c>
      <c r="D275" s="750" t="s">
        <v>561</v>
      </c>
      <c r="E275" s="751">
        <v>50113001</v>
      </c>
      <c r="F275" s="750" t="s">
        <v>569</v>
      </c>
      <c r="G275" s="749" t="s">
        <v>570</v>
      </c>
      <c r="H275" s="749">
        <v>118305</v>
      </c>
      <c r="I275" s="749">
        <v>18305</v>
      </c>
      <c r="J275" s="749" t="s">
        <v>1042</v>
      </c>
      <c r="K275" s="749" t="s">
        <v>1044</v>
      </c>
      <c r="L275" s="752">
        <v>242</v>
      </c>
      <c r="M275" s="752">
        <v>14</v>
      </c>
      <c r="N275" s="753">
        <v>3388</v>
      </c>
    </row>
    <row r="276" spans="1:14" ht="14.4" customHeight="1" x14ac:dyDescent="0.3">
      <c r="A276" s="747" t="s">
        <v>543</v>
      </c>
      <c r="B276" s="748" t="s">
        <v>544</v>
      </c>
      <c r="C276" s="749" t="s">
        <v>560</v>
      </c>
      <c r="D276" s="750" t="s">
        <v>561</v>
      </c>
      <c r="E276" s="751">
        <v>50113001</v>
      </c>
      <c r="F276" s="750" t="s">
        <v>569</v>
      </c>
      <c r="G276" s="749" t="s">
        <v>570</v>
      </c>
      <c r="H276" s="749">
        <v>159357</v>
      </c>
      <c r="I276" s="749">
        <v>59357</v>
      </c>
      <c r="J276" s="749" t="s">
        <v>1045</v>
      </c>
      <c r="K276" s="749" t="s">
        <v>1046</v>
      </c>
      <c r="L276" s="752">
        <v>188.88</v>
      </c>
      <c r="M276" s="752">
        <v>2</v>
      </c>
      <c r="N276" s="753">
        <v>377.76</v>
      </c>
    </row>
    <row r="277" spans="1:14" ht="14.4" customHeight="1" x14ac:dyDescent="0.3">
      <c r="A277" s="747" t="s">
        <v>543</v>
      </c>
      <c r="B277" s="748" t="s">
        <v>544</v>
      </c>
      <c r="C277" s="749" t="s">
        <v>560</v>
      </c>
      <c r="D277" s="750" t="s">
        <v>561</v>
      </c>
      <c r="E277" s="751">
        <v>50113001</v>
      </c>
      <c r="F277" s="750" t="s">
        <v>569</v>
      </c>
      <c r="G277" s="749" t="s">
        <v>570</v>
      </c>
      <c r="H277" s="749">
        <v>114957</v>
      </c>
      <c r="I277" s="749">
        <v>14957</v>
      </c>
      <c r="J277" s="749" t="s">
        <v>1047</v>
      </c>
      <c r="K277" s="749" t="s">
        <v>1048</v>
      </c>
      <c r="L277" s="752">
        <v>40.07</v>
      </c>
      <c r="M277" s="752">
        <v>2</v>
      </c>
      <c r="N277" s="753">
        <v>80.14</v>
      </c>
    </row>
    <row r="278" spans="1:14" ht="14.4" customHeight="1" x14ac:dyDescent="0.3">
      <c r="A278" s="747" t="s">
        <v>543</v>
      </c>
      <c r="B278" s="748" t="s">
        <v>544</v>
      </c>
      <c r="C278" s="749" t="s">
        <v>560</v>
      </c>
      <c r="D278" s="750" t="s">
        <v>561</v>
      </c>
      <c r="E278" s="751">
        <v>50113001</v>
      </c>
      <c r="F278" s="750" t="s">
        <v>569</v>
      </c>
      <c r="G278" s="749" t="s">
        <v>570</v>
      </c>
      <c r="H278" s="749">
        <v>114937</v>
      </c>
      <c r="I278" s="749">
        <v>14937</v>
      </c>
      <c r="J278" s="749" t="s">
        <v>1049</v>
      </c>
      <c r="K278" s="749" t="s">
        <v>1050</v>
      </c>
      <c r="L278" s="752">
        <v>79.680000000000021</v>
      </c>
      <c r="M278" s="752">
        <v>1</v>
      </c>
      <c r="N278" s="753">
        <v>79.680000000000021</v>
      </c>
    </row>
    <row r="279" spans="1:14" ht="14.4" customHeight="1" x14ac:dyDescent="0.3">
      <c r="A279" s="747" t="s">
        <v>543</v>
      </c>
      <c r="B279" s="748" t="s">
        <v>544</v>
      </c>
      <c r="C279" s="749" t="s">
        <v>560</v>
      </c>
      <c r="D279" s="750" t="s">
        <v>561</v>
      </c>
      <c r="E279" s="751">
        <v>50113001</v>
      </c>
      <c r="F279" s="750" t="s">
        <v>569</v>
      </c>
      <c r="G279" s="749" t="s">
        <v>577</v>
      </c>
      <c r="H279" s="749">
        <v>145551</v>
      </c>
      <c r="I279" s="749">
        <v>145551</v>
      </c>
      <c r="J279" s="749" t="s">
        <v>1051</v>
      </c>
      <c r="K279" s="749" t="s">
        <v>881</v>
      </c>
      <c r="L279" s="752">
        <v>69.38000000000001</v>
      </c>
      <c r="M279" s="752">
        <v>2</v>
      </c>
      <c r="N279" s="753">
        <v>138.76000000000002</v>
      </c>
    </row>
    <row r="280" spans="1:14" ht="14.4" customHeight="1" x14ac:dyDescent="0.3">
      <c r="A280" s="747" t="s">
        <v>543</v>
      </c>
      <c r="B280" s="748" t="s">
        <v>544</v>
      </c>
      <c r="C280" s="749" t="s">
        <v>560</v>
      </c>
      <c r="D280" s="750" t="s">
        <v>561</v>
      </c>
      <c r="E280" s="751">
        <v>50113001</v>
      </c>
      <c r="F280" s="750" t="s">
        <v>569</v>
      </c>
      <c r="G280" s="749" t="s">
        <v>570</v>
      </c>
      <c r="H280" s="749">
        <v>192086</v>
      </c>
      <c r="I280" s="749">
        <v>92086</v>
      </c>
      <c r="J280" s="749" t="s">
        <v>1052</v>
      </c>
      <c r="K280" s="749" t="s">
        <v>1053</v>
      </c>
      <c r="L280" s="752">
        <v>134.70000000000005</v>
      </c>
      <c r="M280" s="752">
        <v>1</v>
      </c>
      <c r="N280" s="753">
        <v>134.70000000000005</v>
      </c>
    </row>
    <row r="281" spans="1:14" ht="14.4" customHeight="1" x14ac:dyDescent="0.3">
      <c r="A281" s="747" t="s">
        <v>543</v>
      </c>
      <c r="B281" s="748" t="s">
        <v>544</v>
      </c>
      <c r="C281" s="749" t="s">
        <v>560</v>
      </c>
      <c r="D281" s="750" t="s">
        <v>561</v>
      </c>
      <c r="E281" s="751">
        <v>50113001</v>
      </c>
      <c r="F281" s="750" t="s">
        <v>569</v>
      </c>
      <c r="G281" s="749" t="s">
        <v>570</v>
      </c>
      <c r="H281" s="749">
        <v>199011</v>
      </c>
      <c r="I281" s="749">
        <v>199011</v>
      </c>
      <c r="J281" s="749" t="s">
        <v>1054</v>
      </c>
      <c r="K281" s="749" t="s">
        <v>1055</v>
      </c>
      <c r="L281" s="752">
        <v>31.747500000000006</v>
      </c>
      <c r="M281" s="752">
        <v>4</v>
      </c>
      <c r="N281" s="753">
        <v>126.99000000000002</v>
      </c>
    </row>
    <row r="282" spans="1:14" ht="14.4" customHeight="1" x14ac:dyDescent="0.3">
      <c r="A282" s="747" t="s">
        <v>543</v>
      </c>
      <c r="B282" s="748" t="s">
        <v>544</v>
      </c>
      <c r="C282" s="749" t="s">
        <v>560</v>
      </c>
      <c r="D282" s="750" t="s">
        <v>561</v>
      </c>
      <c r="E282" s="751">
        <v>50113001</v>
      </c>
      <c r="F282" s="750" t="s">
        <v>569</v>
      </c>
      <c r="G282" s="749" t="s">
        <v>570</v>
      </c>
      <c r="H282" s="749">
        <v>210078</v>
      </c>
      <c r="I282" s="749">
        <v>210078</v>
      </c>
      <c r="J282" s="749" t="s">
        <v>1056</v>
      </c>
      <c r="K282" s="749" t="s">
        <v>619</v>
      </c>
      <c r="L282" s="752">
        <v>307.35000000000008</v>
      </c>
      <c r="M282" s="752">
        <v>1</v>
      </c>
      <c r="N282" s="753">
        <v>307.35000000000008</v>
      </c>
    </row>
    <row r="283" spans="1:14" ht="14.4" customHeight="1" x14ac:dyDescent="0.3">
      <c r="A283" s="747" t="s">
        <v>543</v>
      </c>
      <c r="B283" s="748" t="s">
        <v>544</v>
      </c>
      <c r="C283" s="749" t="s">
        <v>560</v>
      </c>
      <c r="D283" s="750" t="s">
        <v>561</v>
      </c>
      <c r="E283" s="751">
        <v>50113001</v>
      </c>
      <c r="F283" s="750" t="s">
        <v>569</v>
      </c>
      <c r="G283" s="749" t="s">
        <v>570</v>
      </c>
      <c r="H283" s="749">
        <v>208204</v>
      </c>
      <c r="I283" s="749">
        <v>208204</v>
      </c>
      <c r="J283" s="749" t="s">
        <v>1057</v>
      </c>
      <c r="K283" s="749" t="s">
        <v>1058</v>
      </c>
      <c r="L283" s="752">
        <v>48.980000000000011</v>
      </c>
      <c r="M283" s="752">
        <v>2</v>
      </c>
      <c r="N283" s="753">
        <v>97.960000000000022</v>
      </c>
    </row>
    <row r="284" spans="1:14" ht="14.4" customHeight="1" x14ac:dyDescent="0.3">
      <c r="A284" s="747" t="s">
        <v>543</v>
      </c>
      <c r="B284" s="748" t="s">
        <v>544</v>
      </c>
      <c r="C284" s="749" t="s">
        <v>560</v>
      </c>
      <c r="D284" s="750" t="s">
        <v>561</v>
      </c>
      <c r="E284" s="751">
        <v>50113001</v>
      </c>
      <c r="F284" s="750" t="s">
        <v>569</v>
      </c>
      <c r="G284" s="749" t="s">
        <v>570</v>
      </c>
      <c r="H284" s="749">
        <v>159941</v>
      </c>
      <c r="I284" s="749">
        <v>59941</v>
      </c>
      <c r="J284" s="749" t="s">
        <v>1059</v>
      </c>
      <c r="K284" s="749" t="s">
        <v>1060</v>
      </c>
      <c r="L284" s="752">
        <v>231.79999999999995</v>
      </c>
      <c r="M284" s="752">
        <v>1</v>
      </c>
      <c r="N284" s="753">
        <v>231.79999999999995</v>
      </c>
    </row>
    <row r="285" spans="1:14" ht="14.4" customHeight="1" x14ac:dyDescent="0.3">
      <c r="A285" s="747" t="s">
        <v>543</v>
      </c>
      <c r="B285" s="748" t="s">
        <v>544</v>
      </c>
      <c r="C285" s="749" t="s">
        <v>560</v>
      </c>
      <c r="D285" s="750" t="s">
        <v>561</v>
      </c>
      <c r="E285" s="751">
        <v>50113001</v>
      </c>
      <c r="F285" s="750" t="s">
        <v>569</v>
      </c>
      <c r="G285" s="749" t="s">
        <v>570</v>
      </c>
      <c r="H285" s="749">
        <v>185793</v>
      </c>
      <c r="I285" s="749">
        <v>136395</v>
      </c>
      <c r="J285" s="749" t="s">
        <v>1061</v>
      </c>
      <c r="K285" s="749" t="s">
        <v>1062</v>
      </c>
      <c r="L285" s="752">
        <v>188.87</v>
      </c>
      <c r="M285" s="752">
        <v>3</v>
      </c>
      <c r="N285" s="753">
        <v>566.61</v>
      </c>
    </row>
    <row r="286" spans="1:14" ht="14.4" customHeight="1" x14ac:dyDescent="0.3">
      <c r="A286" s="747" t="s">
        <v>543</v>
      </c>
      <c r="B286" s="748" t="s">
        <v>544</v>
      </c>
      <c r="C286" s="749" t="s">
        <v>560</v>
      </c>
      <c r="D286" s="750" t="s">
        <v>561</v>
      </c>
      <c r="E286" s="751">
        <v>50113001</v>
      </c>
      <c r="F286" s="750" t="s">
        <v>569</v>
      </c>
      <c r="G286" s="749" t="s">
        <v>570</v>
      </c>
      <c r="H286" s="749">
        <v>176400</v>
      </c>
      <c r="I286" s="749">
        <v>76400</v>
      </c>
      <c r="J286" s="749" t="s">
        <v>1063</v>
      </c>
      <c r="K286" s="749" t="s">
        <v>1064</v>
      </c>
      <c r="L286" s="752">
        <v>19.39</v>
      </c>
      <c r="M286" s="752">
        <v>1</v>
      </c>
      <c r="N286" s="753">
        <v>19.39</v>
      </c>
    </row>
    <row r="287" spans="1:14" ht="14.4" customHeight="1" x14ac:dyDescent="0.3">
      <c r="A287" s="747" t="s">
        <v>543</v>
      </c>
      <c r="B287" s="748" t="s">
        <v>544</v>
      </c>
      <c r="C287" s="749" t="s">
        <v>560</v>
      </c>
      <c r="D287" s="750" t="s">
        <v>561</v>
      </c>
      <c r="E287" s="751">
        <v>50113001</v>
      </c>
      <c r="F287" s="750" t="s">
        <v>569</v>
      </c>
      <c r="G287" s="749" t="s">
        <v>570</v>
      </c>
      <c r="H287" s="749">
        <v>149014</v>
      </c>
      <c r="I287" s="749">
        <v>49014</v>
      </c>
      <c r="J287" s="749" t="s">
        <v>1065</v>
      </c>
      <c r="K287" s="749" t="s">
        <v>1066</v>
      </c>
      <c r="L287" s="752">
        <v>101.49</v>
      </c>
      <c r="M287" s="752">
        <v>1</v>
      </c>
      <c r="N287" s="753">
        <v>101.49</v>
      </c>
    </row>
    <row r="288" spans="1:14" ht="14.4" customHeight="1" x14ac:dyDescent="0.3">
      <c r="A288" s="747" t="s">
        <v>543</v>
      </c>
      <c r="B288" s="748" t="s">
        <v>544</v>
      </c>
      <c r="C288" s="749" t="s">
        <v>560</v>
      </c>
      <c r="D288" s="750" t="s">
        <v>561</v>
      </c>
      <c r="E288" s="751">
        <v>50113001</v>
      </c>
      <c r="F288" s="750" t="s">
        <v>569</v>
      </c>
      <c r="G288" s="749" t="s">
        <v>570</v>
      </c>
      <c r="H288" s="749">
        <v>117162</v>
      </c>
      <c r="I288" s="749">
        <v>17162</v>
      </c>
      <c r="J288" s="749" t="s">
        <v>1067</v>
      </c>
      <c r="K288" s="749" t="s">
        <v>1068</v>
      </c>
      <c r="L288" s="752">
        <v>126.405</v>
      </c>
      <c r="M288" s="752">
        <v>4</v>
      </c>
      <c r="N288" s="753">
        <v>505.62</v>
      </c>
    </row>
    <row r="289" spans="1:14" ht="14.4" customHeight="1" x14ac:dyDescent="0.3">
      <c r="A289" s="747" t="s">
        <v>543</v>
      </c>
      <c r="B289" s="748" t="s">
        <v>544</v>
      </c>
      <c r="C289" s="749" t="s">
        <v>560</v>
      </c>
      <c r="D289" s="750" t="s">
        <v>561</v>
      </c>
      <c r="E289" s="751">
        <v>50113001</v>
      </c>
      <c r="F289" s="750" t="s">
        <v>569</v>
      </c>
      <c r="G289" s="749" t="s">
        <v>570</v>
      </c>
      <c r="H289" s="749">
        <v>844145</v>
      </c>
      <c r="I289" s="749">
        <v>56350</v>
      </c>
      <c r="J289" s="749" t="s">
        <v>1069</v>
      </c>
      <c r="K289" s="749" t="s">
        <v>1070</v>
      </c>
      <c r="L289" s="752">
        <v>36.949999999999996</v>
      </c>
      <c r="M289" s="752">
        <v>7</v>
      </c>
      <c r="N289" s="753">
        <v>258.64999999999998</v>
      </c>
    </row>
    <row r="290" spans="1:14" ht="14.4" customHeight="1" x14ac:dyDescent="0.3">
      <c r="A290" s="747" t="s">
        <v>543</v>
      </c>
      <c r="B290" s="748" t="s">
        <v>544</v>
      </c>
      <c r="C290" s="749" t="s">
        <v>560</v>
      </c>
      <c r="D290" s="750" t="s">
        <v>561</v>
      </c>
      <c r="E290" s="751">
        <v>50113001</v>
      </c>
      <c r="F290" s="750" t="s">
        <v>569</v>
      </c>
      <c r="G290" s="749" t="s">
        <v>570</v>
      </c>
      <c r="H290" s="749">
        <v>206848</v>
      </c>
      <c r="I290" s="749">
        <v>206848</v>
      </c>
      <c r="J290" s="749" t="s">
        <v>1071</v>
      </c>
      <c r="K290" s="749" t="s">
        <v>1072</v>
      </c>
      <c r="L290" s="752">
        <v>1273.81</v>
      </c>
      <c r="M290" s="752">
        <v>1</v>
      </c>
      <c r="N290" s="753">
        <v>1273.81</v>
      </c>
    </row>
    <row r="291" spans="1:14" ht="14.4" customHeight="1" x14ac:dyDescent="0.3">
      <c r="A291" s="747" t="s">
        <v>543</v>
      </c>
      <c r="B291" s="748" t="s">
        <v>544</v>
      </c>
      <c r="C291" s="749" t="s">
        <v>560</v>
      </c>
      <c r="D291" s="750" t="s">
        <v>561</v>
      </c>
      <c r="E291" s="751">
        <v>50113001</v>
      </c>
      <c r="F291" s="750" t="s">
        <v>569</v>
      </c>
      <c r="G291" s="749" t="s">
        <v>570</v>
      </c>
      <c r="H291" s="749">
        <v>188900</v>
      </c>
      <c r="I291" s="749">
        <v>88900</v>
      </c>
      <c r="J291" s="749" t="s">
        <v>1073</v>
      </c>
      <c r="K291" s="749" t="s">
        <v>1074</v>
      </c>
      <c r="L291" s="752">
        <v>79.719523809523821</v>
      </c>
      <c r="M291" s="752">
        <v>21</v>
      </c>
      <c r="N291" s="753">
        <v>1674.1100000000001</v>
      </c>
    </row>
    <row r="292" spans="1:14" ht="14.4" customHeight="1" x14ac:dyDescent="0.3">
      <c r="A292" s="747" t="s">
        <v>543</v>
      </c>
      <c r="B292" s="748" t="s">
        <v>544</v>
      </c>
      <c r="C292" s="749" t="s">
        <v>560</v>
      </c>
      <c r="D292" s="750" t="s">
        <v>561</v>
      </c>
      <c r="E292" s="751">
        <v>50113001</v>
      </c>
      <c r="F292" s="750" t="s">
        <v>569</v>
      </c>
      <c r="G292" s="749" t="s">
        <v>577</v>
      </c>
      <c r="H292" s="749">
        <v>180087</v>
      </c>
      <c r="I292" s="749">
        <v>180087</v>
      </c>
      <c r="J292" s="749" t="s">
        <v>1075</v>
      </c>
      <c r="K292" s="749" t="s">
        <v>1076</v>
      </c>
      <c r="L292" s="752">
        <v>686.44</v>
      </c>
      <c r="M292" s="752">
        <v>1</v>
      </c>
      <c r="N292" s="753">
        <v>686.44</v>
      </c>
    </row>
    <row r="293" spans="1:14" ht="14.4" customHeight="1" x14ac:dyDescent="0.3">
      <c r="A293" s="747" t="s">
        <v>543</v>
      </c>
      <c r="B293" s="748" t="s">
        <v>544</v>
      </c>
      <c r="C293" s="749" t="s">
        <v>560</v>
      </c>
      <c r="D293" s="750" t="s">
        <v>561</v>
      </c>
      <c r="E293" s="751">
        <v>50113001</v>
      </c>
      <c r="F293" s="750" t="s">
        <v>569</v>
      </c>
      <c r="G293" s="749" t="s">
        <v>570</v>
      </c>
      <c r="H293" s="749">
        <v>100610</v>
      </c>
      <c r="I293" s="749">
        <v>610</v>
      </c>
      <c r="J293" s="749" t="s">
        <v>1077</v>
      </c>
      <c r="K293" s="749" t="s">
        <v>1078</v>
      </c>
      <c r="L293" s="752">
        <v>66.531874999999999</v>
      </c>
      <c r="M293" s="752">
        <v>32</v>
      </c>
      <c r="N293" s="753">
        <v>2129.02</v>
      </c>
    </row>
    <row r="294" spans="1:14" ht="14.4" customHeight="1" x14ac:dyDescent="0.3">
      <c r="A294" s="747" t="s">
        <v>543</v>
      </c>
      <c r="B294" s="748" t="s">
        <v>544</v>
      </c>
      <c r="C294" s="749" t="s">
        <v>560</v>
      </c>
      <c r="D294" s="750" t="s">
        <v>561</v>
      </c>
      <c r="E294" s="751">
        <v>50113001</v>
      </c>
      <c r="F294" s="750" t="s">
        <v>569</v>
      </c>
      <c r="G294" s="749" t="s">
        <v>570</v>
      </c>
      <c r="H294" s="749">
        <v>188630</v>
      </c>
      <c r="I294" s="749">
        <v>88630</v>
      </c>
      <c r="J294" s="749" t="s">
        <v>1079</v>
      </c>
      <c r="K294" s="749" t="s">
        <v>1080</v>
      </c>
      <c r="L294" s="752">
        <v>67.389999999999986</v>
      </c>
      <c r="M294" s="752">
        <v>7</v>
      </c>
      <c r="N294" s="753">
        <v>471.7299999999999</v>
      </c>
    </row>
    <row r="295" spans="1:14" ht="14.4" customHeight="1" x14ac:dyDescent="0.3">
      <c r="A295" s="747" t="s">
        <v>543</v>
      </c>
      <c r="B295" s="748" t="s">
        <v>544</v>
      </c>
      <c r="C295" s="749" t="s">
        <v>560</v>
      </c>
      <c r="D295" s="750" t="s">
        <v>561</v>
      </c>
      <c r="E295" s="751">
        <v>50113001</v>
      </c>
      <c r="F295" s="750" t="s">
        <v>569</v>
      </c>
      <c r="G295" s="749" t="s">
        <v>570</v>
      </c>
      <c r="H295" s="749">
        <v>116444</v>
      </c>
      <c r="I295" s="749">
        <v>16444</v>
      </c>
      <c r="J295" s="749" t="s">
        <v>1081</v>
      </c>
      <c r="K295" s="749" t="s">
        <v>1082</v>
      </c>
      <c r="L295" s="752">
        <v>127.48000000000003</v>
      </c>
      <c r="M295" s="752">
        <v>1</v>
      </c>
      <c r="N295" s="753">
        <v>127.48000000000003</v>
      </c>
    </row>
    <row r="296" spans="1:14" ht="14.4" customHeight="1" x14ac:dyDescent="0.3">
      <c r="A296" s="747" t="s">
        <v>543</v>
      </c>
      <c r="B296" s="748" t="s">
        <v>544</v>
      </c>
      <c r="C296" s="749" t="s">
        <v>560</v>
      </c>
      <c r="D296" s="750" t="s">
        <v>561</v>
      </c>
      <c r="E296" s="751">
        <v>50113001</v>
      </c>
      <c r="F296" s="750" t="s">
        <v>569</v>
      </c>
      <c r="G296" s="749" t="s">
        <v>577</v>
      </c>
      <c r="H296" s="749">
        <v>158191</v>
      </c>
      <c r="I296" s="749">
        <v>158191</v>
      </c>
      <c r="J296" s="749" t="s">
        <v>1083</v>
      </c>
      <c r="K296" s="749" t="s">
        <v>1084</v>
      </c>
      <c r="L296" s="752">
        <v>58.597500000000011</v>
      </c>
      <c r="M296" s="752">
        <v>4</v>
      </c>
      <c r="N296" s="753">
        <v>234.39000000000004</v>
      </c>
    </row>
    <row r="297" spans="1:14" ht="14.4" customHeight="1" x14ac:dyDescent="0.3">
      <c r="A297" s="747" t="s">
        <v>543</v>
      </c>
      <c r="B297" s="748" t="s">
        <v>544</v>
      </c>
      <c r="C297" s="749" t="s">
        <v>560</v>
      </c>
      <c r="D297" s="750" t="s">
        <v>561</v>
      </c>
      <c r="E297" s="751">
        <v>50113001</v>
      </c>
      <c r="F297" s="750" t="s">
        <v>569</v>
      </c>
      <c r="G297" s="749" t="s">
        <v>570</v>
      </c>
      <c r="H297" s="749">
        <v>184360</v>
      </c>
      <c r="I297" s="749">
        <v>84360</v>
      </c>
      <c r="J297" s="749" t="s">
        <v>1085</v>
      </c>
      <c r="K297" s="749" t="s">
        <v>1086</v>
      </c>
      <c r="L297" s="752">
        <v>140.56000000000003</v>
      </c>
      <c r="M297" s="752">
        <v>6</v>
      </c>
      <c r="N297" s="753">
        <v>843.36000000000013</v>
      </c>
    </row>
    <row r="298" spans="1:14" ht="14.4" customHeight="1" x14ac:dyDescent="0.3">
      <c r="A298" s="747" t="s">
        <v>543</v>
      </c>
      <c r="B298" s="748" t="s">
        <v>544</v>
      </c>
      <c r="C298" s="749" t="s">
        <v>560</v>
      </c>
      <c r="D298" s="750" t="s">
        <v>561</v>
      </c>
      <c r="E298" s="751">
        <v>50113001</v>
      </c>
      <c r="F298" s="750" t="s">
        <v>569</v>
      </c>
      <c r="G298" s="749" t="s">
        <v>570</v>
      </c>
      <c r="H298" s="749">
        <v>845075</v>
      </c>
      <c r="I298" s="749">
        <v>125641</v>
      </c>
      <c r="J298" s="749" t="s">
        <v>1085</v>
      </c>
      <c r="K298" s="749" t="s">
        <v>1087</v>
      </c>
      <c r="L298" s="752">
        <v>353.96999999999997</v>
      </c>
      <c r="M298" s="752">
        <v>2</v>
      </c>
      <c r="N298" s="753">
        <v>707.93999999999994</v>
      </c>
    </row>
    <row r="299" spans="1:14" ht="14.4" customHeight="1" x14ac:dyDescent="0.3">
      <c r="A299" s="747" t="s">
        <v>543</v>
      </c>
      <c r="B299" s="748" t="s">
        <v>544</v>
      </c>
      <c r="C299" s="749" t="s">
        <v>560</v>
      </c>
      <c r="D299" s="750" t="s">
        <v>561</v>
      </c>
      <c r="E299" s="751">
        <v>50113001</v>
      </c>
      <c r="F299" s="750" t="s">
        <v>569</v>
      </c>
      <c r="G299" s="749" t="s">
        <v>570</v>
      </c>
      <c r="H299" s="749">
        <v>176715</v>
      </c>
      <c r="I299" s="749">
        <v>76715</v>
      </c>
      <c r="J299" s="749" t="s">
        <v>1088</v>
      </c>
      <c r="K299" s="749" t="s">
        <v>1089</v>
      </c>
      <c r="L299" s="752">
        <v>111.75</v>
      </c>
      <c r="M299" s="752">
        <v>1</v>
      </c>
      <c r="N299" s="753">
        <v>111.75</v>
      </c>
    </row>
    <row r="300" spans="1:14" ht="14.4" customHeight="1" x14ac:dyDescent="0.3">
      <c r="A300" s="747" t="s">
        <v>543</v>
      </c>
      <c r="B300" s="748" t="s">
        <v>544</v>
      </c>
      <c r="C300" s="749" t="s">
        <v>560</v>
      </c>
      <c r="D300" s="750" t="s">
        <v>561</v>
      </c>
      <c r="E300" s="751">
        <v>50113001</v>
      </c>
      <c r="F300" s="750" t="s">
        <v>569</v>
      </c>
      <c r="G300" s="749" t="s">
        <v>570</v>
      </c>
      <c r="H300" s="749">
        <v>215564</v>
      </c>
      <c r="I300" s="749">
        <v>215564</v>
      </c>
      <c r="J300" s="749" t="s">
        <v>1090</v>
      </c>
      <c r="K300" s="749" t="s">
        <v>1091</v>
      </c>
      <c r="L300" s="752">
        <v>157.66999999999999</v>
      </c>
      <c r="M300" s="752">
        <v>1</v>
      </c>
      <c r="N300" s="753">
        <v>157.66999999999999</v>
      </c>
    </row>
    <row r="301" spans="1:14" ht="14.4" customHeight="1" x14ac:dyDescent="0.3">
      <c r="A301" s="747" t="s">
        <v>543</v>
      </c>
      <c r="B301" s="748" t="s">
        <v>544</v>
      </c>
      <c r="C301" s="749" t="s">
        <v>560</v>
      </c>
      <c r="D301" s="750" t="s">
        <v>561</v>
      </c>
      <c r="E301" s="751">
        <v>50113001</v>
      </c>
      <c r="F301" s="750" t="s">
        <v>569</v>
      </c>
      <c r="G301" s="749" t="s">
        <v>570</v>
      </c>
      <c r="H301" s="749">
        <v>990392</v>
      </c>
      <c r="I301" s="749">
        <v>0</v>
      </c>
      <c r="J301" s="749" t="s">
        <v>1092</v>
      </c>
      <c r="K301" s="749" t="s">
        <v>545</v>
      </c>
      <c r="L301" s="752">
        <v>160.85999999999999</v>
      </c>
      <c r="M301" s="752">
        <v>1</v>
      </c>
      <c r="N301" s="753">
        <v>160.85999999999999</v>
      </c>
    </row>
    <row r="302" spans="1:14" ht="14.4" customHeight="1" x14ac:dyDescent="0.3">
      <c r="A302" s="747" t="s">
        <v>543</v>
      </c>
      <c r="B302" s="748" t="s">
        <v>544</v>
      </c>
      <c r="C302" s="749" t="s">
        <v>560</v>
      </c>
      <c r="D302" s="750" t="s">
        <v>561</v>
      </c>
      <c r="E302" s="751">
        <v>50113001</v>
      </c>
      <c r="F302" s="750" t="s">
        <v>569</v>
      </c>
      <c r="G302" s="749" t="s">
        <v>570</v>
      </c>
      <c r="H302" s="749">
        <v>175025</v>
      </c>
      <c r="I302" s="749">
        <v>75025</v>
      </c>
      <c r="J302" s="749" t="s">
        <v>1093</v>
      </c>
      <c r="K302" s="749" t="s">
        <v>1094</v>
      </c>
      <c r="L302" s="752">
        <v>36.490000000000016</v>
      </c>
      <c r="M302" s="752">
        <v>3</v>
      </c>
      <c r="N302" s="753">
        <v>109.47000000000006</v>
      </c>
    </row>
    <row r="303" spans="1:14" ht="14.4" customHeight="1" x14ac:dyDescent="0.3">
      <c r="A303" s="747" t="s">
        <v>543</v>
      </c>
      <c r="B303" s="748" t="s">
        <v>544</v>
      </c>
      <c r="C303" s="749" t="s">
        <v>560</v>
      </c>
      <c r="D303" s="750" t="s">
        <v>561</v>
      </c>
      <c r="E303" s="751">
        <v>50113001</v>
      </c>
      <c r="F303" s="750" t="s">
        <v>569</v>
      </c>
      <c r="G303" s="749" t="s">
        <v>570</v>
      </c>
      <c r="H303" s="749">
        <v>148578</v>
      </c>
      <c r="I303" s="749">
        <v>48578</v>
      </c>
      <c r="J303" s="749" t="s">
        <v>1095</v>
      </c>
      <c r="K303" s="749" t="s">
        <v>1096</v>
      </c>
      <c r="L303" s="752">
        <v>54.98</v>
      </c>
      <c r="M303" s="752">
        <v>15</v>
      </c>
      <c r="N303" s="753">
        <v>824.69999999999993</v>
      </c>
    </row>
    <row r="304" spans="1:14" ht="14.4" customHeight="1" x14ac:dyDescent="0.3">
      <c r="A304" s="747" t="s">
        <v>543</v>
      </c>
      <c r="B304" s="748" t="s">
        <v>544</v>
      </c>
      <c r="C304" s="749" t="s">
        <v>560</v>
      </c>
      <c r="D304" s="750" t="s">
        <v>561</v>
      </c>
      <c r="E304" s="751">
        <v>50113001</v>
      </c>
      <c r="F304" s="750" t="s">
        <v>569</v>
      </c>
      <c r="G304" s="749" t="s">
        <v>570</v>
      </c>
      <c r="H304" s="749">
        <v>225172</v>
      </c>
      <c r="I304" s="749">
        <v>225172</v>
      </c>
      <c r="J304" s="749" t="s">
        <v>1097</v>
      </c>
      <c r="K304" s="749" t="s">
        <v>1098</v>
      </c>
      <c r="L304" s="752">
        <v>58.769999999999996</v>
      </c>
      <c r="M304" s="752">
        <v>2</v>
      </c>
      <c r="N304" s="753">
        <v>117.53999999999999</v>
      </c>
    </row>
    <row r="305" spans="1:14" ht="14.4" customHeight="1" x14ac:dyDescent="0.3">
      <c r="A305" s="747" t="s">
        <v>543</v>
      </c>
      <c r="B305" s="748" t="s">
        <v>544</v>
      </c>
      <c r="C305" s="749" t="s">
        <v>560</v>
      </c>
      <c r="D305" s="750" t="s">
        <v>561</v>
      </c>
      <c r="E305" s="751">
        <v>50113001</v>
      </c>
      <c r="F305" s="750" t="s">
        <v>569</v>
      </c>
      <c r="G305" s="749" t="s">
        <v>570</v>
      </c>
      <c r="H305" s="749">
        <v>109847</v>
      </c>
      <c r="I305" s="749">
        <v>9847</v>
      </c>
      <c r="J305" s="749" t="s">
        <v>1099</v>
      </c>
      <c r="K305" s="749" t="s">
        <v>1100</v>
      </c>
      <c r="L305" s="752">
        <v>41.060000000000009</v>
      </c>
      <c r="M305" s="752">
        <v>6</v>
      </c>
      <c r="N305" s="753">
        <v>246.36000000000004</v>
      </c>
    </row>
    <row r="306" spans="1:14" ht="14.4" customHeight="1" x14ac:dyDescent="0.3">
      <c r="A306" s="747" t="s">
        <v>543</v>
      </c>
      <c r="B306" s="748" t="s">
        <v>544</v>
      </c>
      <c r="C306" s="749" t="s">
        <v>560</v>
      </c>
      <c r="D306" s="750" t="s">
        <v>561</v>
      </c>
      <c r="E306" s="751">
        <v>50113001</v>
      </c>
      <c r="F306" s="750" t="s">
        <v>569</v>
      </c>
      <c r="G306" s="749" t="s">
        <v>570</v>
      </c>
      <c r="H306" s="749">
        <v>191836</v>
      </c>
      <c r="I306" s="749">
        <v>91836</v>
      </c>
      <c r="J306" s="749" t="s">
        <v>1099</v>
      </c>
      <c r="K306" s="749" t="s">
        <v>1101</v>
      </c>
      <c r="L306" s="752">
        <v>44.537142857142875</v>
      </c>
      <c r="M306" s="752">
        <v>7</v>
      </c>
      <c r="N306" s="753">
        <v>311.7600000000001</v>
      </c>
    </row>
    <row r="307" spans="1:14" ht="14.4" customHeight="1" x14ac:dyDescent="0.3">
      <c r="A307" s="747" t="s">
        <v>543</v>
      </c>
      <c r="B307" s="748" t="s">
        <v>544</v>
      </c>
      <c r="C307" s="749" t="s">
        <v>560</v>
      </c>
      <c r="D307" s="750" t="s">
        <v>561</v>
      </c>
      <c r="E307" s="751">
        <v>50113001</v>
      </c>
      <c r="F307" s="750" t="s">
        <v>569</v>
      </c>
      <c r="G307" s="749" t="s">
        <v>570</v>
      </c>
      <c r="H307" s="749">
        <v>168447</v>
      </c>
      <c r="I307" s="749">
        <v>168447</v>
      </c>
      <c r="J307" s="749" t="s">
        <v>1102</v>
      </c>
      <c r="K307" s="749" t="s">
        <v>653</v>
      </c>
      <c r="L307" s="752">
        <v>792.39</v>
      </c>
      <c r="M307" s="752">
        <v>7</v>
      </c>
      <c r="N307" s="753">
        <v>5546.73</v>
      </c>
    </row>
    <row r="308" spans="1:14" ht="14.4" customHeight="1" x14ac:dyDescent="0.3">
      <c r="A308" s="747" t="s">
        <v>543</v>
      </c>
      <c r="B308" s="748" t="s">
        <v>544</v>
      </c>
      <c r="C308" s="749" t="s">
        <v>560</v>
      </c>
      <c r="D308" s="750" t="s">
        <v>561</v>
      </c>
      <c r="E308" s="751">
        <v>50113001</v>
      </c>
      <c r="F308" s="750" t="s">
        <v>569</v>
      </c>
      <c r="G308" s="749" t="s">
        <v>570</v>
      </c>
      <c r="H308" s="749">
        <v>132086</v>
      </c>
      <c r="I308" s="749">
        <v>32086</v>
      </c>
      <c r="J308" s="749" t="s">
        <v>1103</v>
      </c>
      <c r="K308" s="749" t="s">
        <v>1104</v>
      </c>
      <c r="L308" s="752">
        <v>19.349999999999998</v>
      </c>
      <c r="M308" s="752">
        <v>3</v>
      </c>
      <c r="N308" s="753">
        <v>58.05</v>
      </c>
    </row>
    <row r="309" spans="1:14" ht="14.4" customHeight="1" x14ac:dyDescent="0.3">
      <c r="A309" s="747" t="s">
        <v>543</v>
      </c>
      <c r="B309" s="748" t="s">
        <v>544</v>
      </c>
      <c r="C309" s="749" t="s">
        <v>560</v>
      </c>
      <c r="D309" s="750" t="s">
        <v>561</v>
      </c>
      <c r="E309" s="751">
        <v>50113001</v>
      </c>
      <c r="F309" s="750" t="s">
        <v>569</v>
      </c>
      <c r="G309" s="749" t="s">
        <v>570</v>
      </c>
      <c r="H309" s="749">
        <v>159672</v>
      </c>
      <c r="I309" s="749">
        <v>59672</v>
      </c>
      <c r="J309" s="749" t="s">
        <v>1105</v>
      </c>
      <c r="K309" s="749" t="s">
        <v>1106</v>
      </c>
      <c r="L309" s="752">
        <v>47.07</v>
      </c>
      <c r="M309" s="752">
        <v>2</v>
      </c>
      <c r="N309" s="753">
        <v>94.14</v>
      </c>
    </row>
    <row r="310" spans="1:14" ht="14.4" customHeight="1" x14ac:dyDescent="0.3">
      <c r="A310" s="747" t="s">
        <v>543</v>
      </c>
      <c r="B310" s="748" t="s">
        <v>544</v>
      </c>
      <c r="C310" s="749" t="s">
        <v>560</v>
      </c>
      <c r="D310" s="750" t="s">
        <v>561</v>
      </c>
      <c r="E310" s="751">
        <v>50113001</v>
      </c>
      <c r="F310" s="750" t="s">
        <v>569</v>
      </c>
      <c r="G310" s="749" t="s">
        <v>570</v>
      </c>
      <c r="H310" s="749">
        <v>159673</v>
      </c>
      <c r="I310" s="749">
        <v>59673</v>
      </c>
      <c r="J310" s="749" t="s">
        <v>1105</v>
      </c>
      <c r="K310" s="749" t="s">
        <v>1107</v>
      </c>
      <c r="L310" s="752">
        <v>71.47</v>
      </c>
      <c r="M310" s="752">
        <v>1</v>
      </c>
      <c r="N310" s="753">
        <v>71.47</v>
      </c>
    </row>
    <row r="311" spans="1:14" ht="14.4" customHeight="1" x14ac:dyDescent="0.3">
      <c r="A311" s="747" t="s">
        <v>543</v>
      </c>
      <c r="B311" s="748" t="s">
        <v>544</v>
      </c>
      <c r="C311" s="749" t="s">
        <v>560</v>
      </c>
      <c r="D311" s="750" t="s">
        <v>561</v>
      </c>
      <c r="E311" s="751">
        <v>50113001</v>
      </c>
      <c r="F311" s="750" t="s">
        <v>569</v>
      </c>
      <c r="G311" s="749" t="s">
        <v>570</v>
      </c>
      <c r="H311" s="749">
        <v>214619</v>
      </c>
      <c r="I311" s="749">
        <v>214619</v>
      </c>
      <c r="J311" s="749" t="s">
        <v>1108</v>
      </c>
      <c r="K311" s="749" t="s">
        <v>1109</v>
      </c>
      <c r="L311" s="752">
        <v>224.40000000000006</v>
      </c>
      <c r="M311" s="752">
        <v>1</v>
      </c>
      <c r="N311" s="753">
        <v>224.40000000000006</v>
      </c>
    </row>
    <row r="312" spans="1:14" ht="14.4" customHeight="1" x14ac:dyDescent="0.3">
      <c r="A312" s="747" t="s">
        <v>543</v>
      </c>
      <c r="B312" s="748" t="s">
        <v>544</v>
      </c>
      <c r="C312" s="749" t="s">
        <v>560</v>
      </c>
      <c r="D312" s="750" t="s">
        <v>561</v>
      </c>
      <c r="E312" s="751">
        <v>50113001</v>
      </c>
      <c r="F312" s="750" t="s">
        <v>569</v>
      </c>
      <c r="G312" s="749" t="s">
        <v>570</v>
      </c>
      <c r="H312" s="749">
        <v>102828</v>
      </c>
      <c r="I312" s="749">
        <v>2828</v>
      </c>
      <c r="J312" s="749" t="s">
        <v>1110</v>
      </c>
      <c r="K312" s="749" t="s">
        <v>1111</v>
      </c>
      <c r="L312" s="752">
        <v>42.389999999999993</v>
      </c>
      <c r="M312" s="752">
        <v>3</v>
      </c>
      <c r="N312" s="753">
        <v>127.16999999999999</v>
      </c>
    </row>
    <row r="313" spans="1:14" ht="14.4" customHeight="1" x14ac:dyDescent="0.3">
      <c r="A313" s="747" t="s">
        <v>543</v>
      </c>
      <c r="B313" s="748" t="s">
        <v>544</v>
      </c>
      <c r="C313" s="749" t="s">
        <v>560</v>
      </c>
      <c r="D313" s="750" t="s">
        <v>561</v>
      </c>
      <c r="E313" s="751">
        <v>50113001</v>
      </c>
      <c r="F313" s="750" t="s">
        <v>569</v>
      </c>
      <c r="G313" s="749" t="s">
        <v>570</v>
      </c>
      <c r="H313" s="749">
        <v>150117</v>
      </c>
      <c r="I313" s="749">
        <v>50117</v>
      </c>
      <c r="J313" s="749" t="s">
        <v>1112</v>
      </c>
      <c r="K313" s="749" t="s">
        <v>1113</v>
      </c>
      <c r="L313" s="752">
        <v>158.38000000000017</v>
      </c>
      <c r="M313" s="752">
        <v>1</v>
      </c>
      <c r="N313" s="753">
        <v>158.38000000000017</v>
      </c>
    </row>
    <row r="314" spans="1:14" ht="14.4" customHeight="1" x14ac:dyDescent="0.3">
      <c r="A314" s="747" t="s">
        <v>543</v>
      </c>
      <c r="B314" s="748" t="s">
        <v>544</v>
      </c>
      <c r="C314" s="749" t="s">
        <v>560</v>
      </c>
      <c r="D314" s="750" t="s">
        <v>561</v>
      </c>
      <c r="E314" s="751">
        <v>50113001</v>
      </c>
      <c r="F314" s="750" t="s">
        <v>569</v>
      </c>
      <c r="G314" s="749" t="s">
        <v>577</v>
      </c>
      <c r="H314" s="749">
        <v>190973</v>
      </c>
      <c r="I314" s="749">
        <v>190973</v>
      </c>
      <c r="J314" s="749" t="s">
        <v>1114</v>
      </c>
      <c r="K314" s="749" t="s">
        <v>664</v>
      </c>
      <c r="L314" s="752">
        <v>224.37</v>
      </c>
      <c r="M314" s="752">
        <v>2</v>
      </c>
      <c r="N314" s="753">
        <v>448.74</v>
      </c>
    </row>
    <row r="315" spans="1:14" ht="14.4" customHeight="1" x14ac:dyDescent="0.3">
      <c r="A315" s="747" t="s">
        <v>543</v>
      </c>
      <c r="B315" s="748" t="s">
        <v>544</v>
      </c>
      <c r="C315" s="749" t="s">
        <v>560</v>
      </c>
      <c r="D315" s="750" t="s">
        <v>561</v>
      </c>
      <c r="E315" s="751">
        <v>50113001</v>
      </c>
      <c r="F315" s="750" t="s">
        <v>569</v>
      </c>
      <c r="G315" s="749" t="s">
        <v>577</v>
      </c>
      <c r="H315" s="749">
        <v>190958</v>
      </c>
      <c r="I315" s="749">
        <v>190958</v>
      </c>
      <c r="J315" s="749" t="s">
        <v>1115</v>
      </c>
      <c r="K315" s="749" t="s">
        <v>664</v>
      </c>
      <c r="L315" s="752">
        <v>140.72</v>
      </c>
      <c r="M315" s="752">
        <v>2</v>
      </c>
      <c r="N315" s="753">
        <v>281.44</v>
      </c>
    </row>
    <row r="316" spans="1:14" ht="14.4" customHeight="1" x14ac:dyDescent="0.3">
      <c r="A316" s="747" t="s">
        <v>543</v>
      </c>
      <c r="B316" s="748" t="s">
        <v>544</v>
      </c>
      <c r="C316" s="749" t="s">
        <v>560</v>
      </c>
      <c r="D316" s="750" t="s">
        <v>561</v>
      </c>
      <c r="E316" s="751">
        <v>50113001</v>
      </c>
      <c r="F316" s="750" t="s">
        <v>569</v>
      </c>
      <c r="G316" s="749" t="s">
        <v>577</v>
      </c>
      <c r="H316" s="749">
        <v>56972</v>
      </c>
      <c r="I316" s="749">
        <v>56972</v>
      </c>
      <c r="J316" s="749" t="s">
        <v>1116</v>
      </c>
      <c r="K316" s="749" t="s">
        <v>1117</v>
      </c>
      <c r="L316" s="752">
        <v>14.77</v>
      </c>
      <c r="M316" s="752">
        <v>7</v>
      </c>
      <c r="N316" s="753">
        <v>103.39</v>
      </c>
    </row>
    <row r="317" spans="1:14" ht="14.4" customHeight="1" x14ac:dyDescent="0.3">
      <c r="A317" s="747" t="s">
        <v>543</v>
      </c>
      <c r="B317" s="748" t="s">
        <v>544</v>
      </c>
      <c r="C317" s="749" t="s">
        <v>560</v>
      </c>
      <c r="D317" s="750" t="s">
        <v>561</v>
      </c>
      <c r="E317" s="751">
        <v>50113001</v>
      </c>
      <c r="F317" s="750" t="s">
        <v>569</v>
      </c>
      <c r="G317" s="749" t="s">
        <v>577</v>
      </c>
      <c r="H317" s="749">
        <v>56976</v>
      </c>
      <c r="I317" s="749">
        <v>56976</v>
      </c>
      <c r="J317" s="749" t="s">
        <v>1118</v>
      </c>
      <c r="K317" s="749" t="s">
        <v>1119</v>
      </c>
      <c r="L317" s="752">
        <v>11.840000000000002</v>
      </c>
      <c r="M317" s="752">
        <v>3</v>
      </c>
      <c r="N317" s="753">
        <v>35.520000000000003</v>
      </c>
    </row>
    <row r="318" spans="1:14" ht="14.4" customHeight="1" x14ac:dyDescent="0.3">
      <c r="A318" s="747" t="s">
        <v>543</v>
      </c>
      <c r="B318" s="748" t="s">
        <v>544</v>
      </c>
      <c r="C318" s="749" t="s">
        <v>560</v>
      </c>
      <c r="D318" s="750" t="s">
        <v>561</v>
      </c>
      <c r="E318" s="751">
        <v>50113001</v>
      </c>
      <c r="F318" s="750" t="s">
        <v>569</v>
      </c>
      <c r="G318" s="749" t="s">
        <v>570</v>
      </c>
      <c r="H318" s="749">
        <v>146444</v>
      </c>
      <c r="I318" s="749">
        <v>46444</v>
      </c>
      <c r="J318" s="749" t="s">
        <v>1120</v>
      </c>
      <c r="K318" s="749" t="s">
        <v>1121</v>
      </c>
      <c r="L318" s="752">
        <v>349.90000000000032</v>
      </c>
      <c r="M318" s="752">
        <v>1</v>
      </c>
      <c r="N318" s="753">
        <v>349.90000000000032</v>
      </c>
    </row>
    <row r="319" spans="1:14" ht="14.4" customHeight="1" x14ac:dyDescent="0.3">
      <c r="A319" s="747" t="s">
        <v>543</v>
      </c>
      <c r="B319" s="748" t="s">
        <v>544</v>
      </c>
      <c r="C319" s="749" t="s">
        <v>560</v>
      </c>
      <c r="D319" s="750" t="s">
        <v>561</v>
      </c>
      <c r="E319" s="751">
        <v>50113001</v>
      </c>
      <c r="F319" s="750" t="s">
        <v>569</v>
      </c>
      <c r="G319" s="749" t="s">
        <v>570</v>
      </c>
      <c r="H319" s="749">
        <v>154094</v>
      </c>
      <c r="I319" s="749">
        <v>54094</v>
      </c>
      <c r="J319" s="749" t="s">
        <v>1122</v>
      </c>
      <c r="K319" s="749" t="s">
        <v>1123</v>
      </c>
      <c r="L319" s="752">
        <v>111.39000000000003</v>
      </c>
      <c r="M319" s="752">
        <v>3</v>
      </c>
      <c r="N319" s="753">
        <v>334.17000000000007</v>
      </c>
    </row>
    <row r="320" spans="1:14" ht="14.4" customHeight="1" x14ac:dyDescent="0.3">
      <c r="A320" s="747" t="s">
        <v>543</v>
      </c>
      <c r="B320" s="748" t="s">
        <v>544</v>
      </c>
      <c r="C320" s="749" t="s">
        <v>560</v>
      </c>
      <c r="D320" s="750" t="s">
        <v>561</v>
      </c>
      <c r="E320" s="751">
        <v>50113001</v>
      </c>
      <c r="F320" s="750" t="s">
        <v>569</v>
      </c>
      <c r="G320" s="749" t="s">
        <v>577</v>
      </c>
      <c r="H320" s="749">
        <v>138854</v>
      </c>
      <c r="I320" s="749">
        <v>138854</v>
      </c>
      <c r="J320" s="749" t="s">
        <v>1124</v>
      </c>
      <c r="K320" s="749" t="s">
        <v>651</v>
      </c>
      <c r="L320" s="752">
        <v>422.87000000000052</v>
      </c>
      <c r="M320" s="752">
        <v>1</v>
      </c>
      <c r="N320" s="753">
        <v>422.87000000000052</v>
      </c>
    </row>
    <row r="321" spans="1:14" ht="14.4" customHeight="1" x14ac:dyDescent="0.3">
      <c r="A321" s="747" t="s">
        <v>543</v>
      </c>
      <c r="B321" s="748" t="s">
        <v>544</v>
      </c>
      <c r="C321" s="749" t="s">
        <v>560</v>
      </c>
      <c r="D321" s="750" t="s">
        <v>561</v>
      </c>
      <c r="E321" s="751">
        <v>50113001</v>
      </c>
      <c r="F321" s="750" t="s">
        <v>569</v>
      </c>
      <c r="G321" s="749" t="s">
        <v>577</v>
      </c>
      <c r="H321" s="749">
        <v>174681</v>
      </c>
      <c r="I321" s="749">
        <v>174681</v>
      </c>
      <c r="J321" s="749" t="s">
        <v>1125</v>
      </c>
      <c r="K321" s="749" t="s">
        <v>1126</v>
      </c>
      <c r="L321" s="752">
        <v>219.44000000000005</v>
      </c>
      <c r="M321" s="752">
        <v>1</v>
      </c>
      <c r="N321" s="753">
        <v>219.44000000000005</v>
      </c>
    </row>
    <row r="322" spans="1:14" ht="14.4" customHeight="1" x14ac:dyDescent="0.3">
      <c r="A322" s="747" t="s">
        <v>543</v>
      </c>
      <c r="B322" s="748" t="s">
        <v>544</v>
      </c>
      <c r="C322" s="749" t="s">
        <v>560</v>
      </c>
      <c r="D322" s="750" t="s">
        <v>561</v>
      </c>
      <c r="E322" s="751">
        <v>50113001</v>
      </c>
      <c r="F322" s="750" t="s">
        <v>569</v>
      </c>
      <c r="G322" s="749" t="s">
        <v>577</v>
      </c>
      <c r="H322" s="749">
        <v>150309</v>
      </c>
      <c r="I322" s="749">
        <v>50309</v>
      </c>
      <c r="J322" s="749" t="s">
        <v>1127</v>
      </c>
      <c r="K322" s="749" t="s">
        <v>881</v>
      </c>
      <c r="L322" s="752">
        <v>34.35</v>
      </c>
      <c r="M322" s="752">
        <v>6</v>
      </c>
      <c r="N322" s="753">
        <v>206.10000000000002</v>
      </c>
    </row>
    <row r="323" spans="1:14" ht="14.4" customHeight="1" x14ac:dyDescent="0.3">
      <c r="A323" s="747" t="s">
        <v>543</v>
      </c>
      <c r="B323" s="748" t="s">
        <v>544</v>
      </c>
      <c r="C323" s="749" t="s">
        <v>560</v>
      </c>
      <c r="D323" s="750" t="s">
        <v>561</v>
      </c>
      <c r="E323" s="751">
        <v>50113001</v>
      </c>
      <c r="F323" s="750" t="s">
        <v>569</v>
      </c>
      <c r="G323" s="749" t="s">
        <v>577</v>
      </c>
      <c r="H323" s="749">
        <v>150311</v>
      </c>
      <c r="I323" s="749">
        <v>50311</v>
      </c>
      <c r="J323" s="749" t="s">
        <v>1127</v>
      </c>
      <c r="K323" s="749" t="s">
        <v>1128</v>
      </c>
      <c r="L323" s="752">
        <v>104.78000000000002</v>
      </c>
      <c r="M323" s="752">
        <v>1</v>
      </c>
      <c r="N323" s="753">
        <v>104.78000000000002</v>
      </c>
    </row>
    <row r="324" spans="1:14" ht="14.4" customHeight="1" x14ac:dyDescent="0.3">
      <c r="A324" s="747" t="s">
        <v>543</v>
      </c>
      <c r="B324" s="748" t="s">
        <v>544</v>
      </c>
      <c r="C324" s="749" t="s">
        <v>560</v>
      </c>
      <c r="D324" s="750" t="s">
        <v>561</v>
      </c>
      <c r="E324" s="751">
        <v>50113001</v>
      </c>
      <c r="F324" s="750" t="s">
        <v>569</v>
      </c>
      <c r="G324" s="749" t="s">
        <v>577</v>
      </c>
      <c r="H324" s="749">
        <v>150316</v>
      </c>
      <c r="I324" s="749">
        <v>50316</v>
      </c>
      <c r="J324" s="749" t="s">
        <v>1129</v>
      </c>
      <c r="K324" s="749" t="s">
        <v>609</v>
      </c>
      <c r="L324" s="752">
        <v>69.379999999999981</v>
      </c>
      <c r="M324" s="752">
        <v>1</v>
      </c>
      <c r="N324" s="753">
        <v>69.379999999999981</v>
      </c>
    </row>
    <row r="325" spans="1:14" ht="14.4" customHeight="1" x14ac:dyDescent="0.3">
      <c r="A325" s="747" t="s">
        <v>543</v>
      </c>
      <c r="B325" s="748" t="s">
        <v>544</v>
      </c>
      <c r="C325" s="749" t="s">
        <v>560</v>
      </c>
      <c r="D325" s="750" t="s">
        <v>561</v>
      </c>
      <c r="E325" s="751">
        <v>50113001</v>
      </c>
      <c r="F325" s="750" t="s">
        <v>569</v>
      </c>
      <c r="G325" s="749" t="s">
        <v>577</v>
      </c>
      <c r="H325" s="749">
        <v>194361</v>
      </c>
      <c r="I325" s="749">
        <v>194361</v>
      </c>
      <c r="J325" s="749" t="s">
        <v>1130</v>
      </c>
      <c r="K325" s="749" t="s">
        <v>1131</v>
      </c>
      <c r="L325" s="752">
        <v>1272.1500000000001</v>
      </c>
      <c r="M325" s="752">
        <v>2</v>
      </c>
      <c r="N325" s="753">
        <v>2544.3000000000002</v>
      </c>
    </row>
    <row r="326" spans="1:14" ht="14.4" customHeight="1" x14ac:dyDescent="0.3">
      <c r="A326" s="747" t="s">
        <v>543</v>
      </c>
      <c r="B326" s="748" t="s">
        <v>544</v>
      </c>
      <c r="C326" s="749" t="s">
        <v>560</v>
      </c>
      <c r="D326" s="750" t="s">
        <v>561</v>
      </c>
      <c r="E326" s="751">
        <v>50113001</v>
      </c>
      <c r="F326" s="750" t="s">
        <v>569</v>
      </c>
      <c r="G326" s="749" t="s">
        <v>570</v>
      </c>
      <c r="H326" s="749">
        <v>197864</v>
      </c>
      <c r="I326" s="749">
        <v>97864</v>
      </c>
      <c r="J326" s="749" t="s">
        <v>1132</v>
      </c>
      <c r="K326" s="749" t="s">
        <v>1133</v>
      </c>
      <c r="L326" s="752">
        <v>300.59000000000003</v>
      </c>
      <c r="M326" s="752">
        <v>6</v>
      </c>
      <c r="N326" s="753">
        <v>1803.5400000000002</v>
      </c>
    </row>
    <row r="327" spans="1:14" ht="14.4" customHeight="1" x14ac:dyDescent="0.3">
      <c r="A327" s="747" t="s">
        <v>543</v>
      </c>
      <c r="B327" s="748" t="s">
        <v>544</v>
      </c>
      <c r="C327" s="749" t="s">
        <v>560</v>
      </c>
      <c r="D327" s="750" t="s">
        <v>561</v>
      </c>
      <c r="E327" s="751">
        <v>50113001</v>
      </c>
      <c r="F327" s="750" t="s">
        <v>569</v>
      </c>
      <c r="G327" s="749" t="s">
        <v>577</v>
      </c>
      <c r="H327" s="749">
        <v>849896</v>
      </c>
      <c r="I327" s="749">
        <v>134281</v>
      </c>
      <c r="J327" s="749" t="s">
        <v>1134</v>
      </c>
      <c r="K327" s="749" t="s">
        <v>1135</v>
      </c>
      <c r="L327" s="752">
        <v>114.648</v>
      </c>
      <c r="M327" s="752">
        <v>5</v>
      </c>
      <c r="N327" s="753">
        <v>573.24</v>
      </c>
    </row>
    <row r="328" spans="1:14" ht="14.4" customHeight="1" x14ac:dyDescent="0.3">
      <c r="A328" s="747" t="s">
        <v>543</v>
      </c>
      <c r="B328" s="748" t="s">
        <v>544</v>
      </c>
      <c r="C328" s="749" t="s">
        <v>560</v>
      </c>
      <c r="D328" s="750" t="s">
        <v>561</v>
      </c>
      <c r="E328" s="751">
        <v>50113001</v>
      </c>
      <c r="F328" s="750" t="s">
        <v>569</v>
      </c>
      <c r="G328" s="749" t="s">
        <v>577</v>
      </c>
      <c r="H328" s="749">
        <v>845108</v>
      </c>
      <c r="I328" s="749">
        <v>125595</v>
      </c>
      <c r="J328" s="749" t="s">
        <v>1136</v>
      </c>
      <c r="K328" s="749" t="s">
        <v>1137</v>
      </c>
      <c r="L328" s="752">
        <v>77.575000000000017</v>
      </c>
      <c r="M328" s="752">
        <v>2</v>
      </c>
      <c r="N328" s="753">
        <v>155.15000000000003</v>
      </c>
    </row>
    <row r="329" spans="1:14" ht="14.4" customHeight="1" x14ac:dyDescent="0.3">
      <c r="A329" s="747" t="s">
        <v>543</v>
      </c>
      <c r="B329" s="748" t="s">
        <v>544</v>
      </c>
      <c r="C329" s="749" t="s">
        <v>560</v>
      </c>
      <c r="D329" s="750" t="s">
        <v>561</v>
      </c>
      <c r="E329" s="751">
        <v>50113001</v>
      </c>
      <c r="F329" s="750" t="s">
        <v>569</v>
      </c>
      <c r="G329" s="749" t="s">
        <v>577</v>
      </c>
      <c r="H329" s="749">
        <v>845237</v>
      </c>
      <c r="I329" s="749">
        <v>125589</v>
      </c>
      <c r="J329" s="749" t="s">
        <v>1138</v>
      </c>
      <c r="K329" s="749" t="s">
        <v>1139</v>
      </c>
      <c r="L329" s="752">
        <v>49.809999999999995</v>
      </c>
      <c r="M329" s="752">
        <v>1</v>
      </c>
      <c r="N329" s="753">
        <v>49.809999999999995</v>
      </c>
    </row>
    <row r="330" spans="1:14" ht="14.4" customHeight="1" x14ac:dyDescent="0.3">
      <c r="A330" s="747" t="s">
        <v>543</v>
      </c>
      <c r="B330" s="748" t="s">
        <v>544</v>
      </c>
      <c r="C330" s="749" t="s">
        <v>560</v>
      </c>
      <c r="D330" s="750" t="s">
        <v>561</v>
      </c>
      <c r="E330" s="751">
        <v>50113001</v>
      </c>
      <c r="F330" s="750" t="s">
        <v>569</v>
      </c>
      <c r="G330" s="749" t="s">
        <v>577</v>
      </c>
      <c r="H330" s="749">
        <v>214628</v>
      </c>
      <c r="I330" s="749">
        <v>214628</v>
      </c>
      <c r="J330" s="749" t="s">
        <v>1140</v>
      </c>
      <c r="K330" s="749" t="s">
        <v>1141</v>
      </c>
      <c r="L330" s="752">
        <v>71.450000000000017</v>
      </c>
      <c r="M330" s="752">
        <v>2</v>
      </c>
      <c r="N330" s="753">
        <v>142.90000000000003</v>
      </c>
    </row>
    <row r="331" spans="1:14" ht="14.4" customHeight="1" x14ac:dyDescent="0.3">
      <c r="A331" s="747" t="s">
        <v>543</v>
      </c>
      <c r="B331" s="748" t="s">
        <v>544</v>
      </c>
      <c r="C331" s="749" t="s">
        <v>560</v>
      </c>
      <c r="D331" s="750" t="s">
        <v>561</v>
      </c>
      <c r="E331" s="751">
        <v>50113001</v>
      </c>
      <c r="F331" s="750" t="s">
        <v>569</v>
      </c>
      <c r="G331" s="749" t="s">
        <v>577</v>
      </c>
      <c r="H331" s="749">
        <v>115562</v>
      </c>
      <c r="I331" s="749">
        <v>115562</v>
      </c>
      <c r="J331" s="749" t="s">
        <v>1142</v>
      </c>
      <c r="K331" s="749" t="s">
        <v>1143</v>
      </c>
      <c r="L331" s="752">
        <v>131.97000000000003</v>
      </c>
      <c r="M331" s="752">
        <v>1</v>
      </c>
      <c r="N331" s="753">
        <v>131.97000000000003</v>
      </c>
    </row>
    <row r="332" spans="1:14" ht="14.4" customHeight="1" x14ac:dyDescent="0.3">
      <c r="A332" s="747" t="s">
        <v>543</v>
      </c>
      <c r="B332" s="748" t="s">
        <v>544</v>
      </c>
      <c r="C332" s="749" t="s">
        <v>560</v>
      </c>
      <c r="D332" s="750" t="s">
        <v>561</v>
      </c>
      <c r="E332" s="751">
        <v>50113001</v>
      </c>
      <c r="F332" s="750" t="s">
        <v>569</v>
      </c>
      <c r="G332" s="749" t="s">
        <v>570</v>
      </c>
      <c r="H332" s="749">
        <v>202789</v>
      </c>
      <c r="I332" s="749">
        <v>202789</v>
      </c>
      <c r="J332" s="749" t="s">
        <v>1144</v>
      </c>
      <c r="K332" s="749" t="s">
        <v>1145</v>
      </c>
      <c r="L332" s="752">
        <v>70.675714285714278</v>
      </c>
      <c r="M332" s="752">
        <v>35</v>
      </c>
      <c r="N332" s="753">
        <v>2473.6499999999996</v>
      </c>
    </row>
    <row r="333" spans="1:14" ht="14.4" customHeight="1" x14ac:dyDescent="0.3">
      <c r="A333" s="747" t="s">
        <v>543</v>
      </c>
      <c r="B333" s="748" t="s">
        <v>544</v>
      </c>
      <c r="C333" s="749" t="s">
        <v>560</v>
      </c>
      <c r="D333" s="750" t="s">
        <v>561</v>
      </c>
      <c r="E333" s="751">
        <v>50113001</v>
      </c>
      <c r="F333" s="750" t="s">
        <v>569</v>
      </c>
      <c r="G333" s="749" t="s">
        <v>570</v>
      </c>
      <c r="H333" s="749">
        <v>202790</v>
      </c>
      <c r="I333" s="749">
        <v>202790</v>
      </c>
      <c r="J333" s="749" t="s">
        <v>1144</v>
      </c>
      <c r="K333" s="749" t="s">
        <v>1146</v>
      </c>
      <c r="L333" s="752">
        <v>112.19999999999999</v>
      </c>
      <c r="M333" s="752">
        <v>3</v>
      </c>
      <c r="N333" s="753">
        <v>336.59999999999997</v>
      </c>
    </row>
    <row r="334" spans="1:14" ht="14.4" customHeight="1" x14ac:dyDescent="0.3">
      <c r="A334" s="747" t="s">
        <v>543</v>
      </c>
      <c r="B334" s="748" t="s">
        <v>544</v>
      </c>
      <c r="C334" s="749" t="s">
        <v>560</v>
      </c>
      <c r="D334" s="750" t="s">
        <v>561</v>
      </c>
      <c r="E334" s="751">
        <v>50113001</v>
      </c>
      <c r="F334" s="750" t="s">
        <v>569</v>
      </c>
      <c r="G334" s="749" t="s">
        <v>570</v>
      </c>
      <c r="H334" s="749">
        <v>103550</v>
      </c>
      <c r="I334" s="749">
        <v>3550</v>
      </c>
      <c r="J334" s="749" t="s">
        <v>1147</v>
      </c>
      <c r="K334" s="749" t="s">
        <v>842</v>
      </c>
      <c r="L334" s="752">
        <v>39.906666666666659</v>
      </c>
      <c r="M334" s="752">
        <v>6</v>
      </c>
      <c r="N334" s="753">
        <v>239.43999999999994</v>
      </c>
    </row>
    <row r="335" spans="1:14" ht="14.4" customHeight="1" x14ac:dyDescent="0.3">
      <c r="A335" s="747" t="s">
        <v>543</v>
      </c>
      <c r="B335" s="748" t="s">
        <v>544</v>
      </c>
      <c r="C335" s="749" t="s">
        <v>560</v>
      </c>
      <c r="D335" s="750" t="s">
        <v>561</v>
      </c>
      <c r="E335" s="751">
        <v>50113001</v>
      </c>
      <c r="F335" s="750" t="s">
        <v>569</v>
      </c>
      <c r="G335" s="749" t="s">
        <v>570</v>
      </c>
      <c r="H335" s="749">
        <v>130434</v>
      </c>
      <c r="I335" s="749">
        <v>30434</v>
      </c>
      <c r="J335" s="749" t="s">
        <v>1147</v>
      </c>
      <c r="K335" s="749" t="s">
        <v>1148</v>
      </c>
      <c r="L335" s="752">
        <v>156.63000000000002</v>
      </c>
      <c r="M335" s="752">
        <v>3</v>
      </c>
      <c r="N335" s="753">
        <v>469.8900000000001</v>
      </c>
    </row>
    <row r="336" spans="1:14" ht="14.4" customHeight="1" x14ac:dyDescent="0.3">
      <c r="A336" s="747" t="s">
        <v>543</v>
      </c>
      <c r="B336" s="748" t="s">
        <v>544</v>
      </c>
      <c r="C336" s="749" t="s">
        <v>560</v>
      </c>
      <c r="D336" s="750" t="s">
        <v>561</v>
      </c>
      <c r="E336" s="751">
        <v>50113001</v>
      </c>
      <c r="F336" s="750" t="s">
        <v>569</v>
      </c>
      <c r="G336" s="749" t="s">
        <v>577</v>
      </c>
      <c r="H336" s="749">
        <v>201082</v>
      </c>
      <c r="I336" s="749">
        <v>201082</v>
      </c>
      <c r="J336" s="749" t="s">
        <v>1149</v>
      </c>
      <c r="K336" s="749" t="s">
        <v>1150</v>
      </c>
      <c r="L336" s="752">
        <v>89.695999999999998</v>
      </c>
      <c r="M336" s="752">
        <v>5</v>
      </c>
      <c r="N336" s="753">
        <v>448.48</v>
      </c>
    </row>
    <row r="337" spans="1:14" ht="14.4" customHeight="1" x14ac:dyDescent="0.3">
      <c r="A337" s="747" t="s">
        <v>543</v>
      </c>
      <c r="B337" s="748" t="s">
        <v>544</v>
      </c>
      <c r="C337" s="749" t="s">
        <v>560</v>
      </c>
      <c r="D337" s="750" t="s">
        <v>561</v>
      </c>
      <c r="E337" s="751">
        <v>50113001</v>
      </c>
      <c r="F337" s="750" t="s">
        <v>569</v>
      </c>
      <c r="G337" s="749" t="s">
        <v>570</v>
      </c>
      <c r="H337" s="749">
        <v>118279</v>
      </c>
      <c r="I337" s="749">
        <v>18279</v>
      </c>
      <c r="J337" s="749" t="s">
        <v>1151</v>
      </c>
      <c r="K337" s="749" t="s">
        <v>654</v>
      </c>
      <c r="L337" s="752">
        <v>1241</v>
      </c>
      <c r="M337" s="752">
        <v>1</v>
      </c>
      <c r="N337" s="753">
        <v>1241</v>
      </c>
    </row>
    <row r="338" spans="1:14" ht="14.4" customHeight="1" x14ac:dyDescent="0.3">
      <c r="A338" s="747" t="s">
        <v>543</v>
      </c>
      <c r="B338" s="748" t="s">
        <v>544</v>
      </c>
      <c r="C338" s="749" t="s">
        <v>560</v>
      </c>
      <c r="D338" s="750" t="s">
        <v>561</v>
      </c>
      <c r="E338" s="751">
        <v>50113001</v>
      </c>
      <c r="F338" s="750" t="s">
        <v>569</v>
      </c>
      <c r="G338" s="749" t="s">
        <v>570</v>
      </c>
      <c r="H338" s="749">
        <v>196118</v>
      </c>
      <c r="I338" s="749">
        <v>96118</v>
      </c>
      <c r="J338" s="749" t="s">
        <v>1152</v>
      </c>
      <c r="K338" s="749" t="s">
        <v>1153</v>
      </c>
      <c r="L338" s="752">
        <v>511.13</v>
      </c>
      <c r="M338" s="752">
        <v>1</v>
      </c>
      <c r="N338" s="753">
        <v>511.13</v>
      </c>
    </row>
    <row r="339" spans="1:14" ht="14.4" customHeight="1" x14ac:dyDescent="0.3">
      <c r="A339" s="747" t="s">
        <v>543</v>
      </c>
      <c r="B339" s="748" t="s">
        <v>544</v>
      </c>
      <c r="C339" s="749" t="s">
        <v>560</v>
      </c>
      <c r="D339" s="750" t="s">
        <v>561</v>
      </c>
      <c r="E339" s="751">
        <v>50113001</v>
      </c>
      <c r="F339" s="750" t="s">
        <v>569</v>
      </c>
      <c r="G339" s="749" t="s">
        <v>570</v>
      </c>
      <c r="H339" s="749">
        <v>112023</v>
      </c>
      <c r="I339" s="749">
        <v>12023</v>
      </c>
      <c r="J339" s="749" t="s">
        <v>1154</v>
      </c>
      <c r="K339" s="749" t="s">
        <v>1155</v>
      </c>
      <c r="L339" s="752">
        <v>70.509999999999991</v>
      </c>
      <c r="M339" s="752">
        <v>3</v>
      </c>
      <c r="N339" s="753">
        <v>211.52999999999997</v>
      </c>
    </row>
    <row r="340" spans="1:14" ht="14.4" customHeight="1" x14ac:dyDescent="0.3">
      <c r="A340" s="747" t="s">
        <v>543</v>
      </c>
      <c r="B340" s="748" t="s">
        <v>544</v>
      </c>
      <c r="C340" s="749" t="s">
        <v>560</v>
      </c>
      <c r="D340" s="750" t="s">
        <v>561</v>
      </c>
      <c r="E340" s="751">
        <v>50113001</v>
      </c>
      <c r="F340" s="750" t="s">
        <v>569</v>
      </c>
      <c r="G340" s="749" t="s">
        <v>570</v>
      </c>
      <c r="H340" s="749">
        <v>840155</v>
      </c>
      <c r="I340" s="749">
        <v>0</v>
      </c>
      <c r="J340" s="749" t="s">
        <v>1156</v>
      </c>
      <c r="K340" s="749" t="s">
        <v>545</v>
      </c>
      <c r="L340" s="752">
        <v>62.850000000000009</v>
      </c>
      <c r="M340" s="752">
        <v>4</v>
      </c>
      <c r="N340" s="753">
        <v>251.40000000000003</v>
      </c>
    </row>
    <row r="341" spans="1:14" ht="14.4" customHeight="1" x14ac:dyDescent="0.3">
      <c r="A341" s="747" t="s">
        <v>543</v>
      </c>
      <c r="B341" s="748" t="s">
        <v>544</v>
      </c>
      <c r="C341" s="749" t="s">
        <v>560</v>
      </c>
      <c r="D341" s="750" t="s">
        <v>561</v>
      </c>
      <c r="E341" s="751">
        <v>50113001</v>
      </c>
      <c r="F341" s="750" t="s">
        <v>569</v>
      </c>
      <c r="G341" s="749" t="s">
        <v>570</v>
      </c>
      <c r="H341" s="749">
        <v>100643</v>
      </c>
      <c r="I341" s="749">
        <v>643</v>
      </c>
      <c r="J341" s="749" t="s">
        <v>1157</v>
      </c>
      <c r="K341" s="749" t="s">
        <v>1158</v>
      </c>
      <c r="L341" s="752">
        <v>63.640000000000022</v>
      </c>
      <c r="M341" s="752">
        <v>3</v>
      </c>
      <c r="N341" s="753">
        <v>190.92000000000007</v>
      </c>
    </row>
    <row r="342" spans="1:14" ht="14.4" customHeight="1" x14ac:dyDescent="0.3">
      <c r="A342" s="747" t="s">
        <v>543</v>
      </c>
      <c r="B342" s="748" t="s">
        <v>544</v>
      </c>
      <c r="C342" s="749" t="s">
        <v>560</v>
      </c>
      <c r="D342" s="750" t="s">
        <v>561</v>
      </c>
      <c r="E342" s="751">
        <v>50113001</v>
      </c>
      <c r="F342" s="750" t="s">
        <v>569</v>
      </c>
      <c r="G342" s="749" t="s">
        <v>570</v>
      </c>
      <c r="H342" s="749">
        <v>100641</v>
      </c>
      <c r="I342" s="749">
        <v>641</v>
      </c>
      <c r="J342" s="749" t="s">
        <v>1159</v>
      </c>
      <c r="K342" s="749" t="s">
        <v>1160</v>
      </c>
      <c r="L342" s="752">
        <v>31.239999999999984</v>
      </c>
      <c r="M342" s="752">
        <v>3</v>
      </c>
      <c r="N342" s="753">
        <v>93.719999999999956</v>
      </c>
    </row>
    <row r="343" spans="1:14" ht="14.4" customHeight="1" x14ac:dyDescent="0.3">
      <c r="A343" s="747" t="s">
        <v>543</v>
      </c>
      <c r="B343" s="748" t="s">
        <v>544</v>
      </c>
      <c r="C343" s="749" t="s">
        <v>560</v>
      </c>
      <c r="D343" s="750" t="s">
        <v>561</v>
      </c>
      <c r="E343" s="751">
        <v>50113001</v>
      </c>
      <c r="F343" s="750" t="s">
        <v>569</v>
      </c>
      <c r="G343" s="749" t="s">
        <v>570</v>
      </c>
      <c r="H343" s="749">
        <v>840464</v>
      </c>
      <c r="I343" s="749">
        <v>0</v>
      </c>
      <c r="J343" s="749" t="s">
        <v>1161</v>
      </c>
      <c r="K343" s="749" t="s">
        <v>1162</v>
      </c>
      <c r="L343" s="752">
        <v>45.100000000000009</v>
      </c>
      <c r="M343" s="752">
        <v>1</v>
      </c>
      <c r="N343" s="753">
        <v>45.100000000000009</v>
      </c>
    </row>
    <row r="344" spans="1:14" ht="14.4" customHeight="1" x14ac:dyDescent="0.3">
      <c r="A344" s="747" t="s">
        <v>543</v>
      </c>
      <c r="B344" s="748" t="s">
        <v>544</v>
      </c>
      <c r="C344" s="749" t="s">
        <v>560</v>
      </c>
      <c r="D344" s="750" t="s">
        <v>561</v>
      </c>
      <c r="E344" s="751">
        <v>50113001</v>
      </c>
      <c r="F344" s="750" t="s">
        <v>569</v>
      </c>
      <c r="G344" s="749" t="s">
        <v>570</v>
      </c>
      <c r="H344" s="749">
        <v>158893</v>
      </c>
      <c r="I344" s="749">
        <v>58893</v>
      </c>
      <c r="J344" s="749" t="s">
        <v>1163</v>
      </c>
      <c r="K344" s="749" t="s">
        <v>1164</v>
      </c>
      <c r="L344" s="752">
        <v>159.62000000000003</v>
      </c>
      <c r="M344" s="752">
        <v>1</v>
      </c>
      <c r="N344" s="753">
        <v>159.62000000000003</v>
      </c>
    </row>
    <row r="345" spans="1:14" ht="14.4" customHeight="1" x14ac:dyDescent="0.3">
      <c r="A345" s="747" t="s">
        <v>543</v>
      </c>
      <c r="B345" s="748" t="s">
        <v>544</v>
      </c>
      <c r="C345" s="749" t="s">
        <v>560</v>
      </c>
      <c r="D345" s="750" t="s">
        <v>561</v>
      </c>
      <c r="E345" s="751">
        <v>50113001</v>
      </c>
      <c r="F345" s="750" t="s">
        <v>569</v>
      </c>
      <c r="G345" s="749" t="s">
        <v>577</v>
      </c>
      <c r="H345" s="749">
        <v>987473</v>
      </c>
      <c r="I345" s="749">
        <v>146894</v>
      </c>
      <c r="J345" s="749" t="s">
        <v>1165</v>
      </c>
      <c r="K345" s="749" t="s">
        <v>1166</v>
      </c>
      <c r="L345" s="752">
        <v>21.960000000000004</v>
      </c>
      <c r="M345" s="752">
        <v>7</v>
      </c>
      <c r="N345" s="753">
        <v>153.72000000000003</v>
      </c>
    </row>
    <row r="346" spans="1:14" ht="14.4" customHeight="1" x14ac:dyDescent="0.3">
      <c r="A346" s="747" t="s">
        <v>543</v>
      </c>
      <c r="B346" s="748" t="s">
        <v>544</v>
      </c>
      <c r="C346" s="749" t="s">
        <v>560</v>
      </c>
      <c r="D346" s="750" t="s">
        <v>561</v>
      </c>
      <c r="E346" s="751">
        <v>50113001</v>
      </c>
      <c r="F346" s="750" t="s">
        <v>569</v>
      </c>
      <c r="G346" s="749" t="s">
        <v>577</v>
      </c>
      <c r="H346" s="749">
        <v>989453</v>
      </c>
      <c r="I346" s="749">
        <v>146899</v>
      </c>
      <c r="J346" s="749" t="s">
        <v>1165</v>
      </c>
      <c r="K346" s="749" t="s">
        <v>1167</v>
      </c>
      <c r="L346" s="752">
        <v>45.490000000000009</v>
      </c>
      <c r="M346" s="752">
        <v>6</v>
      </c>
      <c r="N346" s="753">
        <v>272.94000000000005</v>
      </c>
    </row>
    <row r="347" spans="1:14" ht="14.4" customHeight="1" x14ac:dyDescent="0.3">
      <c r="A347" s="747" t="s">
        <v>543</v>
      </c>
      <c r="B347" s="748" t="s">
        <v>544</v>
      </c>
      <c r="C347" s="749" t="s">
        <v>560</v>
      </c>
      <c r="D347" s="750" t="s">
        <v>561</v>
      </c>
      <c r="E347" s="751">
        <v>50113001</v>
      </c>
      <c r="F347" s="750" t="s">
        <v>569</v>
      </c>
      <c r="G347" s="749" t="s">
        <v>570</v>
      </c>
      <c r="H347" s="749">
        <v>113703</v>
      </c>
      <c r="I347" s="749">
        <v>13703</v>
      </c>
      <c r="J347" s="749" t="s">
        <v>1168</v>
      </c>
      <c r="K347" s="749" t="s">
        <v>1169</v>
      </c>
      <c r="L347" s="752">
        <v>174.37999999999997</v>
      </c>
      <c r="M347" s="752">
        <v>1</v>
      </c>
      <c r="N347" s="753">
        <v>174.37999999999997</v>
      </c>
    </row>
    <row r="348" spans="1:14" ht="14.4" customHeight="1" x14ac:dyDescent="0.3">
      <c r="A348" s="747" t="s">
        <v>543</v>
      </c>
      <c r="B348" s="748" t="s">
        <v>544</v>
      </c>
      <c r="C348" s="749" t="s">
        <v>560</v>
      </c>
      <c r="D348" s="750" t="s">
        <v>561</v>
      </c>
      <c r="E348" s="751">
        <v>50113001</v>
      </c>
      <c r="F348" s="750" t="s">
        <v>569</v>
      </c>
      <c r="G348" s="749" t="s">
        <v>577</v>
      </c>
      <c r="H348" s="749">
        <v>149483</v>
      </c>
      <c r="I348" s="749">
        <v>149483</v>
      </c>
      <c r="J348" s="749" t="s">
        <v>1170</v>
      </c>
      <c r="K348" s="749" t="s">
        <v>1171</v>
      </c>
      <c r="L348" s="752">
        <v>139.13</v>
      </c>
      <c r="M348" s="752">
        <v>2</v>
      </c>
      <c r="N348" s="753">
        <v>278.26</v>
      </c>
    </row>
    <row r="349" spans="1:14" ht="14.4" customHeight="1" x14ac:dyDescent="0.3">
      <c r="A349" s="747" t="s">
        <v>543</v>
      </c>
      <c r="B349" s="748" t="s">
        <v>544</v>
      </c>
      <c r="C349" s="749" t="s">
        <v>560</v>
      </c>
      <c r="D349" s="750" t="s">
        <v>561</v>
      </c>
      <c r="E349" s="751">
        <v>50113001</v>
      </c>
      <c r="F349" s="750" t="s">
        <v>569</v>
      </c>
      <c r="G349" s="749" t="s">
        <v>577</v>
      </c>
      <c r="H349" s="749">
        <v>849578</v>
      </c>
      <c r="I349" s="749">
        <v>149480</v>
      </c>
      <c r="J349" s="749" t="s">
        <v>1170</v>
      </c>
      <c r="K349" s="749" t="s">
        <v>1172</v>
      </c>
      <c r="L349" s="752">
        <v>69.446666666666673</v>
      </c>
      <c r="M349" s="752">
        <v>6</v>
      </c>
      <c r="N349" s="753">
        <v>416.68</v>
      </c>
    </row>
    <row r="350" spans="1:14" ht="14.4" customHeight="1" x14ac:dyDescent="0.3">
      <c r="A350" s="747" t="s">
        <v>543</v>
      </c>
      <c r="B350" s="748" t="s">
        <v>544</v>
      </c>
      <c r="C350" s="749" t="s">
        <v>560</v>
      </c>
      <c r="D350" s="750" t="s">
        <v>561</v>
      </c>
      <c r="E350" s="751">
        <v>50113006</v>
      </c>
      <c r="F350" s="750" t="s">
        <v>1173</v>
      </c>
      <c r="G350" s="749" t="s">
        <v>577</v>
      </c>
      <c r="H350" s="749">
        <v>217110</v>
      </c>
      <c r="I350" s="749">
        <v>217110</v>
      </c>
      <c r="J350" s="749" t="s">
        <v>1174</v>
      </c>
      <c r="K350" s="749" t="s">
        <v>1175</v>
      </c>
      <c r="L350" s="752">
        <v>164.73000000000002</v>
      </c>
      <c r="M350" s="752">
        <v>10</v>
      </c>
      <c r="N350" s="753">
        <v>1647.3000000000002</v>
      </c>
    </row>
    <row r="351" spans="1:14" ht="14.4" customHeight="1" x14ac:dyDescent="0.3">
      <c r="A351" s="747" t="s">
        <v>543</v>
      </c>
      <c r="B351" s="748" t="s">
        <v>544</v>
      </c>
      <c r="C351" s="749" t="s">
        <v>560</v>
      </c>
      <c r="D351" s="750" t="s">
        <v>561</v>
      </c>
      <c r="E351" s="751">
        <v>50113006</v>
      </c>
      <c r="F351" s="750" t="s">
        <v>1173</v>
      </c>
      <c r="G351" s="749" t="s">
        <v>577</v>
      </c>
      <c r="H351" s="749">
        <v>33833</v>
      </c>
      <c r="I351" s="749">
        <v>33833</v>
      </c>
      <c r="J351" s="749" t="s">
        <v>1176</v>
      </c>
      <c r="K351" s="749" t="s">
        <v>1175</v>
      </c>
      <c r="L351" s="752">
        <v>164.25999999999996</v>
      </c>
      <c r="M351" s="752">
        <v>6</v>
      </c>
      <c r="N351" s="753">
        <v>985.55999999999983</v>
      </c>
    </row>
    <row r="352" spans="1:14" ht="14.4" customHeight="1" x14ac:dyDescent="0.3">
      <c r="A352" s="747" t="s">
        <v>543</v>
      </c>
      <c r="B352" s="748" t="s">
        <v>544</v>
      </c>
      <c r="C352" s="749" t="s">
        <v>560</v>
      </c>
      <c r="D352" s="750" t="s">
        <v>561</v>
      </c>
      <c r="E352" s="751">
        <v>50113006</v>
      </c>
      <c r="F352" s="750" t="s">
        <v>1173</v>
      </c>
      <c r="G352" s="749" t="s">
        <v>577</v>
      </c>
      <c r="H352" s="749">
        <v>133339</v>
      </c>
      <c r="I352" s="749">
        <v>33339</v>
      </c>
      <c r="J352" s="749" t="s">
        <v>1177</v>
      </c>
      <c r="K352" s="749" t="s">
        <v>1178</v>
      </c>
      <c r="L352" s="752">
        <v>40.942631578947378</v>
      </c>
      <c r="M352" s="752">
        <v>38</v>
      </c>
      <c r="N352" s="753">
        <v>1555.8200000000004</v>
      </c>
    </row>
    <row r="353" spans="1:14" ht="14.4" customHeight="1" x14ac:dyDescent="0.3">
      <c r="A353" s="747" t="s">
        <v>543</v>
      </c>
      <c r="B353" s="748" t="s">
        <v>544</v>
      </c>
      <c r="C353" s="749" t="s">
        <v>560</v>
      </c>
      <c r="D353" s="750" t="s">
        <v>561</v>
      </c>
      <c r="E353" s="751">
        <v>50113006</v>
      </c>
      <c r="F353" s="750" t="s">
        <v>1173</v>
      </c>
      <c r="G353" s="749" t="s">
        <v>577</v>
      </c>
      <c r="H353" s="749">
        <v>133340</v>
      </c>
      <c r="I353" s="749">
        <v>33340</v>
      </c>
      <c r="J353" s="749" t="s">
        <v>1179</v>
      </c>
      <c r="K353" s="749" t="s">
        <v>1178</v>
      </c>
      <c r="L353" s="752">
        <v>40.957241379310346</v>
      </c>
      <c r="M353" s="752">
        <v>29</v>
      </c>
      <c r="N353" s="753">
        <v>1187.76</v>
      </c>
    </row>
    <row r="354" spans="1:14" ht="14.4" customHeight="1" x14ac:dyDescent="0.3">
      <c r="A354" s="747" t="s">
        <v>543</v>
      </c>
      <c r="B354" s="748" t="s">
        <v>544</v>
      </c>
      <c r="C354" s="749" t="s">
        <v>560</v>
      </c>
      <c r="D354" s="750" t="s">
        <v>561</v>
      </c>
      <c r="E354" s="751">
        <v>50113006</v>
      </c>
      <c r="F354" s="750" t="s">
        <v>1173</v>
      </c>
      <c r="G354" s="749" t="s">
        <v>545</v>
      </c>
      <c r="H354" s="749">
        <v>217112</v>
      </c>
      <c r="I354" s="749">
        <v>217112</v>
      </c>
      <c r="J354" s="749" t="s">
        <v>1180</v>
      </c>
      <c r="K354" s="749" t="s">
        <v>1181</v>
      </c>
      <c r="L354" s="752">
        <v>169.56</v>
      </c>
      <c r="M354" s="752">
        <v>2</v>
      </c>
      <c r="N354" s="753">
        <v>339.12</v>
      </c>
    </row>
    <row r="355" spans="1:14" ht="14.4" customHeight="1" x14ac:dyDescent="0.3">
      <c r="A355" s="747" t="s">
        <v>543</v>
      </c>
      <c r="B355" s="748" t="s">
        <v>544</v>
      </c>
      <c r="C355" s="749" t="s">
        <v>560</v>
      </c>
      <c r="D355" s="750" t="s">
        <v>561</v>
      </c>
      <c r="E355" s="751">
        <v>50113006</v>
      </c>
      <c r="F355" s="750" t="s">
        <v>1173</v>
      </c>
      <c r="G355" s="749" t="s">
        <v>577</v>
      </c>
      <c r="H355" s="749">
        <v>33855</v>
      </c>
      <c r="I355" s="749">
        <v>33855</v>
      </c>
      <c r="J355" s="749" t="s">
        <v>1182</v>
      </c>
      <c r="K355" s="749" t="s">
        <v>1183</v>
      </c>
      <c r="L355" s="752">
        <v>179.26</v>
      </c>
      <c r="M355" s="752">
        <v>2</v>
      </c>
      <c r="N355" s="753">
        <v>358.52</v>
      </c>
    </row>
    <row r="356" spans="1:14" ht="14.4" customHeight="1" x14ac:dyDescent="0.3">
      <c r="A356" s="747" t="s">
        <v>543</v>
      </c>
      <c r="B356" s="748" t="s">
        <v>544</v>
      </c>
      <c r="C356" s="749" t="s">
        <v>560</v>
      </c>
      <c r="D356" s="750" t="s">
        <v>561</v>
      </c>
      <c r="E356" s="751">
        <v>50113006</v>
      </c>
      <c r="F356" s="750" t="s">
        <v>1173</v>
      </c>
      <c r="G356" s="749" t="s">
        <v>577</v>
      </c>
      <c r="H356" s="749">
        <v>33897</v>
      </c>
      <c r="I356" s="749">
        <v>33897</v>
      </c>
      <c r="J356" s="749" t="s">
        <v>1184</v>
      </c>
      <c r="K356" s="749" t="s">
        <v>1185</v>
      </c>
      <c r="L356" s="752">
        <v>149.36500000000001</v>
      </c>
      <c r="M356" s="752">
        <v>4</v>
      </c>
      <c r="N356" s="753">
        <v>597.46</v>
      </c>
    </row>
    <row r="357" spans="1:14" ht="14.4" customHeight="1" x14ac:dyDescent="0.3">
      <c r="A357" s="747" t="s">
        <v>543</v>
      </c>
      <c r="B357" s="748" t="s">
        <v>544</v>
      </c>
      <c r="C357" s="749" t="s">
        <v>560</v>
      </c>
      <c r="D357" s="750" t="s">
        <v>561</v>
      </c>
      <c r="E357" s="751">
        <v>50113006</v>
      </c>
      <c r="F357" s="750" t="s">
        <v>1173</v>
      </c>
      <c r="G357" s="749" t="s">
        <v>577</v>
      </c>
      <c r="H357" s="749">
        <v>33740</v>
      </c>
      <c r="I357" s="749">
        <v>33740</v>
      </c>
      <c r="J357" s="749" t="s">
        <v>1186</v>
      </c>
      <c r="K357" s="749" t="s">
        <v>1185</v>
      </c>
      <c r="L357" s="752">
        <v>131.25</v>
      </c>
      <c r="M357" s="752">
        <v>3</v>
      </c>
      <c r="N357" s="753">
        <v>393.75</v>
      </c>
    </row>
    <row r="358" spans="1:14" ht="14.4" customHeight="1" x14ac:dyDescent="0.3">
      <c r="A358" s="747" t="s">
        <v>543</v>
      </c>
      <c r="B358" s="748" t="s">
        <v>544</v>
      </c>
      <c r="C358" s="749" t="s">
        <v>560</v>
      </c>
      <c r="D358" s="750" t="s">
        <v>561</v>
      </c>
      <c r="E358" s="751">
        <v>50113006</v>
      </c>
      <c r="F358" s="750" t="s">
        <v>1173</v>
      </c>
      <c r="G358" s="749" t="s">
        <v>577</v>
      </c>
      <c r="H358" s="749">
        <v>33739</v>
      </c>
      <c r="I358" s="749">
        <v>33739</v>
      </c>
      <c r="J358" s="749" t="s">
        <v>1187</v>
      </c>
      <c r="K358" s="749" t="s">
        <v>1185</v>
      </c>
      <c r="L358" s="752">
        <v>131.24999999999997</v>
      </c>
      <c r="M358" s="752">
        <v>6</v>
      </c>
      <c r="N358" s="753">
        <v>787.49999999999989</v>
      </c>
    </row>
    <row r="359" spans="1:14" ht="14.4" customHeight="1" x14ac:dyDescent="0.3">
      <c r="A359" s="747" t="s">
        <v>543</v>
      </c>
      <c r="B359" s="748" t="s">
        <v>544</v>
      </c>
      <c r="C359" s="749" t="s">
        <v>560</v>
      </c>
      <c r="D359" s="750" t="s">
        <v>561</v>
      </c>
      <c r="E359" s="751">
        <v>50113006</v>
      </c>
      <c r="F359" s="750" t="s">
        <v>1173</v>
      </c>
      <c r="G359" s="749" t="s">
        <v>577</v>
      </c>
      <c r="H359" s="749">
        <v>846763</v>
      </c>
      <c r="I359" s="749">
        <v>33419</v>
      </c>
      <c r="J359" s="749" t="s">
        <v>1188</v>
      </c>
      <c r="K359" s="749" t="s">
        <v>1185</v>
      </c>
      <c r="L359" s="752">
        <v>129.148</v>
      </c>
      <c r="M359" s="752">
        <v>10</v>
      </c>
      <c r="N359" s="753">
        <v>1291.48</v>
      </c>
    </row>
    <row r="360" spans="1:14" ht="14.4" customHeight="1" x14ac:dyDescent="0.3">
      <c r="A360" s="747" t="s">
        <v>543</v>
      </c>
      <c r="B360" s="748" t="s">
        <v>544</v>
      </c>
      <c r="C360" s="749" t="s">
        <v>560</v>
      </c>
      <c r="D360" s="750" t="s">
        <v>561</v>
      </c>
      <c r="E360" s="751">
        <v>50113006</v>
      </c>
      <c r="F360" s="750" t="s">
        <v>1173</v>
      </c>
      <c r="G360" s="749" t="s">
        <v>577</v>
      </c>
      <c r="H360" s="749">
        <v>846764</v>
      </c>
      <c r="I360" s="749">
        <v>33418</v>
      </c>
      <c r="J360" s="749" t="s">
        <v>1189</v>
      </c>
      <c r="K360" s="749" t="s">
        <v>1185</v>
      </c>
      <c r="L360" s="752">
        <v>135.6</v>
      </c>
      <c r="M360" s="752">
        <v>4</v>
      </c>
      <c r="N360" s="753">
        <v>542.4</v>
      </c>
    </row>
    <row r="361" spans="1:14" ht="14.4" customHeight="1" x14ac:dyDescent="0.3">
      <c r="A361" s="747" t="s">
        <v>543</v>
      </c>
      <c r="B361" s="748" t="s">
        <v>544</v>
      </c>
      <c r="C361" s="749" t="s">
        <v>560</v>
      </c>
      <c r="D361" s="750" t="s">
        <v>561</v>
      </c>
      <c r="E361" s="751">
        <v>50113006</v>
      </c>
      <c r="F361" s="750" t="s">
        <v>1173</v>
      </c>
      <c r="G361" s="749" t="s">
        <v>577</v>
      </c>
      <c r="H361" s="749">
        <v>846765</v>
      </c>
      <c r="I361" s="749">
        <v>33421</v>
      </c>
      <c r="J361" s="749" t="s">
        <v>1190</v>
      </c>
      <c r="K361" s="749" t="s">
        <v>1185</v>
      </c>
      <c r="L361" s="752">
        <v>135.6</v>
      </c>
      <c r="M361" s="752">
        <v>2</v>
      </c>
      <c r="N361" s="753">
        <v>271.2</v>
      </c>
    </row>
    <row r="362" spans="1:14" ht="14.4" customHeight="1" x14ac:dyDescent="0.3">
      <c r="A362" s="747" t="s">
        <v>543</v>
      </c>
      <c r="B362" s="748" t="s">
        <v>544</v>
      </c>
      <c r="C362" s="749" t="s">
        <v>560</v>
      </c>
      <c r="D362" s="750" t="s">
        <v>561</v>
      </c>
      <c r="E362" s="751">
        <v>50113006</v>
      </c>
      <c r="F362" s="750" t="s">
        <v>1173</v>
      </c>
      <c r="G362" s="749" t="s">
        <v>577</v>
      </c>
      <c r="H362" s="749">
        <v>33865</v>
      </c>
      <c r="I362" s="749">
        <v>33865</v>
      </c>
      <c r="J362" s="749" t="s">
        <v>1191</v>
      </c>
      <c r="K362" s="749" t="s">
        <v>1185</v>
      </c>
      <c r="L362" s="752">
        <v>135.59999999999997</v>
      </c>
      <c r="M362" s="752">
        <v>2</v>
      </c>
      <c r="N362" s="753">
        <v>271.19999999999993</v>
      </c>
    </row>
    <row r="363" spans="1:14" ht="14.4" customHeight="1" x14ac:dyDescent="0.3">
      <c r="A363" s="747" t="s">
        <v>543</v>
      </c>
      <c r="B363" s="748" t="s">
        <v>544</v>
      </c>
      <c r="C363" s="749" t="s">
        <v>560</v>
      </c>
      <c r="D363" s="750" t="s">
        <v>561</v>
      </c>
      <c r="E363" s="751">
        <v>50113006</v>
      </c>
      <c r="F363" s="750" t="s">
        <v>1173</v>
      </c>
      <c r="G363" s="749" t="s">
        <v>577</v>
      </c>
      <c r="H363" s="749">
        <v>33866</v>
      </c>
      <c r="I363" s="749">
        <v>33866</v>
      </c>
      <c r="J363" s="749" t="s">
        <v>1192</v>
      </c>
      <c r="K363" s="749" t="s">
        <v>1185</v>
      </c>
      <c r="L363" s="752">
        <v>135.60000000000002</v>
      </c>
      <c r="M363" s="752">
        <v>6</v>
      </c>
      <c r="N363" s="753">
        <v>813.60000000000014</v>
      </c>
    </row>
    <row r="364" spans="1:14" ht="14.4" customHeight="1" x14ac:dyDescent="0.3">
      <c r="A364" s="747" t="s">
        <v>543</v>
      </c>
      <c r="B364" s="748" t="s">
        <v>544</v>
      </c>
      <c r="C364" s="749" t="s">
        <v>560</v>
      </c>
      <c r="D364" s="750" t="s">
        <v>561</v>
      </c>
      <c r="E364" s="751">
        <v>50113006</v>
      </c>
      <c r="F364" s="750" t="s">
        <v>1173</v>
      </c>
      <c r="G364" s="749" t="s">
        <v>577</v>
      </c>
      <c r="H364" s="749">
        <v>846766</v>
      </c>
      <c r="I364" s="749">
        <v>33420</v>
      </c>
      <c r="J364" s="749" t="s">
        <v>1193</v>
      </c>
      <c r="K364" s="749" t="s">
        <v>1185</v>
      </c>
      <c r="L364" s="752">
        <v>135.60000000000002</v>
      </c>
      <c r="M364" s="752">
        <v>6</v>
      </c>
      <c r="N364" s="753">
        <v>813.60000000000014</v>
      </c>
    </row>
    <row r="365" spans="1:14" ht="14.4" customHeight="1" x14ac:dyDescent="0.3">
      <c r="A365" s="747" t="s">
        <v>543</v>
      </c>
      <c r="B365" s="748" t="s">
        <v>544</v>
      </c>
      <c r="C365" s="749" t="s">
        <v>560</v>
      </c>
      <c r="D365" s="750" t="s">
        <v>561</v>
      </c>
      <c r="E365" s="751">
        <v>50113006</v>
      </c>
      <c r="F365" s="750" t="s">
        <v>1173</v>
      </c>
      <c r="G365" s="749" t="s">
        <v>577</v>
      </c>
      <c r="H365" s="749">
        <v>987792</v>
      </c>
      <c r="I365" s="749">
        <v>33749</v>
      </c>
      <c r="J365" s="749" t="s">
        <v>1194</v>
      </c>
      <c r="K365" s="749" t="s">
        <v>1195</v>
      </c>
      <c r="L365" s="752">
        <v>111.94999999999999</v>
      </c>
      <c r="M365" s="752">
        <v>1</v>
      </c>
      <c r="N365" s="753">
        <v>111.94999999999999</v>
      </c>
    </row>
    <row r="366" spans="1:14" ht="14.4" customHeight="1" x14ac:dyDescent="0.3">
      <c r="A366" s="747" t="s">
        <v>543</v>
      </c>
      <c r="B366" s="748" t="s">
        <v>544</v>
      </c>
      <c r="C366" s="749" t="s">
        <v>560</v>
      </c>
      <c r="D366" s="750" t="s">
        <v>561</v>
      </c>
      <c r="E366" s="751">
        <v>50113006</v>
      </c>
      <c r="F366" s="750" t="s">
        <v>1173</v>
      </c>
      <c r="G366" s="749" t="s">
        <v>577</v>
      </c>
      <c r="H366" s="749">
        <v>33751</v>
      </c>
      <c r="I366" s="749">
        <v>33751</v>
      </c>
      <c r="J366" s="749" t="s">
        <v>1196</v>
      </c>
      <c r="K366" s="749" t="s">
        <v>1195</v>
      </c>
      <c r="L366" s="752">
        <v>111.94999999999999</v>
      </c>
      <c r="M366" s="752">
        <v>3</v>
      </c>
      <c r="N366" s="753">
        <v>335.84999999999997</v>
      </c>
    </row>
    <row r="367" spans="1:14" ht="14.4" customHeight="1" x14ac:dyDescent="0.3">
      <c r="A367" s="747" t="s">
        <v>543</v>
      </c>
      <c r="B367" s="748" t="s">
        <v>544</v>
      </c>
      <c r="C367" s="749" t="s">
        <v>560</v>
      </c>
      <c r="D367" s="750" t="s">
        <v>561</v>
      </c>
      <c r="E367" s="751">
        <v>50113006</v>
      </c>
      <c r="F367" s="750" t="s">
        <v>1173</v>
      </c>
      <c r="G367" s="749" t="s">
        <v>577</v>
      </c>
      <c r="H367" s="749">
        <v>395579</v>
      </c>
      <c r="I367" s="749">
        <v>33752</v>
      </c>
      <c r="J367" s="749" t="s">
        <v>1197</v>
      </c>
      <c r="K367" s="749" t="s">
        <v>1198</v>
      </c>
      <c r="L367" s="752">
        <v>112.33499999999999</v>
      </c>
      <c r="M367" s="752">
        <v>4</v>
      </c>
      <c r="N367" s="753">
        <v>449.34</v>
      </c>
    </row>
    <row r="368" spans="1:14" ht="14.4" customHeight="1" x14ac:dyDescent="0.3">
      <c r="A368" s="747" t="s">
        <v>543</v>
      </c>
      <c r="B368" s="748" t="s">
        <v>544</v>
      </c>
      <c r="C368" s="749" t="s">
        <v>560</v>
      </c>
      <c r="D368" s="750" t="s">
        <v>561</v>
      </c>
      <c r="E368" s="751">
        <v>50113006</v>
      </c>
      <c r="F368" s="750" t="s">
        <v>1173</v>
      </c>
      <c r="G368" s="749" t="s">
        <v>577</v>
      </c>
      <c r="H368" s="749">
        <v>33750</v>
      </c>
      <c r="I368" s="749">
        <v>33750</v>
      </c>
      <c r="J368" s="749" t="s">
        <v>1199</v>
      </c>
      <c r="K368" s="749" t="s">
        <v>1195</v>
      </c>
      <c r="L368" s="752">
        <v>112.20666666666669</v>
      </c>
      <c r="M368" s="752">
        <v>12</v>
      </c>
      <c r="N368" s="753">
        <v>1346.4800000000002</v>
      </c>
    </row>
    <row r="369" spans="1:14" ht="14.4" customHeight="1" x14ac:dyDescent="0.3">
      <c r="A369" s="747" t="s">
        <v>543</v>
      </c>
      <c r="B369" s="748" t="s">
        <v>544</v>
      </c>
      <c r="C369" s="749" t="s">
        <v>560</v>
      </c>
      <c r="D369" s="750" t="s">
        <v>561</v>
      </c>
      <c r="E369" s="751">
        <v>50113006</v>
      </c>
      <c r="F369" s="750" t="s">
        <v>1173</v>
      </c>
      <c r="G369" s="749" t="s">
        <v>577</v>
      </c>
      <c r="H369" s="749">
        <v>33851</v>
      </c>
      <c r="I369" s="749">
        <v>33851</v>
      </c>
      <c r="J369" s="749" t="s">
        <v>1200</v>
      </c>
      <c r="K369" s="749" t="s">
        <v>1175</v>
      </c>
      <c r="L369" s="752">
        <v>145.50000000000003</v>
      </c>
      <c r="M369" s="752">
        <v>2</v>
      </c>
      <c r="N369" s="753">
        <v>291.00000000000006</v>
      </c>
    </row>
    <row r="370" spans="1:14" ht="14.4" customHeight="1" x14ac:dyDescent="0.3">
      <c r="A370" s="747" t="s">
        <v>543</v>
      </c>
      <c r="B370" s="748" t="s">
        <v>544</v>
      </c>
      <c r="C370" s="749" t="s">
        <v>560</v>
      </c>
      <c r="D370" s="750" t="s">
        <v>561</v>
      </c>
      <c r="E370" s="751">
        <v>50113006</v>
      </c>
      <c r="F370" s="750" t="s">
        <v>1173</v>
      </c>
      <c r="G370" s="749" t="s">
        <v>577</v>
      </c>
      <c r="H370" s="749">
        <v>33848</v>
      </c>
      <c r="I370" s="749">
        <v>33848</v>
      </c>
      <c r="J370" s="749" t="s">
        <v>1201</v>
      </c>
      <c r="K370" s="749" t="s">
        <v>1175</v>
      </c>
      <c r="L370" s="752">
        <v>122.68999999999998</v>
      </c>
      <c r="M370" s="752">
        <v>4</v>
      </c>
      <c r="N370" s="753">
        <v>490.75999999999993</v>
      </c>
    </row>
    <row r="371" spans="1:14" ht="14.4" customHeight="1" x14ac:dyDescent="0.3">
      <c r="A371" s="747" t="s">
        <v>543</v>
      </c>
      <c r="B371" s="748" t="s">
        <v>544</v>
      </c>
      <c r="C371" s="749" t="s">
        <v>560</v>
      </c>
      <c r="D371" s="750" t="s">
        <v>561</v>
      </c>
      <c r="E371" s="751">
        <v>50113006</v>
      </c>
      <c r="F371" s="750" t="s">
        <v>1173</v>
      </c>
      <c r="G371" s="749" t="s">
        <v>577</v>
      </c>
      <c r="H371" s="749">
        <v>33847</v>
      </c>
      <c r="I371" s="749">
        <v>33847</v>
      </c>
      <c r="J371" s="749" t="s">
        <v>1202</v>
      </c>
      <c r="K371" s="749" t="s">
        <v>1175</v>
      </c>
      <c r="L371" s="752">
        <v>122.95800000000001</v>
      </c>
      <c r="M371" s="752">
        <v>25</v>
      </c>
      <c r="N371" s="753">
        <v>3073.9500000000003</v>
      </c>
    </row>
    <row r="372" spans="1:14" ht="14.4" customHeight="1" x14ac:dyDescent="0.3">
      <c r="A372" s="747" t="s">
        <v>543</v>
      </c>
      <c r="B372" s="748" t="s">
        <v>544</v>
      </c>
      <c r="C372" s="749" t="s">
        <v>560</v>
      </c>
      <c r="D372" s="750" t="s">
        <v>561</v>
      </c>
      <c r="E372" s="751">
        <v>50113006</v>
      </c>
      <c r="F372" s="750" t="s">
        <v>1173</v>
      </c>
      <c r="G372" s="749" t="s">
        <v>570</v>
      </c>
      <c r="H372" s="749">
        <v>217054</v>
      </c>
      <c r="I372" s="749">
        <v>217054</v>
      </c>
      <c r="J372" s="749" t="s">
        <v>1203</v>
      </c>
      <c r="K372" s="749" t="s">
        <v>1204</v>
      </c>
      <c r="L372" s="752">
        <v>1109.04</v>
      </c>
      <c r="M372" s="752">
        <v>1</v>
      </c>
      <c r="N372" s="753">
        <v>1109.04</v>
      </c>
    </row>
    <row r="373" spans="1:14" ht="14.4" customHeight="1" x14ac:dyDescent="0.3">
      <c r="A373" s="747" t="s">
        <v>543</v>
      </c>
      <c r="B373" s="748" t="s">
        <v>544</v>
      </c>
      <c r="C373" s="749" t="s">
        <v>560</v>
      </c>
      <c r="D373" s="750" t="s">
        <v>561</v>
      </c>
      <c r="E373" s="751">
        <v>50113006</v>
      </c>
      <c r="F373" s="750" t="s">
        <v>1173</v>
      </c>
      <c r="G373" s="749" t="s">
        <v>577</v>
      </c>
      <c r="H373" s="749">
        <v>133220</v>
      </c>
      <c r="I373" s="749">
        <v>33220</v>
      </c>
      <c r="J373" s="749" t="s">
        <v>1205</v>
      </c>
      <c r="K373" s="749" t="s">
        <v>1206</v>
      </c>
      <c r="L373" s="752">
        <v>196.095</v>
      </c>
      <c r="M373" s="752">
        <v>2</v>
      </c>
      <c r="N373" s="753">
        <v>392.19</v>
      </c>
    </row>
    <row r="374" spans="1:14" ht="14.4" customHeight="1" x14ac:dyDescent="0.3">
      <c r="A374" s="747" t="s">
        <v>543</v>
      </c>
      <c r="B374" s="748" t="s">
        <v>544</v>
      </c>
      <c r="C374" s="749" t="s">
        <v>560</v>
      </c>
      <c r="D374" s="750" t="s">
        <v>561</v>
      </c>
      <c r="E374" s="751">
        <v>50113013</v>
      </c>
      <c r="F374" s="750" t="s">
        <v>1207</v>
      </c>
      <c r="G374" s="749" t="s">
        <v>577</v>
      </c>
      <c r="H374" s="749">
        <v>195147</v>
      </c>
      <c r="I374" s="749">
        <v>195147</v>
      </c>
      <c r="J374" s="749" t="s">
        <v>1208</v>
      </c>
      <c r="K374" s="749" t="s">
        <v>1209</v>
      </c>
      <c r="L374" s="752">
        <v>561.51</v>
      </c>
      <c r="M374" s="752">
        <v>4</v>
      </c>
      <c r="N374" s="753">
        <v>2246.04</v>
      </c>
    </row>
    <row r="375" spans="1:14" ht="14.4" customHeight="1" x14ac:dyDescent="0.3">
      <c r="A375" s="747" t="s">
        <v>543</v>
      </c>
      <c r="B375" s="748" t="s">
        <v>544</v>
      </c>
      <c r="C375" s="749" t="s">
        <v>560</v>
      </c>
      <c r="D375" s="750" t="s">
        <v>561</v>
      </c>
      <c r="E375" s="751">
        <v>50113013</v>
      </c>
      <c r="F375" s="750" t="s">
        <v>1207</v>
      </c>
      <c r="G375" s="749" t="s">
        <v>577</v>
      </c>
      <c r="H375" s="749">
        <v>203097</v>
      </c>
      <c r="I375" s="749">
        <v>203097</v>
      </c>
      <c r="J375" s="749" t="s">
        <v>1210</v>
      </c>
      <c r="K375" s="749" t="s">
        <v>1211</v>
      </c>
      <c r="L375" s="752">
        <v>167.4292857142857</v>
      </c>
      <c r="M375" s="752">
        <v>14</v>
      </c>
      <c r="N375" s="753">
        <v>2344.0099999999998</v>
      </c>
    </row>
    <row r="376" spans="1:14" ht="14.4" customHeight="1" x14ac:dyDescent="0.3">
      <c r="A376" s="747" t="s">
        <v>543</v>
      </c>
      <c r="B376" s="748" t="s">
        <v>544</v>
      </c>
      <c r="C376" s="749" t="s">
        <v>560</v>
      </c>
      <c r="D376" s="750" t="s">
        <v>561</v>
      </c>
      <c r="E376" s="751">
        <v>50113013</v>
      </c>
      <c r="F376" s="750" t="s">
        <v>1207</v>
      </c>
      <c r="G376" s="749" t="s">
        <v>570</v>
      </c>
      <c r="H376" s="749">
        <v>172972</v>
      </c>
      <c r="I376" s="749">
        <v>72972</v>
      </c>
      <c r="J376" s="749" t="s">
        <v>1212</v>
      </c>
      <c r="K376" s="749" t="s">
        <v>1213</v>
      </c>
      <c r="L376" s="752">
        <v>181.65</v>
      </c>
      <c r="M376" s="752">
        <v>31</v>
      </c>
      <c r="N376" s="753">
        <v>5631.1500000000005</v>
      </c>
    </row>
    <row r="377" spans="1:14" ht="14.4" customHeight="1" x14ac:dyDescent="0.3">
      <c r="A377" s="747" t="s">
        <v>543</v>
      </c>
      <c r="B377" s="748" t="s">
        <v>544</v>
      </c>
      <c r="C377" s="749" t="s">
        <v>560</v>
      </c>
      <c r="D377" s="750" t="s">
        <v>561</v>
      </c>
      <c r="E377" s="751">
        <v>50113013</v>
      </c>
      <c r="F377" s="750" t="s">
        <v>1207</v>
      </c>
      <c r="G377" s="749" t="s">
        <v>577</v>
      </c>
      <c r="H377" s="749">
        <v>105951</v>
      </c>
      <c r="I377" s="749">
        <v>5951</v>
      </c>
      <c r="J377" s="749" t="s">
        <v>1214</v>
      </c>
      <c r="K377" s="749" t="s">
        <v>1215</v>
      </c>
      <c r="L377" s="752">
        <v>113.8</v>
      </c>
      <c r="M377" s="752">
        <v>5</v>
      </c>
      <c r="N377" s="753">
        <v>569</v>
      </c>
    </row>
    <row r="378" spans="1:14" ht="14.4" customHeight="1" x14ac:dyDescent="0.3">
      <c r="A378" s="747" t="s">
        <v>543</v>
      </c>
      <c r="B378" s="748" t="s">
        <v>544</v>
      </c>
      <c r="C378" s="749" t="s">
        <v>560</v>
      </c>
      <c r="D378" s="750" t="s">
        <v>561</v>
      </c>
      <c r="E378" s="751">
        <v>50113013</v>
      </c>
      <c r="F378" s="750" t="s">
        <v>1207</v>
      </c>
      <c r="G378" s="749" t="s">
        <v>577</v>
      </c>
      <c r="H378" s="749">
        <v>183817</v>
      </c>
      <c r="I378" s="749">
        <v>183817</v>
      </c>
      <c r="J378" s="749" t="s">
        <v>1216</v>
      </c>
      <c r="K378" s="749" t="s">
        <v>1217</v>
      </c>
      <c r="L378" s="752">
        <v>918.5</v>
      </c>
      <c r="M378" s="752">
        <v>11</v>
      </c>
      <c r="N378" s="753">
        <v>10103.5</v>
      </c>
    </row>
    <row r="379" spans="1:14" ht="14.4" customHeight="1" x14ac:dyDescent="0.3">
      <c r="A379" s="747" t="s">
        <v>543</v>
      </c>
      <c r="B379" s="748" t="s">
        <v>544</v>
      </c>
      <c r="C379" s="749" t="s">
        <v>560</v>
      </c>
      <c r="D379" s="750" t="s">
        <v>561</v>
      </c>
      <c r="E379" s="751">
        <v>50113013</v>
      </c>
      <c r="F379" s="750" t="s">
        <v>1207</v>
      </c>
      <c r="G379" s="749" t="s">
        <v>570</v>
      </c>
      <c r="H379" s="749">
        <v>164831</v>
      </c>
      <c r="I379" s="749">
        <v>64831</v>
      </c>
      <c r="J379" s="749" t="s">
        <v>1218</v>
      </c>
      <c r="K379" s="749" t="s">
        <v>1219</v>
      </c>
      <c r="L379" s="752">
        <v>198.88000000000005</v>
      </c>
      <c r="M379" s="752">
        <v>1</v>
      </c>
      <c r="N379" s="753">
        <v>198.88000000000005</v>
      </c>
    </row>
    <row r="380" spans="1:14" ht="14.4" customHeight="1" x14ac:dyDescent="0.3">
      <c r="A380" s="747" t="s">
        <v>543</v>
      </c>
      <c r="B380" s="748" t="s">
        <v>544</v>
      </c>
      <c r="C380" s="749" t="s">
        <v>560</v>
      </c>
      <c r="D380" s="750" t="s">
        <v>561</v>
      </c>
      <c r="E380" s="751">
        <v>50113013</v>
      </c>
      <c r="F380" s="750" t="s">
        <v>1207</v>
      </c>
      <c r="G380" s="749" t="s">
        <v>577</v>
      </c>
      <c r="H380" s="749">
        <v>153913</v>
      </c>
      <c r="I380" s="749">
        <v>53913</v>
      </c>
      <c r="J380" s="749" t="s">
        <v>1220</v>
      </c>
      <c r="K380" s="749" t="s">
        <v>1221</v>
      </c>
      <c r="L380" s="752">
        <v>77.039999999999992</v>
      </c>
      <c r="M380" s="752">
        <v>1</v>
      </c>
      <c r="N380" s="753">
        <v>77.039999999999992</v>
      </c>
    </row>
    <row r="381" spans="1:14" ht="14.4" customHeight="1" x14ac:dyDescent="0.3">
      <c r="A381" s="747" t="s">
        <v>543</v>
      </c>
      <c r="B381" s="748" t="s">
        <v>544</v>
      </c>
      <c r="C381" s="749" t="s">
        <v>560</v>
      </c>
      <c r="D381" s="750" t="s">
        <v>561</v>
      </c>
      <c r="E381" s="751">
        <v>50113013</v>
      </c>
      <c r="F381" s="750" t="s">
        <v>1207</v>
      </c>
      <c r="G381" s="749" t="s">
        <v>577</v>
      </c>
      <c r="H381" s="749">
        <v>145010</v>
      </c>
      <c r="I381" s="749">
        <v>45010</v>
      </c>
      <c r="J381" s="749" t="s">
        <v>1222</v>
      </c>
      <c r="K381" s="749" t="s">
        <v>1223</v>
      </c>
      <c r="L381" s="752">
        <v>41.663333333333341</v>
      </c>
      <c r="M381" s="752">
        <v>6</v>
      </c>
      <c r="N381" s="753">
        <v>249.98000000000005</v>
      </c>
    </row>
    <row r="382" spans="1:14" ht="14.4" customHeight="1" x14ac:dyDescent="0.3">
      <c r="A382" s="747" t="s">
        <v>543</v>
      </c>
      <c r="B382" s="748" t="s">
        <v>544</v>
      </c>
      <c r="C382" s="749" t="s">
        <v>560</v>
      </c>
      <c r="D382" s="750" t="s">
        <v>561</v>
      </c>
      <c r="E382" s="751">
        <v>50113013</v>
      </c>
      <c r="F382" s="750" t="s">
        <v>1207</v>
      </c>
      <c r="G382" s="749" t="s">
        <v>570</v>
      </c>
      <c r="H382" s="749">
        <v>117171</v>
      </c>
      <c r="I382" s="749">
        <v>17171</v>
      </c>
      <c r="J382" s="749" t="s">
        <v>1224</v>
      </c>
      <c r="K382" s="749" t="s">
        <v>1225</v>
      </c>
      <c r="L382" s="752">
        <v>72.924285714285688</v>
      </c>
      <c r="M382" s="752">
        <v>7</v>
      </c>
      <c r="N382" s="753">
        <v>510.46999999999986</v>
      </c>
    </row>
    <row r="383" spans="1:14" ht="14.4" customHeight="1" x14ac:dyDescent="0.3">
      <c r="A383" s="747" t="s">
        <v>543</v>
      </c>
      <c r="B383" s="748" t="s">
        <v>544</v>
      </c>
      <c r="C383" s="749" t="s">
        <v>560</v>
      </c>
      <c r="D383" s="750" t="s">
        <v>561</v>
      </c>
      <c r="E383" s="751">
        <v>50113013</v>
      </c>
      <c r="F383" s="750" t="s">
        <v>1207</v>
      </c>
      <c r="G383" s="749" t="s">
        <v>577</v>
      </c>
      <c r="H383" s="749">
        <v>111706</v>
      </c>
      <c r="I383" s="749">
        <v>11706</v>
      </c>
      <c r="J383" s="749" t="s">
        <v>646</v>
      </c>
      <c r="K383" s="749" t="s">
        <v>1226</v>
      </c>
      <c r="L383" s="752">
        <v>229.52</v>
      </c>
      <c r="M383" s="752">
        <v>3</v>
      </c>
      <c r="N383" s="753">
        <v>688.56000000000006</v>
      </c>
    </row>
    <row r="384" spans="1:14" ht="14.4" customHeight="1" x14ac:dyDescent="0.3">
      <c r="A384" s="747" t="s">
        <v>543</v>
      </c>
      <c r="B384" s="748" t="s">
        <v>544</v>
      </c>
      <c r="C384" s="749" t="s">
        <v>560</v>
      </c>
      <c r="D384" s="750" t="s">
        <v>561</v>
      </c>
      <c r="E384" s="751">
        <v>50113013</v>
      </c>
      <c r="F384" s="750" t="s">
        <v>1207</v>
      </c>
      <c r="G384" s="749" t="s">
        <v>570</v>
      </c>
      <c r="H384" s="749">
        <v>131654</v>
      </c>
      <c r="I384" s="749">
        <v>131654</v>
      </c>
      <c r="J384" s="749" t="s">
        <v>1227</v>
      </c>
      <c r="K384" s="749" t="s">
        <v>1228</v>
      </c>
      <c r="L384" s="752">
        <v>264</v>
      </c>
      <c r="M384" s="752">
        <v>2</v>
      </c>
      <c r="N384" s="753">
        <v>528</v>
      </c>
    </row>
    <row r="385" spans="1:14" ht="14.4" customHeight="1" x14ac:dyDescent="0.3">
      <c r="A385" s="747" t="s">
        <v>543</v>
      </c>
      <c r="B385" s="748" t="s">
        <v>544</v>
      </c>
      <c r="C385" s="749" t="s">
        <v>560</v>
      </c>
      <c r="D385" s="750" t="s">
        <v>561</v>
      </c>
      <c r="E385" s="751">
        <v>50113013</v>
      </c>
      <c r="F385" s="750" t="s">
        <v>1207</v>
      </c>
      <c r="G385" s="749" t="s">
        <v>570</v>
      </c>
      <c r="H385" s="749">
        <v>115658</v>
      </c>
      <c r="I385" s="749">
        <v>15658</v>
      </c>
      <c r="J385" s="749" t="s">
        <v>1229</v>
      </c>
      <c r="K385" s="749" t="s">
        <v>1230</v>
      </c>
      <c r="L385" s="752">
        <v>58.476000000000013</v>
      </c>
      <c r="M385" s="752">
        <v>10</v>
      </c>
      <c r="N385" s="753">
        <v>584.7600000000001</v>
      </c>
    </row>
    <row r="386" spans="1:14" ht="14.4" customHeight="1" x14ac:dyDescent="0.3">
      <c r="A386" s="747" t="s">
        <v>543</v>
      </c>
      <c r="B386" s="748" t="s">
        <v>544</v>
      </c>
      <c r="C386" s="749" t="s">
        <v>560</v>
      </c>
      <c r="D386" s="750" t="s">
        <v>561</v>
      </c>
      <c r="E386" s="751">
        <v>50113013</v>
      </c>
      <c r="F386" s="750" t="s">
        <v>1207</v>
      </c>
      <c r="G386" s="749" t="s">
        <v>570</v>
      </c>
      <c r="H386" s="749">
        <v>162187</v>
      </c>
      <c r="I386" s="749">
        <v>162187</v>
      </c>
      <c r="J386" s="749" t="s">
        <v>1231</v>
      </c>
      <c r="K386" s="749" t="s">
        <v>1232</v>
      </c>
      <c r="L386" s="752">
        <v>390.50000000000006</v>
      </c>
      <c r="M386" s="752">
        <v>2</v>
      </c>
      <c r="N386" s="753">
        <v>781.00000000000011</v>
      </c>
    </row>
    <row r="387" spans="1:14" ht="14.4" customHeight="1" x14ac:dyDescent="0.3">
      <c r="A387" s="747" t="s">
        <v>543</v>
      </c>
      <c r="B387" s="748" t="s">
        <v>544</v>
      </c>
      <c r="C387" s="749" t="s">
        <v>560</v>
      </c>
      <c r="D387" s="750" t="s">
        <v>561</v>
      </c>
      <c r="E387" s="751">
        <v>50113013</v>
      </c>
      <c r="F387" s="750" t="s">
        <v>1207</v>
      </c>
      <c r="G387" s="749" t="s">
        <v>570</v>
      </c>
      <c r="H387" s="749">
        <v>218400</v>
      </c>
      <c r="I387" s="749">
        <v>218400</v>
      </c>
      <c r="J387" s="749" t="s">
        <v>1233</v>
      </c>
      <c r="K387" s="749" t="s">
        <v>1234</v>
      </c>
      <c r="L387" s="752">
        <v>597.74</v>
      </c>
      <c r="M387" s="752">
        <v>2</v>
      </c>
      <c r="N387" s="753">
        <v>1195.48</v>
      </c>
    </row>
    <row r="388" spans="1:14" ht="14.4" customHeight="1" x14ac:dyDescent="0.3">
      <c r="A388" s="747" t="s">
        <v>543</v>
      </c>
      <c r="B388" s="748" t="s">
        <v>544</v>
      </c>
      <c r="C388" s="749" t="s">
        <v>560</v>
      </c>
      <c r="D388" s="750" t="s">
        <v>561</v>
      </c>
      <c r="E388" s="751">
        <v>50113013</v>
      </c>
      <c r="F388" s="750" t="s">
        <v>1207</v>
      </c>
      <c r="G388" s="749" t="s">
        <v>570</v>
      </c>
      <c r="H388" s="749">
        <v>844576</v>
      </c>
      <c r="I388" s="749">
        <v>100339</v>
      </c>
      <c r="J388" s="749" t="s">
        <v>1235</v>
      </c>
      <c r="K388" s="749" t="s">
        <v>1236</v>
      </c>
      <c r="L388" s="752">
        <v>97.418000000000006</v>
      </c>
      <c r="M388" s="752">
        <v>5</v>
      </c>
      <c r="N388" s="753">
        <v>487.09000000000003</v>
      </c>
    </row>
    <row r="389" spans="1:14" ht="14.4" customHeight="1" x14ac:dyDescent="0.3">
      <c r="A389" s="747" t="s">
        <v>543</v>
      </c>
      <c r="B389" s="748" t="s">
        <v>544</v>
      </c>
      <c r="C389" s="749" t="s">
        <v>560</v>
      </c>
      <c r="D389" s="750" t="s">
        <v>561</v>
      </c>
      <c r="E389" s="751">
        <v>50113013</v>
      </c>
      <c r="F389" s="750" t="s">
        <v>1207</v>
      </c>
      <c r="G389" s="749" t="s">
        <v>570</v>
      </c>
      <c r="H389" s="749">
        <v>132954</v>
      </c>
      <c r="I389" s="749">
        <v>32954</v>
      </c>
      <c r="J389" s="749" t="s">
        <v>1237</v>
      </c>
      <c r="K389" s="749" t="s">
        <v>1238</v>
      </c>
      <c r="L389" s="752">
        <v>85.07</v>
      </c>
      <c r="M389" s="752">
        <v>2</v>
      </c>
      <c r="N389" s="753">
        <v>170.14</v>
      </c>
    </row>
    <row r="390" spans="1:14" ht="14.4" customHeight="1" x14ac:dyDescent="0.3">
      <c r="A390" s="747" t="s">
        <v>543</v>
      </c>
      <c r="B390" s="748" t="s">
        <v>544</v>
      </c>
      <c r="C390" s="749" t="s">
        <v>560</v>
      </c>
      <c r="D390" s="750" t="s">
        <v>561</v>
      </c>
      <c r="E390" s="751">
        <v>50113013</v>
      </c>
      <c r="F390" s="750" t="s">
        <v>1207</v>
      </c>
      <c r="G390" s="749" t="s">
        <v>570</v>
      </c>
      <c r="H390" s="749">
        <v>102427</v>
      </c>
      <c r="I390" s="749">
        <v>2427</v>
      </c>
      <c r="J390" s="749" t="s">
        <v>1239</v>
      </c>
      <c r="K390" s="749" t="s">
        <v>1240</v>
      </c>
      <c r="L390" s="752">
        <v>88.652999999999992</v>
      </c>
      <c r="M390" s="752">
        <v>10</v>
      </c>
      <c r="N390" s="753">
        <v>886.53</v>
      </c>
    </row>
    <row r="391" spans="1:14" ht="14.4" customHeight="1" x14ac:dyDescent="0.3">
      <c r="A391" s="747" t="s">
        <v>543</v>
      </c>
      <c r="B391" s="748" t="s">
        <v>544</v>
      </c>
      <c r="C391" s="749" t="s">
        <v>560</v>
      </c>
      <c r="D391" s="750" t="s">
        <v>561</v>
      </c>
      <c r="E391" s="751">
        <v>50113013</v>
      </c>
      <c r="F391" s="750" t="s">
        <v>1207</v>
      </c>
      <c r="G391" s="749" t="s">
        <v>570</v>
      </c>
      <c r="H391" s="749">
        <v>188746</v>
      </c>
      <c r="I391" s="749">
        <v>88746</v>
      </c>
      <c r="J391" s="749" t="s">
        <v>1241</v>
      </c>
      <c r="K391" s="749" t="s">
        <v>1242</v>
      </c>
      <c r="L391" s="752">
        <v>52.020000000000067</v>
      </c>
      <c r="M391" s="752">
        <v>1</v>
      </c>
      <c r="N391" s="753">
        <v>52.020000000000067</v>
      </c>
    </row>
    <row r="392" spans="1:14" ht="14.4" customHeight="1" x14ac:dyDescent="0.3">
      <c r="A392" s="747" t="s">
        <v>543</v>
      </c>
      <c r="B392" s="748" t="s">
        <v>544</v>
      </c>
      <c r="C392" s="749" t="s">
        <v>560</v>
      </c>
      <c r="D392" s="750" t="s">
        <v>561</v>
      </c>
      <c r="E392" s="751">
        <v>50113013</v>
      </c>
      <c r="F392" s="750" t="s">
        <v>1207</v>
      </c>
      <c r="G392" s="749" t="s">
        <v>570</v>
      </c>
      <c r="H392" s="749">
        <v>207280</v>
      </c>
      <c r="I392" s="749">
        <v>207280</v>
      </c>
      <c r="J392" s="749" t="s">
        <v>1243</v>
      </c>
      <c r="K392" s="749" t="s">
        <v>1244</v>
      </c>
      <c r="L392" s="752">
        <v>129.98750000000001</v>
      </c>
      <c r="M392" s="752">
        <v>12</v>
      </c>
      <c r="N392" s="753">
        <v>1559.8500000000001</v>
      </c>
    </row>
    <row r="393" spans="1:14" ht="14.4" customHeight="1" x14ac:dyDescent="0.3">
      <c r="A393" s="747" t="s">
        <v>543</v>
      </c>
      <c r="B393" s="748" t="s">
        <v>544</v>
      </c>
      <c r="C393" s="749" t="s">
        <v>560</v>
      </c>
      <c r="D393" s="750" t="s">
        <v>561</v>
      </c>
      <c r="E393" s="751">
        <v>50113013</v>
      </c>
      <c r="F393" s="750" t="s">
        <v>1207</v>
      </c>
      <c r="G393" s="749" t="s">
        <v>570</v>
      </c>
      <c r="H393" s="749">
        <v>394618</v>
      </c>
      <c r="I393" s="749">
        <v>112786</v>
      </c>
      <c r="J393" s="749" t="s">
        <v>1245</v>
      </c>
      <c r="K393" s="749" t="s">
        <v>1246</v>
      </c>
      <c r="L393" s="752">
        <v>310.00209999999998</v>
      </c>
      <c r="M393" s="752">
        <v>2.5</v>
      </c>
      <c r="N393" s="753">
        <v>775.00524999999993</v>
      </c>
    </row>
    <row r="394" spans="1:14" ht="14.4" customHeight="1" x14ac:dyDescent="0.3">
      <c r="A394" s="747" t="s">
        <v>543</v>
      </c>
      <c r="B394" s="748" t="s">
        <v>544</v>
      </c>
      <c r="C394" s="749" t="s">
        <v>560</v>
      </c>
      <c r="D394" s="750" t="s">
        <v>561</v>
      </c>
      <c r="E394" s="751">
        <v>50113013</v>
      </c>
      <c r="F394" s="750" t="s">
        <v>1207</v>
      </c>
      <c r="G394" s="749" t="s">
        <v>570</v>
      </c>
      <c r="H394" s="749">
        <v>847476</v>
      </c>
      <c r="I394" s="749">
        <v>112782</v>
      </c>
      <c r="J394" s="749" t="s">
        <v>1247</v>
      </c>
      <c r="K394" s="749" t="s">
        <v>1248</v>
      </c>
      <c r="L394" s="752">
        <v>674.30999999999983</v>
      </c>
      <c r="M394" s="752">
        <v>1.85</v>
      </c>
      <c r="N394" s="753">
        <v>1247.4734999999998</v>
      </c>
    </row>
    <row r="395" spans="1:14" ht="14.4" customHeight="1" x14ac:dyDescent="0.3">
      <c r="A395" s="747" t="s">
        <v>543</v>
      </c>
      <c r="B395" s="748" t="s">
        <v>544</v>
      </c>
      <c r="C395" s="749" t="s">
        <v>560</v>
      </c>
      <c r="D395" s="750" t="s">
        <v>561</v>
      </c>
      <c r="E395" s="751">
        <v>50113013</v>
      </c>
      <c r="F395" s="750" t="s">
        <v>1207</v>
      </c>
      <c r="G395" s="749" t="s">
        <v>570</v>
      </c>
      <c r="H395" s="749">
        <v>216199</v>
      </c>
      <c r="I395" s="749">
        <v>216199</v>
      </c>
      <c r="J395" s="749" t="s">
        <v>1249</v>
      </c>
      <c r="K395" s="749" t="s">
        <v>1250</v>
      </c>
      <c r="L395" s="752">
        <v>99.902500000000046</v>
      </c>
      <c r="M395" s="752">
        <v>4</v>
      </c>
      <c r="N395" s="753">
        <v>399.61000000000018</v>
      </c>
    </row>
    <row r="396" spans="1:14" ht="14.4" customHeight="1" x14ac:dyDescent="0.3">
      <c r="A396" s="747" t="s">
        <v>543</v>
      </c>
      <c r="B396" s="748" t="s">
        <v>544</v>
      </c>
      <c r="C396" s="749" t="s">
        <v>560</v>
      </c>
      <c r="D396" s="750" t="s">
        <v>561</v>
      </c>
      <c r="E396" s="751">
        <v>50113013</v>
      </c>
      <c r="F396" s="750" t="s">
        <v>1207</v>
      </c>
      <c r="G396" s="749" t="s">
        <v>570</v>
      </c>
      <c r="H396" s="749">
        <v>216183</v>
      </c>
      <c r="I396" s="749">
        <v>216183</v>
      </c>
      <c r="J396" s="749" t="s">
        <v>1251</v>
      </c>
      <c r="K396" s="749" t="s">
        <v>1252</v>
      </c>
      <c r="L396" s="752">
        <v>249.46</v>
      </c>
      <c r="M396" s="752">
        <v>8</v>
      </c>
      <c r="N396" s="753">
        <v>1995.68</v>
      </c>
    </row>
    <row r="397" spans="1:14" ht="14.4" customHeight="1" x14ac:dyDescent="0.3">
      <c r="A397" s="747" t="s">
        <v>543</v>
      </c>
      <c r="B397" s="748" t="s">
        <v>544</v>
      </c>
      <c r="C397" s="749" t="s">
        <v>560</v>
      </c>
      <c r="D397" s="750" t="s">
        <v>561</v>
      </c>
      <c r="E397" s="751">
        <v>50113013</v>
      </c>
      <c r="F397" s="750" t="s">
        <v>1207</v>
      </c>
      <c r="G397" s="749" t="s">
        <v>570</v>
      </c>
      <c r="H397" s="749">
        <v>141146</v>
      </c>
      <c r="I397" s="749">
        <v>41146</v>
      </c>
      <c r="J397" s="749" t="s">
        <v>1253</v>
      </c>
      <c r="K397" s="749" t="s">
        <v>1254</v>
      </c>
      <c r="L397" s="752">
        <v>181.74000000000009</v>
      </c>
      <c r="M397" s="752">
        <v>1</v>
      </c>
      <c r="N397" s="753">
        <v>181.74000000000009</v>
      </c>
    </row>
    <row r="398" spans="1:14" ht="14.4" customHeight="1" x14ac:dyDescent="0.3">
      <c r="A398" s="747" t="s">
        <v>543</v>
      </c>
      <c r="B398" s="748" t="s">
        <v>544</v>
      </c>
      <c r="C398" s="749" t="s">
        <v>560</v>
      </c>
      <c r="D398" s="750" t="s">
        <v>561</v>
      </c>
      <c r="E398" s="751">
        <v>50113013</v>
      </c>
      <c r="F398" s="750" t="s">
        <v>1207</v>
      </c>
      <c r="G398" s="749" t="s">
        <v>570</v>
      </c>
      <c r="H398" s="749">
        <v>192490</v>
      </c>
      <c r="I398" s="749">
        <v>92490</v>
      </c>
      <c r="J398" s="749" t="s">
        <v>1255</v>
      </c>
      <c r="K398" s="749" t="s">
        <v>1256</v>
      </c>
      <c r="L398" s="752">
        <v>121.16999999999999</v>
      </c>
      <c r="M398" s="752">
        <v>1</v>
      </c>
      <c r="N398" s="753">
        <v>121.16999999999999</v>
      </c>
    </row>
    <row r="399" spans="1:14" ht="14.4" customHeight="1" x14ac:dyDescent="0.3">
      <c r="A399" s="747" t="s">
        <v>543</v>
      </c>
      <c r="B399" s="748" t="s">
        <v>544</v>
      </c>
      <c r="C399" s="749" t="s">
        <v>560</v>
      </c>
      <c r="D399" s="750" t="s">
        <v>561</v>
      </c>
      <c r="E399" s="751">
        <v>50113013</v>
      </c>
      <c r="F399" s="750" t="s">
        <v>1207</v>
      </c>
      <c r="G399" s="749" t="s">
        <v>577</v>
      </c>
      <c r="H399" s="749">
        <v>111592</v>
      </c>
      <c r="I399" s="749">
        <v>11592</v>
      </c>
      <c r="J399" s="749" t="s">
        <v>1257</v>
      </c>
      <c r="K399" s="749" t="s">
        <v>1258</v>
      </c>
      <c r="L399" s="752">
        <v>385.40195402298849</v>
      </c>
      <c r="M399" s="752">
        <v>2.9</v>
      </c>
      <c r="N399" s="753">
        <v>1117.6656666666665</v>
      </c>
    </row>
    <row r="400" spans="1:14" ht="14.4" customHeight="1" x14ac:dyDescent="0.3">
      <c r="A400" s="747" t="s">
        <v>543</v>
      </c>
      <c r="B400" s="748" t="s">
        <v>544</v>
      </c>
      <c r="C400" s="749" t="s">
        <v>560</v>
      </c>
      <c r="D400" s="750" t="s">
        <v>561</v>
      </c>
      <c r="E400" s="751">
        <v>50113013</v>
      </c>
      <c r="F400" s="750" t="s">
        <v>1207</v>
      </c>
      <c r="G400" s="749" t="s">
        <v>577</v>
      </c>
      <c r="H400" s="749">
        <v>197000</v>
      </c>
      <c r="I400" s="749">
        <v>97000</v>
      </c>
      <c r="J400" s="749" t="s">
        <v>1259</v>
      </c>
      <c r="K400" s="749" t="s">
        <v>1260</v>
      </c>
      <c r="L400" s="752">
        <v>18.96</v>
      </c>
      <c r="M400" s="752">
        <v>46</v>
      </c>
      <c r="N400" s="753">
        <v>872.16</v>
      </c>
    </row>
    <row r="401" spans="1:14" ht="14.4" customHeight="1" x14ac:dyDescent="0.3">
      <c r="A401" s="747" t="s">
        <v>543</v>
      </c>
      <c r="B401" s="748" t="s">
        <v>544</v>
      </c>
      <c r="C401" s="749" t="s">
        <v>560</v>
      </c>
      <c r="D401" s="750" t="s">
        <v>561</v>
      </c>
      <c r="E401" s="751">
        <v>50113013</v>
      </c>
      <c r="F401" s="750" t="s">
        <v>1207</v>
      </c>
      <c r="G401" s="749" t="s">
        <v>570</v>
      </c>
      <c r="H401" s="749">
        <v>202740</v>
      </c>
      <c r="I401" s="749">
        <v>202740</v>
      </c>
      <c r="J401" s="749" t="s">
        <v>1261</v>
      </c>
      <c r="K401" s="749" t="s">
        <v>1262</v>
      </c>
      <c r="L401" s="752">
        <v>391.11000000000013</v>
      </c>
      <c r="M401" s="752">
        <v>5</v>
      </c>
      <c r="N401" s="753">
        <v>1955.5500000000006</v>
      </c>
    </row>
    <row r="402" spans="1:14" ht="14.4" customHeight="1" x14ac:dyDescent="0.3">
      <c r="A402" s="747" t="s">
        <v>543</v>
      </c>
      <c r="B402" s="748" t="s">
        <v>544</v>
      </c>
      <c r="C402" s="749" t="s">
        <v>560</v>
      </c>
      <c r="D402" s="750" t="s">
        <v>561</v>
      </c>
      <c r="E402" s="751">
        <v>50113013</v>
      </c>
      <c r="F402" s="750" t="s">
        <v>1207</v>
      </c>
      <c r="G402" s="749" t="s">
        <v>570</v>
      </c>
      <c r="H402" s="749">
        <v>155636</v>
      </c>
      <c r="I402" s="749">
        <v>55636</v>
      </c>
      <c r="J402" s="749" t="s">
        <v>1263</v>
      </c>
      <c r="K402" s="749" t="s">
        <v>1264</v>
      </c>
      <c r="L402" s="752">
        <v>52.669999999999995</v>
      </c>
      <c r="M402" s="752">
        <v>12</v>
      </c>
      <c r="N402" s="753">
        <v>632.04</v>
      </c>
    </row>
    <row r="403" spans="1:14" ht="14.4" customHeight="1" x14ac:dyDescent="0.3">
      <c r="A403" s="747" t="s">
        <v>543</v>
      </c>
      <c r="B403" s="748" t="s">
        <v>544</v>
      </c>
      <c r="C403" s="749" t="s">
        <v>560</v>
      </c>
      <c r="D403" s="750" t="s">
        <v>561</v>
      </c>
      <c r="E403" s="751">
        <v>50113013</v>
      </c>
      <c r="F403" s="750" t="s">
        <v>1207</v>
      </c>
      <c r="G403" s="749" t="s">
        <v>570</v>
      </c>
      <c r="H403" s="749">
        <v>207116</v>
      </c>
      <c r="I403" s="749">
        <v>207116</v>
      </c>
      <c r="J403" s="749" t="s">
        <v>1265</v>
      </c>
      <c r="K403" s="749" t="s">
        <v>1266</v>
      </c>
      <c r="L403" s="752">
        <v>419.52</v>
      </c>
      <c r="M403" s="752">
        <v>2</v>
      </c>
      <c r="N403" s="753">
        <v>839.04</v>
      </c>
    </row>
    <row r="404" spans="1:14" ht="14.4" customHeight="1" x14ac:dyDescent="0.3">
      <c r="A404" s="747" t="s">
        <v>543</v>
      </c>
      <c r="B404" s="748" t="s">
        <v>544</v>
      </c>
      <c r="C404" s="749" t="s">
        <v>560</v>
      </c>
      <c r="D404" s="750" t="s">
        <v>561</v>
      </c>
      <c r="E404" s="751">
        <v>50113013</v>
      </c>
      <c r="F404" s="750" t="s">
        <v>1207</v>
      </c>
      <c r="G404" s="749" t="s">
        <v>570</v>
      </c>
      <c r="H404" s="749">
        <v>201970</v>
      </c>
      <c r="I404" s="749">
        <v>201970</v>
      </c>
      <c r="J404" s="749" t="s">
        <v>1267</v>
      </c>
      <c r="K404" s="749" t="s">
        <v>1268</v>
      </c>
      <c r="L404" s="752">
        <v>72.180000000000021</v>
      </c>
      <c r="M404" s="752">
        <v>2</v>
      </c>
      <c r="N404" s="753">
        <v>144.36000000000004</v>
      </c>
    </row>
    <row r="405" spans="1:14" ht="14.4" customHeight="1" x14ac:dyDescent="0.3">
      <c r="A405" s="747" t="s">
        <v>543</v>
      </c>
      <c r="B405" s="748" t="s">
        <v>544</v>
      </c>
      <c r="C405" s="749" t="s">
        <v>560</v>
      </c>
      <c r="D405" s="750" t="s">
        <v>561</v>
      </c>
      <c r="E405" s="751">
        <v>50113013</v>
      </c>
      <c r="F405" s="750" t="s">
        <v>1207</v>
      </c>
      <c r="G405" s="749" t="s">
        <v>577</v>
      </c>
      <c r="H405" s="749">
        <v>113453</v>
      </c>
      <c r="I405" s="749">
        <v>113453</v>
      </c>
      <c r="J405" s="749" t="s">
        <v>1269</v>
      </c>
      <c r="K405" s="749" t="s">
        <v>1270</v>
      </c>
      <c r="L405" s="752">
        <v>458.70000000000005</v>
      </c>
      <c r="M405" s="752">
        <v>27</v>
      </c>
      <c r="N405" s="753">
        <v>12384.900000000001</v>
      </c>
    </row>
    <row r="406" spans="1:14" ht="14.4" customHeight="1" x14ac:dyDescent="0.3">
      <c r="A406" s="747" t="s">
        <v>543</v>
      </c>
      <c r="B406" s="748" t="s">
        <v>544</v>
      </c>
      <c r="C406" s="749" t="s">
        <v>560</v>
      </c>
      <c r="D406" s="750" t="s">
        <v>561</v>
      </c>
      <c r="E406" s="751">
        <v>50113013</v>
      </c>
      <c r="F406" s="750" t="s">
        <v>1207</v>
      </c>
      <c r="G406" s="749" t="s">
        <v>545</v>
      </c>
      <c r="H406" s="749">
        <v>201030</v>
      </c>
      <c r="I406" s="749">
        <v>201030</v>
      </c>
      <c r="J406" s="749" t="s">
        <v>1271</v>
      </c>
      <c r="K406" s="749" t="s">
        <v>1272</v>
      </c>
      <c r="L406" s="752">
        <v>26.610000000000003</v>
      </c>
      <c r="M406" s="752">
        <v>110</v>
      </c>
      <c r="N406" s="753">
        <v>2927.1000000000004</v>
      </c>
    </row>
    <row r="407" spans="1:14" ht="14.4" customHeight="1" x14ac:dyDescent="0.3">
      <c r="A407" s="747" t="s">
        <v>543</v>
      </c>
      <c r="B407" s="748" t="s">
        <v>544</v>
      </c>
      <c r="C407" s="749" t="s">
        <v>560</v>
      </c>
      <c r="D407" s="750" t="s">
        <v>561</v>
      </c>
      <c r="E407" s="751">
        <v>50113013</v>
      </c>
      <c r="F407" s="750" t="s">
        <v>1207</v>
      </c>
      <c r="G407" s="749" t="s">
        <v>570</v>
      </c>
      <c r="H407" s="749">
        <v>116600</v>
      </c>
      <c r="I407" s="749">
        <v>16600</v>
      </c>
      <c r="J407" s="749" t="s">
        <v>1273</v>
      </c>
      <c r="K407" s="749" t="s">
        <v>1274</v>
      </c>
      <c r="L407" s="752">
        <v>23.559999999999995</v>
      </c>
      <c r="M407" s="752">
        <v>35</v>
      </c>
      <c r="N407" s="753">
        <v>824.5999999999998</v>
      </c>
    </row>
    <row r="408" spans="1:14" ht="14.4" customHeight="1" x14ac:dyDescent="0.3">
      <c r="A408" s="747" t="s">
        <v>543</v>
      </c>
      <c r="B408" s="748" t="s">
        <v>544</v>
      </c>
      <c r="C408" s="749" t="s">
        <v>560</v>
      </c>
      <c r="D408" s="750" t="s">
        <v>561</v>
      </c>
      <c r="E408" s="751">
        <v>50113013</v>
      </c>
      <c r="F408" s="750" t="s">
        <v>1207</v>
      </c>
      <c r="G408" s="749" t="s">
        <v>570</v>
      </c>
      <c r="H408" s="749">
        <v>117149</v>
      </c>
      <c r="I408" s="749">
        <v>17149</v>
      </c>
      <c r="J408" s="749" t="s">
        <v>1273</v>
      </c>
      <c r="K408" s="749" t="s">
        <v>1275</v>
      </c>
      <c r="L408" s="752">
        <v>163.33000000000001</v>
      </c>
      <c r="M408" s="752">
        <v>8</v>
      </c>
      <c r="N408" s="753">
        <v>1306.6400000000001</v>
      </c>
    </row>
    <row r="409" spans="1:14" ht="14.4" customHeight="1" x14ac:dyDescent="0.3">
      <c r="A409" s="747" t="s">
        <v>543</v>
      </c>
      <c r="B409" s="748" t="s">
        <v>544</v>
      </c>
      <c r="C409" s="749" t="s">
        <v>560</v>
      </c>
      <c r="D409" s="750" t="s">
        <v>561</v>
      </c>
      <c r="E409" s="751">
        <v>50113013</v>
      </c>
      <c r="F409" s="750" t="s">
        <v>1207</v>
      </c>
      <c r="G409" s="749" t="s">
        <v>577</v>
      </c>
      <c r="H409" s="749">
        <v>166269</v>
      </c>
      <c r="I409" s="749">
        <v>166269</v>
      </c>
      <c r="J409" s="749" t="s">
        <v>1276</v>
      </c>
      <c r="K409" s="749" t="s">
        <v>1277</v>
      </c>
      <c r="L409" s="752">
        <v>52.88000000000001</v>
      </c>
      <c r="M409" s="752">
        <v>10</v>
      </c>
      <c r="N409" s="753">
        <v>528.80000000000007</v>
      </c>
    </row>
    <row r="410" spans="1:14" ht="14.4" customHeight="1" x14ac:dyDescent="0.3">
      <c r="A410" s="747" t="s">
        <v>543</v>
      </c>
      <c r="B410" s="748" t="s">
        <v>544</v>
      </c>
      <c r="C410" s="749" t="s">
        <v>560</v>
      </c>
      <c r="D410" s="750" t="s">
        <v>561</v>
      </c>
      <c r="E410" s="751">
        <v>50113013</v>
      </c>
      <c r="F410" s="750" t="s">
        <v>1207</v>
      </c>
      <c r="G410" s="749" t="s">
        <v>577</v>
      </c>
      <c r="H410" s="749">
        <v>166265</v>
      </c>
      <c r="I410" s="749">
        <v>166265</v>
      </c>
      <c r="J410" s="749" t="s">
        <v>1278</v>
      </c>
      <c r="K410" s="749" t="s">
        <v>1252</v>
      </c>
      <c r="L410" s="752">
        <v>33.389999999999993</v>
      </c>
      <c r="M410" s="752">
        <v>85</v>
      </c>
      <c r="N410" s="753">
        <v>2838.1499999999996</v>
      </c>
    </row>
    <row r="411" spans="1:14" ht="14.4" customHeight="1" x14ac:dyDescent="0.3">
      <c r="A411" s="747" t="s">
        <v>543</v>
      </c>
      <c r="B411" s="748" t="s">
        <v>544</v>
      </c>
      <c r="C411" s="749" t="s">
        <v>560</v>
      </c>
      <c r="D411" s="750" t="s">
        <v>561</v>
      </c>
      <c r="E411" s="751">
        <v>50113014</v>
      </c>
      <c r="F411" s="750" t="s">
        <v>1279</v>
      </c>
      <c r="G411" s="749" t="s">
        <v>570</v>
      </c>
      <c r="H411" s="749">
        <v>176150</v>
      </c>
      <c r="I411" s="749">
        <v>76150</v>
      </c>
      <c r="J411" s="749" t="s">
        <v>1280</v>
      </c>
      <c r="K411" s="749" t="s">
        <v>1281</v>
      </c>
      <c r="L411" s="752">
        <v>117.53999999999999</v>
      </c>
      <c r="M411" s="752">
        <v>7</v>
      </c>
      <c r="N411" s="753">
        <v>822.78</v>
      </c>
    </row>
    <row r="412" spans="1:14" ht="14.4" customHeight="1" x14ac:dyDescent="0.3">
      <c r="A412" s="747" t="s">
        <v>543</v>
      </c>
      <c r="B412" s="748" t="s">
        <v>544</v>
      </c>
      <c r="C412" s="749" t="s">
        <v>560</v>
      </c>
      <c r="D412" s="750" t="s">
        <v>561</v>
      </c>
      <c r="E412" s="751">
        <v>50113014</v>
      </c>
      <c r="F412" s="750" t="s">
        <v>1279</v>
      </c>
      <c r="G412" s="749" t="s">
        <v>570</v>
      </c>
      <c r="H412" s="749">
        <v>176152</v>
      </c>
      <c r="I412" s="749">
        <v>76152</v>
      </c>
      <c r="J412" s="749" t="s">
        <v>1280</v>
      </c>
      <c r="K412" s="749" t="s">
        <v>1282</v>
      </c>
      <c r="L412" s="752">
        <v>134.49999999999994</v>
      </c>
      <c r="M412" s="752">
        <v>1</v>
      </c>
      <c r="N412" s="753">
        <v>134.49999999999994</v>
      </c>
    </row>
    <row r="413" spans="1:14" ht="14.4" customHeight="1" x14ac:dyDescent="0.3">
      <c r="A413" s="747" t="s">
        <v>543</v>
      </c>
      <c r="B413" s="748" t="s">
        <v>544</v>
      </c>
      <c r="C413" s="749" t="s">
        <v>560</v>
      </c>
      <c r="D413" s="750" t="s">
        <v>561</v>
      </c>
      <c r="E413" s="751">
        <v>50113014</v>
      </c>
      <c r="F413" s="750" t="s">
        <v>1279</v>
      </c>
      <c r="G413" s="749" t="s">
        <v>577</v>
      </c>
      <c r="H413" s="749">
        <v>64942</v>
      </c>
      <c r="I413" s="749">
        <v>64942</v>
      </c>
      <c r="J413" s="749" t="s">
        <v>1283</v>
      </c>
      <c r="K413" s="749" t="s">
        <v>1284</v>
      </c>
      <c r="L413" s="752">
        <v>2113.8666666666668</v>
      </c>
      <c r="M413" s="752">
        <v>9</v>
      </c>
      <c r="N413" s="753">
        <v>19024.800000000003</v>
      </c>
    </row>
    <row r="414" spans="1:14" ht="14.4" customHeight="1" x14ac:dyDescent="0.3">
      <c r="A414" s="747" t="s">
        <v>543</v>
      </c>
      <c r="B414" s="748" t="s">
        <v>544</v>
      </c>
      <c r="C414" s="749" t="s">
        <v>560</v>
      </c>
      <c r="D414" s="750" t="s">
        <v>561</v>
      </c>
      <c r="E414" s="751">
        <v>50113014</v>
      </c>
      <c r="F414" s="750" t="s">
        <v>1279</v>
      </c>
      <c r="G414" s="749" t="s">
        <v>577</v>
      </c>
      <c r="H414" s="749">
        <v>164401</v>
      </c>
      <c r="I414" s="749">
        <v>164401</v>
      </c>
      <c r="J414" s="749" t="s">
        <v>1285</v>
      </c>
      <c r="K414" s="749" t="s">
        <v>1286</v>
      </c>
      <c r="L414" s="752">
        <v>148.5</v>
      </c>
      <c r="M414" s="752">
        <v>2</v>
      </c>
      <c r="N414" s="753">
        <v>297</v>
      </c>
    </row>
    <row r="415" spans="1:14" ht="14.4" customHeight="1" x14ac:dyDescent="0.3">
      <c r="A415" s="747" t="s">
        <v>543</v>
      </c>
      <c r="B415" s="748" t="s">
        <v>544</v>
      </c>
      <c r="C415" s="749" t="s">
        <v>560</v>
      </c>
      <c r="D415" s="750" t="s">
        <v>561</v>
      </c>
      <c r="E415" s="751">
        <v>50113014</v>
      </c>
      <c r="F415" s="750" t="s">
        <v>1279</v>
      </c>
      <c r="G415" s="749" t="s">
        <v>570</v>
      </c>
      <c r="H415" s="749">
        <v>116895</v>
      </c>
      <c r="I415" s="749">
        <v>16895</v>
      </c>
      <c r="J415" s="749" t="s">
        <v>1287</v>
      </c>
      <c r="K415" s="749" t="s">
        <v>1288</v>
      </c>
      <c r="L415" s="752">
        <v>107.97559999999997</v>
      </c>
      <c r="M415" s="752">
        <v>25</v>
      </c>
      <c r="N415" s="753">
        <v>2699.3899999999994</v>
      </c>
    </row>
    <row r="416" spans="1:14" ht="14.4" customHeight="1" x14ac:dyDescent="0.3">
      <c r="A416" s="747" t="s">
        <v>543</v>
      </c>
      <c r="B416" s="748" t="s">
        <v>544</v>
      </c>
      <c r="C416" s="749" t="s">
        <v>566</v>
      </c>
      <c r="D416" s="750" t="s">
        <v>567</v>
      </c>
      <c r="E416" s="751">
        <v>50113001</v>
      </c>
      <c r="F416" s="750" t="s">
        <v>569</v>
      </c>
      <c r="G416" s="749" t="s">
        <v>570</v>
      </c>
      <c r="H416" s="749">
        <v>196886</v>
      </c>
      <c r="I416" s="749">
        <v>96886</v>
      </c>
      <c r="J416" s="749" t="s">
        <v>571</v>
      </c>
      <c r="K416" s="749" t="s">
        <v>572</v>
      </c>
      <c r="L416" s="752">
        <v>72.040000000000006</v>
      </c>
      <c r="M416" s="752">
        <v>1</v>
      </c>
      <c r="N416" s="753">
        <v>72.040000000000006</v>
      </c>
    </row>
    <row r="417" spans="1:14" ht="14.4" customHeight="1" x14ac:dyDescent="0.3">
      <c r="A417" s="747" t="s">
        <v>543</v>
      </c>
      <c r="B417" s="748" t="s">
        <v>544</v>
      </c>
      <c r="C417" s="749" t="s">
        <v>566</v>
      </c>
      <c r="D417" s="750" t="s">
        <v>567</v>
      </c>
      <c r="E417" s="751">
        <v>50113001</v>
      </c>
      <c r="F417" s="750" t="s">
        <v>569</v>
      </c>
      <c r="G417" s="749" t="s">
        <v>570</v>
      </c>
      <c r="H417" s="749">
        <v>176064</v>
      </c>
      <c r="I417" s="749">
        <v>76064</v>
      </c>
      <c r="J417" s="749" t="s">
        <v>575</v>
      </c>
      <c r="K417" s="749" t="s">
        <v>576</v>
      </c>
      <c r="L417" s="752">
        <v>83.549999999999983</v>
      </c>
      <c r="M417" s="752">
        <v>1</v>
      </c>
      <c r="N417" s="753">
        <v>83.549999999999983</v>
      </c>
    </row>
    <row r="418" spans="1:14" ht="14.4" customHeight="1" x14ac:dyDescent="0.3">
      <c r="A418" s="747" t="s">
        <v>543</v>
      </c>
      <c r="B418" s="748" t="s">
        <v>544</v>
      </c>
      <c r="C418" s="749" t="s">
        <v>566</v>
      </c>
      <c r="D418" s="750" t="s">
        <v>567</v>
      </c>
      <c r="E418" s="751">
        <v>50113001</v>
      </c>
      <c r="F418" s="750" t="s">
        <v>569</v>
      </c>
      <c r="G418" s="749" t="s">
        <v>577</v>
      </c>
      <c r="H418" s="749">
        <v>126486</v>
      </c>
      <c r="I418" s="749">
        <v>26486</v>
      </c>
      <c r="J418" s="749" t="s">
        <v>578</v>
      </c>
      <c r="K418" s="749" t="s">
        <v>579</v>
      </c>
      <c r="L418" s="752">
        <v>629.66000000000008</v>
      </c>
      <c r="M418" s="752">
        <v>1</v>
      </c>
      <c r="N418" s="753">
        <v>629.66000000000008</v>
      </c>
    </row>
    <row r="419" spans="1:14" ht="14.4" customHeight="1" x14ac:dyDescent="0.3">
      <c r="A419" s="747" t="s">
        <v>543</v>
      </c>
      <c r="B419" s="748" t="s">
        <v>544</v>
      </c>
      <c r="C419" s="749" t="s">
        <v>566</v>
      </c>
      <c r="D419" s="750" t="s">
        <v>567</v>
      </c>
      <c r="E419" s="751">
        <v>50113001</v>
      </c>
      <c r="F419" s="750" t="s">
        <v>569</v>
      </c>
      <c r="G419" s="749" t="s">
        <v>570</v>
      </c>
      <c r="H419" s="749">
        <v>100362</v>
      </c>
      <c r="I419" s="749">
        <v>362</v>
      </c>
      <c r="J419" s="749" t="s">
        <v>1289</v>
      </c>
      <c r="K419" s="749" t="s">
        <v>983</v>
      </c>
      <c r="L419" s="752">
        <v>86.439999999999984</v>
      </c>
      <c r="M419" s="752">
        <v>1</v>
      </c>
      <c r="N419" s="753">
        <v>86.439999999999984</v>
      </c>
    </row>
    <row r="420" spans="1:14" ht="14.4" customHeight="1" x14ac:dyDescent="0.3">
      <c r="A420" s="747" t="s">
        <v>543</v>
      </c>
      <c r="B420" s="748" t="s">
        <v>544</v>
      </c>
      <c r="C420" s="749" t="s">
        <v>566</v>
      </c>
      <c r="D420" s="750" t="s">
        <v>567</v>
      </c>
      <c r="E420" s="751">
        <v>50113001</v>
      </c>
      <c r="F420" s="750" t="s">
        <v>569</v>
      </c>
      <c r="G420" s="749" t="s">
        <v>570</v>
      </c>
      <c r="H420" s="749">
        <v>202701</v>
      </c>
      <c r="I420" s="749">
        <v>202701</v>
      </c>
      <c r="J420" s="749" t="s">
        <v>1290</v>
      </c>
      <c r="K420" s="749" t="s">
        <v>1291</v>
      </c>
      <c r="L420" s="752">
        <v>128.22999999999999</v>
      </c>
      <c r="M420" s="752">
        <v>3</v>
      </c>
      <c r="N420" s="753">
        <v>384.69</v>
      </c>
    </row>
    <row r="421" spans="1:14" ht="14.4" customHeight="1" x14ac:dyDescent="0.3">
      <c r="A421" s="747" t="s">
        <v>543</v>
      </c>
      <c r="B421" s="748" t="s">
        <v>544</v>
      </c>
      <c r="C421" s="749" t="s">
        <v>566</v>
      </c>
      <c r="D421" s="750" t="s">
        <v>567</v>
      </c>
      <c r="E421" s="751">
        <v>50113001</v>
      </c>
      <c r="F421" s="750" t="s">
        <v>569</v>
      </c>
      <c r="G421" s="749" t="s">
        <v>570</v>
      </c>
      <c r="H421" s="749">
        <v>845008</v>
      </c>
      <c r="I421" s="749">
        <v>107806</v>
      </c>
      <c r="J421" s="749" t="s">
        <v>1290</v>
      </c>
      <c r="K421" s="749" t="s">
        <v>609</v>
      </c>
      <c r="L421" s="752">
        <v>63.389999999999993</v>
      </c>
      <c r="M421" s="752">
        <v>4</v>
      </c>
      <c r="N421" s="753">
        <v>253.55999999999997</v>
      </c>
    </row>
    <row r="422" spans="1:14" ht="14.4" customHeight="1" x14ac:dyDescent="0.3">
      <c r="A422" s="747" t="s">
        <v>543</v>
      </c>
      <c r="B422" s="748" t="s">
        <v>544</v>
      </c>
      <c r="C422" s="749" t="s">
        <v>566</v>
      </c>
      <c r="D422" s="750" t="s">
        <v>567</v>
      </c>
      <c r="E422" s="751">
        <v>50113001</v>
      </c>
      <c r="F422" s="750" t="s">
        <v>569</v>
      </c>
      <c r="G422" s="749" t="s">
        <v>577</v>
      </c>
      <c r="H422" s="749">
        <v>115379</v>
      </c>
      <c r="I422" s="749">
        <v>15379</v>
      </c>
      <c r="J422" s="749" t="s">
        <v>581</v>
      </c>
      <c r="K422" s="749" t="s">
        <v>1292</v>
      </c>
      <c r="L422" s="752">
        <v>53.924999999999997</v>
      </c>
      <c r="M422" s="752">
        <v>4</v>
      </c>
      <c r="N422" s="753">
        <v>215.7</v>
      </c>
    </row>
    <row r="423" spans="1:14" ht="14.4" customHeight="1" x14ac:dyDescent="0.3">
      <c r="A423" s="747" t="s">
        <v>543</v>
      </c>
      <c r="B423" s="748" t="s">
        <v>544</v>
      </c>
      <c r="C423" s="749" t="s">
        <v>566</v>
      </c>
      <c r="D423" s="750" t="s">
        <v>567</v>
      </c>
      <c r="E423" s="751">
        <v>50113001</v>
      </c>
      <c r="F423" s="750" t="s">
        <v>569</v>
      </c>
      <c r="G423" s="749" t="s">
        <v>577</v>
      </c>
      <c r="H423" s="749">
        <v>102945</v>
      </c>
      <c r="I423" s="749">
        <v>2945</v>
      </c>
      <c r="J423" s="749" t="s">
        <v>583</v>
      </c>
      <c r="K423" s="749" t="s">
        <v>584</v>
      </c>
      <c r="L423" s="752">
        <v>8.6850000000000005</v>
      </c>
      <c r="M423" s="752">
        <v>2</v>
      </c>
      <c r="N423" s="753">
        <v>17.37</v>
      </c>
    </row>
    <row r="424" spans="1:14" ht="14.4" customHeight="1" x14ac:dyDescent="0.3">
      <c r="A424" s="747" t="s">
        <v>543</v>
      </c>
      <c r="B424" s="748" t="s">
        <v>544</v>
      </c>
      <c r="C424" s="749" t="s">
        <v>566</v>
      </c>
      <c r="D424" s="750" t="s">
        <v>567</v>
      </c>
      <c r="E424" s="751">
        <v>50113001</v>
      </c>
      <c r="F424" s="750" t="s">
        <v>569</v>
      </c>
      <c r="G424" s="749" t="s">
        <v>577</v>
      </c>
      <c r="H424" s="749">
        <v>115378</v>
      </c>
      <c r="I424" s="749">
        <v>15378</v>
      </c>
      <c r="J424" s="749" t="s">
        <v>583</v>
      </c>
      <c r="K424" s="749" t="s">
        <v>1293</v>
      </c>
      <c r="L424" s="752">
        <v>21.21</v>
      </c>
      <c r="M424" s="752">
        <v>1</v>
      </c>
      <c r="N424" s="753">
        <v>21.21</v>
      </c>
    </row>
    <row r="425" spans="1:14" ht="14.4" customHeight="1" x14ac:dyDescent="0.3">
      <c r="A425" s="747" t="s">
        <v>543</v>
      </c>
      <c r="B425" s="748" t="s">
        <v>544</v>
      </c>
      <c r="C425" s="749" t="s">
        <v>566</v>
      </c>
      <c r="D425" s="750" t="s">
        <v>567</v>
      </c>
      <c r="E425" s="751">
        <v>50113001</v>
      </c>
      <c r="F425" s="750" t="s">
        <v>569</v>
      </c>
      <c r="G425" s="749" t="s">
        <v>570</v>
      </c>
      <c r="H425" s="749">
        <v>176954</v>
      </c>
      <c r="I425" s="749">
        <v>176954</v>
      </c>
      <c r="J425" s="749" t="s">
        <v>588</v>
      </c>
      <c r="K425" s="749" t="s">
        <v>589</v>
      </c>
      <c r="L425" s="752">
        <v>94.926666666666691</v>
      </c>
      <c r="M425" s="752">
        <v>3</v>
      </c>
      <c r="N425" s="753">
        <v>284.78000000000009</v>
      </c>
    </row>
    <row r="426" spans="1:14" ht="14.4" customHeight="1" x14ac:dyDescent="0.3">
      <c r="A426" s="747" t="s">
        <v>543</v>
      </c>
      <c r="B426" s="748" t="s">
        <v>544</v>
      </c>
      <c r="C426" s="749" t="s">
        <v>566</v>
      </c>
      <c r="D426" s="750" t="s">
        <v>567</v>
      </c>
      <c r="E426" s="751">
        <v>50113001</v>
      </c>
      <c r="F426" s="750" t="s">
        <v>569</v>
      </c>
      <c r="G426" s="749" t="s">
        <v>577</v>
      </c>
      <c r="H426" s="749">
        <v>127263</v>
      </c>
      <c r="I426" s="749">
        <v>127263</v>
      </c>
      <c r="J426" s="749" t="s">
        <v>590</v>
      </c>
      <c r="K426" s="749" t="s">
        <v>592</v>
      </c>
      <c r="L426" s="752">
        <v>53.480000000000011</v>
      </c>
      <c r="M426" s="752">
        <v>3</v>
      </c>
      <c r="N426" s="753">
        <v>160.44000000000003</v>
      </c>
    </row>
    <row r="427" spans="1:14" ht="14.4" customHeight="1" x14ac:dyDescent="0.3">
      <c r="A427" s="747" t="s">
        <v>543</v>
      </c>
      <c r="B427" s="748" t="s">
        <v>544</v>
      </c>
      <c r="C427" s="749" t="s">
        <v>566</v>
      </c>
      <c r="D427" s="750" t="s">
        <v>567</v>
      </c>
      <c r="E427" s="751">
        <v>50113001</v>
      </c>
      <c r="F427" s="750" t="s">
        <v>569</v>
      </c>
      <c r="G427" s="749" t="s">
        <v>577</v>
      </c>
      <c r="H427" s="749">
        <v>849444</v>
      </c>
      <c r="I427" s="749">
        <v>163085</v>
      </c>
      <c r="J427" s="749" t="s">
        <v>1294</v>
      </c>
      <c r="K427" s="749" t="s">
        <v>1295</v>
      </c>
      <c r="L427" s="752">
        <v>29.06</v>
      </c>
      <c r="M427" s="752">
        <v>1</v>
      </c>
      <c r="N427" s="753">
        <v>29.06</v>
      </c>
    </row>
    <row r="428" spans="1:14" ht="14.4" customHeight="1" x14ac:dyDescent="0.3">
      <c r="A428" s="747" t="s">
        <v>543</v>
      </c>
      <c r="B428" s="748" t="s">
        <v>544</v>
      </c>
      <c r="C428" s="749" t="s">
        <v>566</v>
      </c>
      <c r="D428" s="750" t="s">
        <v>567</v>
      </c>
      <c r="E428" s="751">
        <v>50113001</v>
      </c>
      <c r="F428" s="750" t="s">
        <v>569</v>
      </c>
      <c r="G428" s="749" t="s">
        <v>570</v>
      </c>
      <c r="H428" s="749">
        <v>144794</v>
      </c>
      <c r="I428" s="749">
        <v>144794</v>
      </c>
      <c r="J428" s="749" t="s">
        <v>1296</v>
      </c>
      <c r="K428" s="749" t="s">
        <v>942</v>
      </c>
      <c r="L428" s="752">
        <v>156</v>
      </c>
      <c r="M428" s="752">
        <v>1</v>
      </c>
      <c r="N428" s="753">
        <v>156</v>
      </c>
    </row>
    <row r="429" spans="1:14" ht="14.4" customHeight="1" x14ac:dyDescent="0.3">
      <c r="A429" s="747" t="s">
        <v>543</v>
      </c>
      <c r="B429" s="748" t="s">
        <v>544</v>
      </c>
      <c r="C429" s="749" t="s">
        <v>566</v>
      </c>
      <c r="D429" s="750" t="s">
        <v>567</v>
      </c>
      <c r="E429" s="751">
        <v>50113001</v>
      </c>
      <c r="F429" s="750" t="s">
        <v>569</v>
      </c>
      <c r="G429" s="749" t="s">
        <v>570</v>
      </c>
      <c r="H429" s="749">
        <v>177395</v>
      </c>
      <c r="I429" s="749">
        <v>177395</v>
      </c>
      <c r="J429" s="749" t="s">
        <v>1297</v>
      </c>
      <c r="K429" s="749" t="s">
        <v>1298</v>
      </c>
      <c r="L429" s="752">
        <v>316.28000000000003</v>
      </c>
      <c r="M429" s="752">
        <v>1</v>
      </c>
      <c r="N429" s="753">
        <v>316.28000000000003</v>
      </c>
    </row>
    <row r="430" spans="1:14" ht="14.4" customHeight="1" x14ac:dyDescent="0.3">
      <c r="A430" s="747" t="s">
        <v>543</v>
      </c>
      <c r="B430" s="748" t="s">
        <v>544</v>
      </c>
      <c r="C430" s="749" t="s">
        <v>566</v>
      </c>
      <c r="D430" s="750" t="s">
        <v>567</v>
      </c>
      <c r="E430" s="751">
        <v>50113001</v>
      </c>
      <c r="F430" s="750" t="s">
        <v>569</v>
      </c>
      <c r="G430" s="749" t="s">
        <v>570</v>
      </c>
      <c r="H430" s="749">
        <v>145310</v>
      </c>
      <c r="I430" s="749">
        <v>45310</v>
      </c>
      <c r="J430" s="749" t="s">
        <v>600</v>
      </c>
      <c r="K430" s="749" t="s">
        <v>601</v>
      </c>
      <c r="L430" s="752">
        <v>44.64</v>
      </c>
      <c r="M430" s="752">
        <v>1</v>
      </c>
      <c r="N430" s="753">
        <v>44.64</v>
      </c>
    </row>
    <row r="431" spans="1:14" ht="14.4" customHeight="1" x14ac:dyDescent="0.3">
      <c r="A431" s="747" t="s">
        <v>543</v>
      </c>
      <c r="B431" s="748" t="s">
        <v>544</v>
      </c>
      <c r="C431" s="749" t="s">
        <v>566</v>
      </c>
      <c r="D431" s="750" t="s">
        <v>567</v>
      </c>
      <c r="E431" s="751">
        <v>50113001</v>
      </c>
      <c r="F431" s="750" t="s">
        <v>569</v>
      </c>
      <c r="G431" s="749" t="s">
        <v>570</v>
      </c>
      <c r="H431" s="749">
        <v>199295</v>
      </c>
      <c r="I431" s="749">
        <v>99295</v>
      </c>
      <c r="J431" s="749" t="s">
        <v>604</v>
      </c>
      <c r="K431" s="749" t="s">
        <v>605</v>
      </c>
      <c r="L431" s="752">
        <v>26.099999999999998</v>
      </c>
      <c r="M431" s="752">
        <v>1</v>
      </c>
      <c r="N431" s="753">
        <v>26.099999999999998</v>
      </c>
    </row>
    <row r="432" spans="1:14" ht="14.4" customHeight="1" x14ac:dyDescent="0.3">
      <c r="A432" s="747" t="s">
        <v>543</v>
      </c>
      <c r="B432" s="748" t="s">
        <v>544</v>
      </c>
      <c r="C432" s="749" t="s">
        <v>566</v>
      </c>
      <c r="D432" s="750" t="s">
        <v>567</v>
      </c>
      <c r="E432" s="751">
        <v>50113001</v>
      </c>
      <c r="F432" s="750" t="s">
        <v>569</v>
      </c>
      <c r="G432" s="749" t="s">
        <v>570</v>
      </c>
      <c r="H432" s="749">
        <v>844960</v>
      </c>
      <c r="I432" s="749">
        <v>125114</v>
      </c>
      <c r="J432" s="749" t="s">
        <v>604</v>
      </c>
      <c r="K432" s="749" t="s">
        <v>1299</v>
      </c>
      <c r="L432" s="752">
        <v>57.849999999999973</v>
      </c>
      <c r="M432" s="752">
        <v>3</v>
      </c>
      <c r="N432" s="753">
        <v>173.54999999999993</v>
      </c>
    </row>
    <row r="433" spans="1:14" ht="14.4" customHeight="1" x14ac:dyDescent="0.3">
      <c r="A433" s="747" t="s">
        <v>543</v>
      </c>
      <c r="B433" s="748" t="s">
        <v>544</v>
      </c>
      <c r="C433" s="749" t="s">
        <v>566</v>
      </c>
      <c r="D433" s="750" t="s">
        <v>567</v>
      </c>
      <c r="E433" s="751">
        <v>50113001</v>
      </c>
      <c r="F433" s="750" t="s">
        <v>569</v>
      </c>
      <c r="G433" s="749" t="s">
        <v>570</v>
      </c>
      <c r="H433" s="749">
        <v>196175</v>
      </c>
      <c r="I433" s="749">
        <v>96175</v>
      </c>
      <c r="J433" s="749" t="s">
        <v>1300</v>
      </c>
      <c r="K433" s="749" t="s">
        <v>1301</v>
      </c>
      <c r="L433" s="752">
        <v>91.21</v>
      </c>
      <c r="M433" s="752">
        <v>1</v>
      </c>
      <c r="N433" s="753">
        <v>91.21</v>
      </c>
    </row>
    <row r="434" spans="1:14" ht="14.4" customHeight="1" x14ac:dyDescent="0.3">
      <c r="A434" s="747" t="s">
        <v>543</v>
      </c>
      <c r="B434" s="748" t="s">
        <v>544</v>
      </c>
      <c r="C434" s="749" t="s">
        <v>566</v>
      </c>
      <c r="D434" s="750" t="s">
        <v>567</v>
      </c>
      <c r="E434" s="751">
        <v>50113001</v>
      </c>
      <c r="F434" s="750" t="s">
        <v>569</v>
      </c>
      <c r="G434" s="749" t="s">
        <v>570</v>
      </c>
      <c r="H434" s="749">
        <v>110555</v>
      </c>
      <c r="I434" s="749">
        <v>10555</v>
      </c>
      <c r="J434" s="749" t="s">
        <v>610</v>
      </c>
      <c r="K434" s="749" t="s">
        <v>611</v>
      </c>
      <c r="L434" s="752">
        <v>254.98</v>
      </c>
      <c r="M434" s="752">
        <v>1.85</v>
      </c>
      <c r="N434" s="753">
        <v>471.71300000000002</v>
      </c>
    </row>
    <row r="435" spans="1:14" ht="14.4" customHeight="1" x14ac:dyDescent="0.3">
      <c r="A435" s="747" t="s">
        <v>543</v>
      </c>
      <c r="B435" s="748" t="s">
        <v>544</v>
      </c>
      <c r="C435" s="749" t="s">
        <v>566</v>
      </c>
      <c r="D435" s="750" t="s">
        <v>567</v>
      </c>
      <c r="E435" s="751">
        <v>50113001</v>
      </c>
      <c r="F435" s="750" t="s">
        <v>569</v>
      </c>
      <c r="G435" s="749" t="s">
        <v>570</v>
      </c>
      <c r="H435" s="749">
        <v>196303</v>
      </c>
      <c r="I435" s="749">
        <v>96303</v>
      </c>
      <c r="J435" s="749" t="s">
        <v>1302</v>
      </c>
      <c r="K435" s="749" t="s">
        <v>1303</v>
      </c>
      <c r="L435" s="752">
        <v>41.000000000000021</v>
      </c>
      <c r="M435" s="752">
        <v>1</v>
      </c>
      <c r="N435" s="753">
        <v>41.000000000000021</v>
      </c>
    </row>
    <row r="436" spans="1:14" ht="14.4" customHeight="1" x14ac:dyDescent="0.3">
      <c r="A436" s="747" t="s">
        <v>543</v>
      </c>
      <c r="B436" s="748" t="s">
        <v>544</v>
      </c>
      <c r="C436" s="749" t="s">
        <v>566</v>
      </c>
      <c r="D436" s="750" t="s">
        <v>567</v>
      </c>
      <c r="E436" s="751">
        <v>50113001</v>
      </c>
      <c r="F436" s="750" t="s">
        <v>569</v>
      </c>
      <c r="G436" s="749" t="s">
        <v>570</v>
      </c>
      <c r="H436" s="749">
        <v>162859</v>
      </c>
      <c r="I436" s="749">
        <v>162859</v>
      </c>
      <c r="J436" s="749" t="s">
        <v>1304</v>
      </c>
      <c r="K436" s="749" t="s">
        <v>1305</v>
      </c>
      <c r="L436" s="752">
        <v>105.285</v>
      </c>
      <c r="M436" s="752">
        <v>2</v>
      </c>
      <c r="N436" s="753">
        <v>210.57</v>
      </c>
    </row>
    <row r="437" spans="1:14" ht="14.4" customHeight="1" x14ac:dyDescent="0.3">
      <c r="A437" s="747" t="s">
        <v>543</v>
      </c>
      <c r="B437" s="748" t="s">
        <v>544</v>
      </c>
      <c r="C437" s="749" t="s">
        <v>566</v>
      </c>
      <c r="D437" s="750" t="s">
        <v>567</v>
      </c>
      <c r="E437" s="751">
        <v>50113001</v>
      </c>
      <c r="F437" s="750" t="s">
        <v>569</v>
      </c>
      <c r="G437" s="749" t="s">
        <v>570</v>
      </c>
      <c r="H437" s="749">
        <v>192351</v>
      </c>
      <c r="I437" s="749">
        <v>92351</v>
      </c>
      <c r="J437" s="749" t="s">
        <v>616</v>
      </c>
      <c r="K437" s="749" t="s">
        <v>617</v>
      </c>
      <c r="L437" s="752">
        <v>86.219999999999985</v>
      </c>
      <c r="M437" s="752">
        <v>3</v>
      </c>
      <c r="N437" s="753">
        <v>258.65999999999997</v>
      </c>
    </row>
    <row r="438" spans="1:14" ht="14.4" customHeight="1" x14ac:dyDescent="0.3">
      <c r="A438" s="747" t="s">
        <v>543</v>
      </c>
      <c r="B438" s="748" t="s">
        <v>544</v>
      </c>
      <c r="C438" s="749" t="s">
        <v>566</v>
      </c>
      <c r="D438" s="750" t="s">
        <v>567</v>
      </c>
      <c r="E438" s="751">
        <v>50113001</v>
      </c>
      <c r="F438" s="750" t="s">
        <v>569</v>
      </c>
      <c r="G438" s="749" t="s">
        <v>577</v>
      </c>
      <c r="H438" s="749">
        <v>112892</v>
      </c>
      <c r="I438" s="749">
        <v>12892</v>
      </c>
      <c r="J438" s="749" t="s">
        <v>1306</v>
      </c>
      <c r="K438" s="749" t="s">
        <v>1244</v>
      </c>
      <c r="L438" s="752">
        <v>104.34333333333336</v>
      </c>
      <c r="M438" s="752">
        <v>3</v>
      </c>
      <c r="N438" s="753">
        <v>313.03000000000009</v>
      </c>
    </row>
    <row r="439" spans="1:14" ht="14.4" customHeight="1" x14ac:dyDescent="0.3">
      <c r="A439" s="747" t="s">
        <v>543</v>
      </c>
      <c r="B439" s="748" t="s">
        <v>544</v>
      </c>
      <c r="C439" s="749" t="s">
        <v>566</v>
      </c>
      <c r="D439" s="750" t="s">
        <v>567</v>
      </c>
      <c r="E439" s="751">
        <v>50113001</v>
      </c>
      <c r="F439" s="750" t="s">
        <v>569</v>
      </c>
      <c r="G439" s="749" t="s">
        <v>570</v>
      </c>
      <c r="H439" s="749">
        <v>140274</v>
      </c>
      <c r="I439" s="749">
        <v>40274</v>
      </c>
      <c r="J439" s="749" t="s">
        <v>621</v>
      </c>
      <c r="K439" s="749" t="s">
        <v>622</v>
      </c>
      <c r="L439" s="752">
        <v>51.77000000000001</v>
      </c>
      <c r="M439" s="752">
        <v>6</v>
      </c>
      <c r="N439" s="753">
        <v>310.62000000000006</v>
      </c>
    </row>
    <row r="440" spans="1:14" ht="14.4" customHeight="1" x14ac:dyDescent="0.3">
      <c r="A440" s="747" t="s">
        <v>543</v>
      </c>
      <c r="B440" s="748" t="s">
        <v>544</v>
      </c>
      <c r="C440" s="749" t="s">
        <v>566</v>
      </c>
      <c r="D440" s="750" t="s">
        <v>567</v>
      </c>
      <c r="E440" s="751">
        <v>50113001</v>
      </c>
      <c r="F440" s="750" t="s">
        <v>569</v>
      </c>
      <c r="G440" s="749" t="s">
        <v>570</v>
      </c>
      <c r="H440" s="749">
        <v>117168</v>
      </c>
      <c r="I440" s="749">
        <v>17168</v>
      </c>
      <c r="J440" s="749" t="s">
        <v>623</v>
      </c>
      <c r="K440" s="749" t="s">
        <v>1307</v>
      </c>
      <c r="L440" s="752">
        <v>135.45000000000002</v>
      </c>
      <c r="M440" s="752">
        <v>1</v>
      </c>
      <c r="N440" s="753">
        <v>135.45000000000002</v>
      </c>
    </row>
    <row r="441" spans="1:14" ht="14.4" customHeight="1" x14ac:dyDescent="0.3">
      <c r="A441" s="747" t="s">
        <v>543</v>
      </c>
      <c r="B441" s="748" t="s">
        <v>544</v>
      </c>
      <c r="C441" s="749" t="s">
        <v>566</v>
      </c>
      <c r="D441" s="750" t="s">
        <v>567</v>
      </c>
      <c r="E441" s="751">
        <v>50113001</v>
      </c>
      <c r="F441" s="750" t="s">
        <v>569</v>
      </c>
      <c r="G441" s="749" t="s">
        <v>570</v>
      </c>
      <c r="H441" s="749">
        <v>102679</v>
      </c>
      <c r="I441" s="749">
        <v>2679</v>
      </c>
      <c r="J441" s="749" t="s">
        <v>627</v>
      </c>
      <c r="K441" s="749" t="s">
        <v>628</v>
      </c>
      <c r="L441" s="752">
        <v>164.48</v>
      </c>
      <c r="M441" s="752">
        <v>1</v>
      </c>
      <c r="N441" s="753">
        <v>164.48</v>
      </c>
    </row>
    <row r="442" spans="1:14" ht="14.4" customHeight="1" x14ac:dyDescent="0.3">
      <c r="A442" s="747" t="s">
        <v>543</v>
      </c>
      <c r="B442" s="748" t="s">
        <v>544</v>
      </c>
      <c r="C442" s="749" t="s">
        <v>566</v>
      </c>
      <c r="D442" s="750" t="s">
        <v>567</v>
      </c>
      <c r="E442" s="751">
        <v>50113001</v>
      </c>
      <c r="F442" s="750" t="s">
        <v>569</v>
      </c>
      <c r="G442" s="749" t="s">
        <v>545</v>
      </c>
      <c r="H442" s="749">
        <v>176690</v>
      </c>
      <c r="I442" s="749">
        <v>176690</v>
      </c>
      <c r="J442" s="749" t="s">
        <v>1308</v>
      </c>
      <c r="K442" s="749" t="s">
        <v>1309</v>
      </c>
      <c r="L442" s="752">
        <v>115.93</v>
      </c>
      <c r="M442" s="752">
        <v>1</v>
      </c>
      <c r="N442" s="753">
        <v>115.93</v>
      </c>
    </row>
    <row r="443" spans="1:14" ht="14.4" customHeight="1" x14ac:dyDescent="0.3">
      <c r="A443" s="747" t="s">
        <v>543</v>
      </c>
      <c r="B443" s="748" t="s">
        <v>544</v>
      </c>
      <c r="C443" s="749" t="s">
        <v>566</v>
      </c>
      <c r="D443" s="750" t="s">
        <v>567</v>
      </c>
      <c r="E443" s="751">
        <v>50113001</v>
      </c>
      <c r="F443" s="750" t="s">
        <v>569</v>
      </c>
      <c r="G443" s="749" t="s">
        <v>577</v>
      </c>
      <c r="H443" s="749">
        <v>131536</v>
      </c>
      <c r="I443" s="749">
        <v>31536</v>
      </c>
      <c r="J443" s="749" t="s">
        <v>636</v>
      </c>
      <c r="K443" s="749" t="s">
        <v>1310</v>
      </c>
      <c r="L443" s="752">
        <v>207.49</v>
      </c>
      <c r="M443" s="752">
        <v>4</v>
      </c>
      <c r="N443" s="753">
        <v>829.96</v>
      </c>
    </row>
    <row r="444" spans="1:14" ht="14.4" customHeight="1" x14ac:dyDescent="0.3">
      <c r="A444" s="747" t="s">
        <v>543</v>
      </c>
      <c r="B444" s="748" t="s">
        <v>544</v>
      </c>
      <c r="C444" s="749" t="s">
        <v>566</v>
      </c>
      <c r="D444" s="750" t="s">
        <v>567</v>
      </c>
      <c r="E444" s="751">
        <v>50113001</v>
      </c>
      <c r="F444" s="750" t="s">
        <v>569</v>
      </c>
      <c r="G444" s="749" t="s">
        <v>577</v>
      </c>
      <c r="H444" s="749">
        <v>58038</v>
      </c>
      <c r="I444" s="749">
        <v>58038</v>
      </c>
      <c r="J444" s="749" t="s">
        <v>1311</v>
      </c>
      <c r="K444" s="749" t="s">
        <v>1312</v>
      </c>
      <c r="L444" s="752">
        <v>249.81000000000006</v>
      </c>
      <c r="M444" s="752">
        <v>1</v>
      </c>
      <c r="N444" s="753">
        <v>249.81000000000006</v>
      </c>
    </row>
    <row r="445" spans="1:14" ht="14.4" customHeight="1" x14ac:dyDescent="0.3">
      <c r="A445" s="747" t="s">
        <v>543</v>
      </c>
      <c r="B445" s="748" t="s">
        <v>544</v>
      </c>
      <c r="C445" s="749" t="s">
        <v>566</v>
      </c>
      <c r="D445" s="750" t="s">
        <v>567</v>
      </c>
      <c r="E445" s="751">
        <v>50113001</v>
      </c>
      <c r="F445" s="750" t="s">
        <v>569</v>
      </c>
      <c r="G445" s="749" t="s">
        <v>570</v>
      </c>
      <c r="H445" s="749">
        <v>845329</v>
      </c>
      <c r="I445" s="749">
        <v>0</v>
      </c>
      <c r="J445" s="749" t="s">
        <v>645</v>
      </c>
      <c r="K445" s="749" t="s">
        <v>545</v>
      </c>
      <c r="L445" s="752">
        <v>178.41</v>
      </c>
      <c r="M445" s="752">
        <v>10</v>
      </c>
      <c r="N445" s="753">
        <v>1784.1</v>
      </c>
    </row>
    <row r="446" spans="1:14" ht="14.4" customHeight="1" x14ac:dyDescent="0.3">
      <c r="A446" s="747" t="s">
        <v>543</v>
      </c>
      <c r="B446" s="748" t="s">
        <v>544</v>
      </c>
      <c r="C446" s="749" t="s">
        <v>566</v>
      </c>
      <c r="D446" s="750" t="s">
        <v>567</v>
      </c>
      <c r="E446" s="751">
        <v>50113001</v>
      </c>
      <c r="F446" s="750" t="s">
        <v>569</v>
      </c>
      <c r="G446" s="749" t="s">
        <v>570</v>
      </c>
      <c r="H446" s="749">
        <v>203954</v>
      </c>
      <c r="I446" s="749">
        <v>203954</v>
      </c>
      <c r="J446" s="749" t="s">
        <v>646</v>
      </c>
      <c r="K446" s="749" t="s">
        <v>647</v>
      </c>
      <c r="L446" s="752">
        <v>92.25833333333334</v>
      </c>
      <c r="M446" s="752">
        <v>6</v>
      </c>
      <c r="N446" s="753">
        <v>553.55000000000007</v>
      </c>
    </row>
    <row r="447" spans="1:14" ht="14.4" customHeight="1" x14ac:dyDescent="0.3">
      <c r="A447" s="747" t="s">
        <v>543</v>
      </c>
      <c r="B447" s="748" t="s">
        <v>544</v>
      </c>
      <c r="C447" s="749" t="s">
        <v>566</v>
      </c>
      <c r="D447" s="750" t="s">
        <v>567</v>
      </c>
      <c r="E447" s="751">
        <v>50113001</v>
      </c>
      <c r="F447" s="750" t="s">
        <v>569</v>
      </c>
      <c r="G447" s="749" t="s">
        <v>577</v>
      </c>
      <c r="H447" s="749">
        <v>158716</v>
      </c>
      <c r="I447" s="749">
        <v>158716</v>
      </c>
      <c r="J447" s="749" t="s">
        <v>648</v>
      </c>
      <c r="K447" s="749" t="s">
        <v>649</v>
      </c>
      <c r="L447" s="752">
        <v>174.44999999999996</v>
      </c>
      <c r="M447" s="752">
        <v>3</v>
      </c>
      <c r="N447" s="753">
        <v>523.34999999999991</v>
      </c>
    </row>
    <row r="448" spans="1:14" ht="14.4" customHeight="1" x14ac:dyDescent="0.3">
      <c r="A448" s="747" t="s">
        <v>543</v>
      </c>
      <c r="B448" s="748" t="s">
        <v>544</v>
      </c>
      <c r="C448" s="749" t="s">
        <v>566</v>
      </c>
      <c r="D448" s="750" t="s">
        <v>567</v>
      </c>
      <c r="E448" s="751">
        <v>50113001</v>
      </c>
      <c r="F448" s="750" t="s">
        <v>569</v>
      </c>
      <c r="G448" s="749" t="s">
        <v>577</v>
      </c>
      <c r="H448" s="749">
        <v>158673</v>
      </c>
      <c r="I448" s="749">
        <v>158673</v>
      </c>
      <c r="J448" s="749" t="s">
        <v>650</v>
      </c>
      <c r="K448" s="749" t="s">
        <v>651</v>
      </c>
      <c r="L448" s="752">
        <v>26.469999999999992</v>
      </c>
      <c r="M448" s="752">
        <v>1</v>
      </c>
      <c r="N448" s="753">
        <v>26.469999999999992</v>
      </c>
    </row>
    <row r="449" spans="1:14" ht="14.4" customHeight="1" x14ac:dyDescent="0.3">
      <c r="A449" s="747" t="s">
        <v>543</v>
      </c>
      <c r="B449" s="748" t="s">
        <v>544</v>
      </c>
      <c r="C449" s="749" t="s">
        <v>566</v>
      </c>
      <c r="D449" s="750" t="s">
        <v>567</v>
      </c>
      <c r="E449" s="751">
        <v>50113001</v>
      </c>
      <c r="F449" s="750" t="s">
        <v>569</v>
      </c>
      <c r="G449" s="749" t="s">
        <v>570</v>
      </c>
      <c r="H449" s="749">
        <v>199466</v>
      </c>
      <c r="I449" s="749">
        <v>199466</v>
      </c>
      <c r="J449" s="749" t="s">
        <v>657</v>
      </c>
      <c r="K449" s="749" t="s">
        <v>658</v>
      </c>
      <c r="L449" s="752">
        <v>112.51500000000003</v>
      </c>
      <c r="M449" s="752">
        <v>4</v>
      </c>
      <c r="N449" s="753">
        <v>450.06000000000012</v>
      </c>
    </row>
    <row r="450" spans="1:14" ht="14.4" customHeight="1" x14ac:dyDescent="0.3">
      <c r="A450" s="747" t="s">
        <v>543</v>
      </c>
      <c r="B450" s="748" t="s">
        <v>544</v>
      </c>
      <c r="C450" s="749" t="s">
        <v>566</v>
      </c>
      <c r="D450" s="750" t="s">
        <v>567</v>
      </c>
      <c r="E450" s="751">
        <v>50113001</v>
      </c>
      <c r="F450" s="750" t="s">
        <v>569</v>
      </c>
      <c r="G450" s="749" t="s">
        <v>577</v>
      </c>
      <c r="H450" s="749">
        <v>130560</v>
      </c>
      <c r="I450" s="749">
        <v>30560</v>
      </c>
      <c r="J450" s="749" t="s">
        <v>1313</v>
      </c>
      <c r="K450" s="749" t="s">
        <v>664</v>
      </c>
      <c r="L450" s="752">
        <v>198.81</v>
      </c>
      <c r="M450" s="752">
        <v>1</v>
      </c>
      <c r="N450" s="753">
        <v>198.81</v>
      </c>
    </row>
    <row r="451" spans="1:14" ht="14.4" customHeight="1" x14ac:dyDescent="0.3">
      <c r="A451" s="747" t="s">
        <v>543</v>
      </c>
      <c r="B451" s="748" t="s">
        <v>544</v>
      </c>
      <c r="C451" s="749" t="s">
        <v>566</v>
      </c>
      <c r="D451" s="750" t="s">
        <v>567</v>
      </c>
      <c r="E451" s="751">
        <v>50113001</v>
      </c>
      <c r="F451" s="750" t="s">
        <v>569</v>
      </c>
      <c r="G451" s="749" t="s">
        <v>570</v>
      </c>
      <c r="H451" s="749">
        <v>164888</v>
      </c>
      <c r="I451" s="749">
        <v>164888</v>
      </c>
      <c r="J451" s="749" t="s">
        <v>661</v>
      </c>
      <c r="K451" s="749" t="s">
        <v>662</v>
      </c>
      <c r="L451" s="752">
        <v>215.31</v>
      </c>
      <c r="M451" s="752">
        <v>1</v>
      </c>
      <c r="N451" s="753">
        <v>215.31</v>
      </c>
    </row>
    <row r="452" spans="1:14" ht="14.4" customHeight="1" x14ac:dyDescent="0.3">
      <c r="A452" s="747" t="s">
        <v>543</v>
      </c>
      <c r="B452" s="748" t="s">
        <v>544</v>
      </c>
      <c r="C452" s="749" t="s">
        <v>566</v>
      </c>
      <c r="D452" s="750" t="s">
        <v>567</v>
      </c>
      <c r="E452" s="751">
        <v>50113001</v>
      </c>
      <c r="F452" s="750" t="s">
        <v>569</v>
      </c>
      <c r="G452" s="749" t="s">
        <v>577</v>
      </c>
      <c r="H452" s="749">
        <v>849990</v>
      </c>
      <c r="I452" s="749">
        <v>102596</v>
      </c>
      <c r="J452" s="749" t="s">
        <v>669</v>
      </c>
      <c r="K452" s="749" t="s">
        <v>1314</v>
      </c>
      <c r="L452" s="752">
        <v>24.749999999999996</v>
      </c>
      <c r="M452" s="752">
        <v>1</v>
      </c>
      <c r="N452" s="753">
        <v>24.749999999999996</v>
      </c>
    </row>
    <row r="453" spans="1:14" ht="14.4" customHeight="1" x14ac:dyDescent="0.3">
      <c r="A453" s="747" t="s">
        <v>543</v>
      </c>
      <c r="B453" s="748" t="s">
        <v>544</v>
      </c>
      <c r="C453" s="749" t="s">
        <v>566</v>
      </c>
      <c r="D453" s="750" t="s">
        <v>567</v>
      </c>
      <c r="E453" s="751">
        <v>50113001</v>
      </c>
      <c r="F453" s="750" t="s">
        <v>569</v>
      </c>
      <c r="G453" s="749" t="s">
        <v>577</v>
      </c>
      <c r="H453" s="749">
        <v>850390</v>
      </c>
      <c r="I453" s="749">
        <v>102600</v>
      </c>
      <c r="J453" s="749" t="s">
        <v>669</v>
      </c>
      <c r="K453" s="749" t="s">
        <v>670</v>
      </c>
      <c r="L453" s="752">
        <v>68</v>
      </c>
      <c r="M453" s="752">
        <v>6</v>
      </c>
      <c r="N453" s="753">
        <v>408</v>
      </c>
    </row>
    <row r="454" spans="1:14" ht="14.4" customHeight="1" x14ac:dyDescent="0.3">
      <c r="A454" s="747" t="s">
        <v>543</v>
      </c>
      <c r="B454" s="748" t="s">
        <v>544</v>
      </c>
      <c r="C454" s="749" t="s">
        <v>566</v>
      </c>
      <c r="D454" s="750" t="s">
        <v>567</v>
      </c>
      <c r="E454" s="751">
        <v>50113001</v>
      </c>
      <c r="F454" s="750" t="s">
        <v>569</v>
      </c>
      <c r="G454" s="749" t="s">
        <v>577</v>
      </c>
      <c r="H454" s="749">
        <v>110253</v>
      </c>
      <c r="I454" s="749">
        <v>10253</v>
      </c>
      <c r="J454" s="749" t="s">
        <v>673</v>
      </c>
      <c r="K454" s="749" t="s">
        <v>1292</v>
      </c>
      <c r="L454" s="752">
        <v>194.68000000000006</v>
      </c>
      <c r="M454" s="752">
        <v>1</v>
      </c>
      <c r="N454" s="753">
        <v>194.68000000000006</v>
      </c>
    </row>
    <row r="455" spans="1:14" ht="14.4" customHeight="1" x14ac:dyDescent="0.3">
      <c r="A455" s="747" t="s">
        <v>543</v>
      </c>
      <c r="B455" s="748" t="s">
        <v>544</v>
      </c>
      <c r="C455" s="749" t="s">
        <v>566</v>
      </c>
      <c r="D455" s="750" t="s">
        <v>567</v>
      </c>
      <c r="E455" s="751">
        <v>50113001</v>
      </c>
      <c r="F455" s="750" t="s">
        <v>569</v>
      </c>
      <c r="G455" s="749" t="s">
        <v>577</v>
      </c>
      <c r="H455" s="749">
        <v>848477</v>
      </c>
      <c r="I455" s="749">
        <v>124346</v>
      </c>
      <c r="J455" s="749" t="s">
        <v>1315</v>
      </c>
      <c r="K455" s="749" t="s">
        <v>1316</v>
      </c>
      <c r="L455" s="752">
        <v>131.29000000000002</v>
      </c>
      <c r="M455" s="752">
        <v>1</v>
      </c>
      <c r="N455" s="753">
        <v>131.29000000000002</v>
      </c>
    </row>
    <row r="456" spans="1:14" ht="14.4" customHeight="1" x14ac:dyDescent="0.3">
      <c r="A456" s="747" t="s">
        <v>543</v>
      </c>
      <c r="B456" s="748" t="s">
        <v>544</v>
      </c>
      <c r="C456" s="749" t="s">
        <v>566</v>
      </c>
      <c r="D456" s="750" t="s">
        <v>567</v>
      </c>
      <c r="E456" s="751">
        <v>50113001</v>
      </c>
      <c r="F456" s="750" t="s">
        <v>569</v>
      </c>
      <c r="G456" s="749" t="s">
        <v>577</v>
      </c>
      <c r="H456" s="749">
        <v>117425</v>
      </c>
      <c r="I456" s="749">
        <v>17425</v>
      </c>
      <c r="J456" s="749" t="s">
        <v>676</v>
      </c>
      <c r="K456" s="749" t="s">
        <v>677</v>
      </c>
      <c r="L456" s="752">
        <v>19.819999999999993</v>
      </c>
      <c r="M456" s="752">
        <v>3</v>
      </c>
      <c r="N456" s="753">
        <v>59.45999999999998</v>
      </c>
    </row>
    <row r="457" spans="1:14" ht="14.4" customHeight="1" x14ac:dyDescent="0.3">
      <c r="A457" s="747" t="s">
        <v>543</v>
      </c>
      <c r="B457" s="748" t="s">
        <v>544</v>
      </c>
      <c r="C457" s="749" t="s">
        <v>566</v>
      </c>
      <c r="D457" s="750" t="s">
        <v>567</v>
      </c>
      <c r="E457" s="751">
        <v>50113001</v>
      </c>
      <c r="F457" s="750" t="s">
        <v>569</v>
      </c>
      <c r="G457" s="749" t="s">
        <v>577</v>
      </c>
      <c r="H457" s="749">
        <v>117431</v>
      </c>
      <c r="I457" s="749">
        <v>17431</v>
      </c>
      <c r="J457" s="749" t="s">
        <v>678</v>
      </c>
      <c r="K457" s="749" t="s">
        <v>609</v>
      </c>
      <c r="L457" s="752">
        <v>27.1</v>
      </c>
      <c r="M457" s="752">
        <v>4</v>
      </c>
      <c r="N457" s="753">
        <v>108.4</v>
      </c>
    </row>
    <row r="458" spans="1:14" ht="14.4" customHeight="1" x14ac:dyDescent="0.3">
      <c r="A458" s="747" t="s">
        <v>543</v>
      </c>
      <c r="B458" s="748" t="s">
        <v>544</v>
      </c>
      <c r="C458" s="749" t="s">
        <v>566</v>
      </c>
      <c r="D458" s="750" t="s">
        <v>567</v>
      </c>
      <c r="E458" s="751">
        <v>50113001</v>
      </c>
      <c r="F458" s="750" t="s">
        <v>569</v>
      </c>
      <c r="G458" s="749" t="s">
        <v>570</v>
      </c>
      <c r="H458" s="749">
        <v>114808</v>
      </c>
      <c r="I458" s="749">
        <v>14808</v>
      </c>
      <c r="J458" s="749" t="s">
        <v>679</v>
      </c>
      <c r="K458" s="749" t="s">
        <v>680</v>
      </c>
      <c r="L458" s="752">
        <v>53.460000000000008</v>
      </c>
      <c r="M458" s="752">
        <v>4</v>
      </c>
      <c r="N458" s="753">
        <v>213.84000000000003</v>
      </c>
    </row>
    <row r="459" spans="1:14" ht="14.4" customHeight="1" x14ac:dyDescent="0.3">
      <c r="A459" s="747" t="s">
        <v>543</v>
      </c>
      <c r="B459" s="748" t="s">
        <v>544</v>
      </c>
      <c r="C459" s="749" t="s">
        <v>566</v>
      </c>
      <c r="D459" s="750" t="s">
        <v>567</v>
      </c>
      <c r="E459" s="751">
        <v>50113001</v>
      </c>
      <c r="F459" s="750" t="s">
        <v>569</v>
      </c>
      <c r="G459" s="749" t="s">
        <v>570</v>
      </c>
      <c r="H459" s="749">
        <v>156992</v>
      </c>
      <c r="I459" s="749">
        <v>56992</v>
      </c>
      <c r="J459" s="749" t="s">
        <v>681</v>
      </c>
      <c r="K459" s="749" t="s">
        <v>682</v>
      </c>
      <c r="L459" s="752">
        <v>61.445</v>
      </c>
      <c r="M459" s="752">
        <v>2</v>
      </c>
      <c r="N459" s="753">
        <v>122.89</v>
      </c>
    </row>
    <row r="460" spans="1:14" ht="14.4" customHeight="1" x14ac:dyDescent="0.3">
      <c r="A460" s="747" t="s">
        <v>543</v>
      </c>
      <c r="B460" s="748" t="s">
        <v>544</v>
      </c>
      <c r="C460" s="749" t="s">
        <v>566</v>
      </c>
      <c r="D460" s="750" t="s">
        <v>567</v>
      </c>
      <c r="E460" s="751">
        <v>50113001</v>
      </c>
      <c r="F460" s="750" t="s">
        <v>569</v>
      </c>
      <c r="G460" s="749" t="s">
        <v>570</v>
      </c>
      <c r="H460" s="749">
        <v>156993</v>
      </c>
      <c r="I460" s="749">
        <v>56993</v>
      </c>
      <c r="J460" s="749" t="s">
        <v>683</v>
      </c>
      <c r="K460" s="749" t="s">
        <v>684</v>
      </c>
      <c r="L460" s="752">
        <v>73.149999999999991</v>
      </c>
      <c r="M460" s="752">
        <v>1</v>
      </c>
      <c r="N460" s="753">
        <v>73.149999999999991</v>
      </c>
    </row>
    <row r="461" spans="1:14" ht="14.4" customHeight="1" x14ac:dyDescent="0.3">
      <c r="A461" s="747" t="s">
        <v>543</v>
      </c>
      <c r="B461" s="748" t="s">
        <v>544</v>
      </c>
      <c r="C461" s="749" t="s">
        <v>566</v>
      </c>
      <c r="D461" s="750" t="s">
        <v>567</v>
      </c>
      <c r="E461" s="751">
        <v>50113001</v>
      </c>
      <c r="F461" s="750" t="s">
        <v>569</v>
      </c>
      <c r="G461" s="749" t="s">
        <v>570</v>
      </c>
      <c r="H461" s="749">
        <v>211304</v>
      </c>
      <c r="I461" s="749">
        <v>211304</v>
      </c>
      <c r="J461" s="749" t="s">
        <v>685</v>
      </c>
      <c r="K461" s="749" t="s">
        <v>1317</v>
      </c>
      <c r="L461" s="752">
        <v>1179.2199999999998</v>
      </c>
      <c r="M461" s="752">
        <v>1</v>
      </c>
      <c r="N461" s="753">
        <v>1179.2199999999998</v>
      </c>
    </row>
    <row r="462" spans="1:14" ht="14.4" customHeight="1" x14ac:dyDescent="0.3">
      <c r="A462" s="747" t="s">
        <v>543</v>
      </c>
      <c r="B462" s="748" t="s">
        <v>544</v>
      </c>
      <c r="C462" s="749" t="s">
        <v>566</v>
      </c>
      <c r="D462" s="750" t="s">
        <v>567</v>
      </c>
      <c r="E462" s="751">
        <v>50113001</v>
      </c>
      <c r="F462" s="750" t="s">
        <v>569</v>
      </c>
      <c r="G462" s="749" t="s">
        <v>577</v>
      </c>
      <c r="H462" s="749">
        <v>214435</v>
      </c>
      <c r="I462" s="749">
        <v>214435</v>
      </c>
      <c r="J462" s="749" t="s">
        <v>687</v>
      </c>
      <c r="K462" s="749" t="s">
        <v>689</v>
      </c>
      <c r="L462" s="752">
        <v>42.88</v>
      </c>
      <c r="M462" s="752">
        <v>1</v>
      </c>
      <c r="N462" s="753">
        <v>42.88</v>
      </c>
    </row>
    <row r="463" spans="1:14" ht="14.4" customHeight="1" x14ac:dyDescent="0.3">
      <c r="A463" s="747" t="s">
        <v>543</v>
      </c>
      <c r="B463" s="748" t="s">
        <v>544</v>
      </c>
      <c r="C463" s="749" t="s">
        <v>566</v>
      </c>
      <c r="D463" s="750" t="s">
        <v>567</v>
      </c>
      <c r="E463" s="751">
        <v>50113001</v>
      </c>
      <c r="F463" s="750" t="s">
        <v>569</v>
      </c>
      <c r="G463" s="749" t="s">
        <v>577</v>
      </c>
      <c r="H463" s="749">
        <v>214526</v>
      </c>
      <c r="I463" s="749">
        <v>214526</v>
      </c>
      <c r="J463" s="749" t="s">
        <v>1318</v>
      </c>
      <c r="K463" s="749" t="s">
        <v>1319</v>
      </c>
      <c r="L463" s="752">
        <v>85.750000000000014</v>
      </c>
      <c r="M463" s="752">
        <v>2</v>
      </c>
      <c r="N463" s="753">
        <v>171.50000000000003</v>
      </c>
    </row>
    <row r="464" spans="1:14" ht="14.4" customHeight="1" x14ac:dyDescent="0.3">
      <c r="A464" s="747" t="s">
        <v>543</v>
      </c>
      <c r="B464" s="748" t="s">
        <v>544</v>
      </c>
      <c r="C464" s="749" t="s">
        <v>566</v>
      </c>
      <c r="D464" s="750" t="s">
        <v>567</v>
      </c>
      <c r="E464" s="751">
        <v>50113001</v>
      </c>
      <c r="F464" s="750" t="s">
        <v>569</v>
      </c>
      <c r="G464" s="749" t="s">
        <v>577</v>
      </c>
      <c r="H464" s="749">
        <v>214427</v>
      </c>
      <c r="I464" s="749">
        <v>214427</v>
      </c>
      <c r="J464" s="749" t="s">
        <v>690</v>
      </c>
      <c r="K464" s="749" t="s">
        <v>691</v>
      </c>
      <c r="L464" s="752">
        <v>16.585000000000001</v>
      </c>
      <c r="M464" s="752">
        <v>20</v>
      </c>
      <c r="N464" s="753">
        <v>331.70000000000005</v>
      </c>
    </row>
    <row r="465" spans="1:14" ht="14.4" customHeight="1" x14ac:dyDescent="0.3">
      <c r="A465" s="747" t="s">
        <v>543</v>
      </c>
      <c r="B465" s="748" t="s">
        <v>544</v>
      </c>
      <c r="C465" s="749" t="s">
        <v>566</v>
      </c>
      <c r="D465" s="750" t="s">
        <v>567</v>
      </c>
      <c r="E465" s="751">
        <v>50113001</v>
      </c>
      <c r="F465" s="750" t="s">
        <v>569</v>
      </c>
      <c r="G465" s="749" t="s">
        <v>570</v>
      </c>
      <c r="H465" s="749">
        <v>194669</v>
      </c>
      <c r="I465" s="749">
        <v>194669</v>
      </c>
      <c r="J465" s="749" t="s">
        <v>692</v>
      </c>
      <c r="K465" s="749" t="s">
        <v>693</v>
      </c>
      <c r="L465" s="752">
        <v>1005.1300000000002</v>
      </c>
      <c r="M465" s="752">
        <v>1</v>
      </c>
      <c r="N465" s="753">
        <v>1005.1300000000002</v>
      </c>
    </row>
    <row r="466" spans="1:14" ht="14.4" customHeight="1" x14ac:dyDescent="0.3">
      <c r="A466" s="747" t="s">
        <v>543</v>
      </c>
      <c r="B466" s="748" t="s">
        <v>544</v>
      </c>
      <c r="C466" s="749" t="s">
        <v>566</v>
      </c>
      <c r="D466" s="750" t="s">
        <v>567</v>
      </c>
      <c r="E466" s="751">
        <v>50113001</v>
      </c>
      <c r="F466" s="750" t="s">
        <v>569</v>
      </c>
      <c r="G466" s="749" t="s">
        <v>577</v>
      </c>
      <c r="H466" s="749">
        <v>113768</v>
      </c>
      <c r="I466" s="749">
        <v>13768</v>
      </c>
      <c r="J466" s="749" t="s">
        <v>696</v>
      </c>
      <c r="K466" s="749" t="s">
        <v>1320</v>
      </c>
      <c r="L466" s="752">
        <v>89.31</v>
      </c>
      <c r="M466" s="752">
        <v>1</v>
      </c>
      <c r="N466" s="753">
        <v>89.31</v>
      </c>
    </row>
    <row r="467" spans="1:14" ht="14.4" customHeight="1" x14ac:dyDescent="0.3">
      <c r="A467" s="747" t="s">
        <v>543</v>
      </c>
      <c r="B467" s="748" t="s">
        <v>544</v>
      </c>
      <c r="C467" s="749" t="s">
        <v>566</v>
      </c>
      <c r="D467" s="750" t="s">
        <v>567</v>
      </c>
      <c r="E467" s="751">
        <v>50113001</v>
      </c>
      <c r="F467" s="750" t="s">
        <v>569</v>
      </c>
      <c r="G467" s="749" t="s">
        <v>570</v>
      </c>
      <c r="H467" s="749">
        <v>173405</v>
      </c>
      <c r="I467" s="749">
        <v>173405</v>
      </c>
      <c r="J467" s="749" t="s">
        <v>1321</v>
      </c>
      <c r="K467" s="749" t="s">
        <v>1322</v>
      </c>
      <c r="L467" s="752">
        <v>241.76</v>
      </c>
      <c r="M467" s="752">
        <v>1</v>
      </c>
      <c r="N467" s="753">
        <v>241.76</v>
      </c>
    </row>
    <row r="468" spans="1:14" ht="14.4" customHeight="1" x14ac:dyDescent="0.3">
      <c r="A468" s="747" t="s">
        <v>543</v>
      </c>
      <c r="B468" s="748" t="s">
        <v>544</v>
      </c>
      <c r="C468" s="749" t="s">
        <v>566</v>
      </c>
      <c r="D468" s="750" t="s">
        <v>567</v>
      </c>
      <c r="E468" s="751">
        <v>50113001</v>
      </c>
      <c r="F468" s="750" t="s">
        <v>569</v>
      </c>
      <c r="G468" s="749" t="s">
        <v>570</v>
      </c>
      <c r="H468" s="749">
        <v>213255</v>
      </c>
      <c r="I468" s="749">
        <v>213255</v>
      </c>
      <c r="J468" s="749" t="s">
        <v>701</v>
      </c>
      <c r="K468" s="749" t="s">
        <v>702</v>
      </c>
      <c r="L468" s="752">
        <v>125.72400000000002</v>
      </c>
      <c r="M468" s="752">
        <v>5</v>
      </c>
      <c r="N468" s="753">
        <v>628.62000000000012</v>
      </c>
    </row>
    <row r="469" spans="1:14" ht="14.4" customHeight="1" x14ac:dyDescent="0.3">
      <c r="A469" s="747" t="s">
        <v>543</v>
      </c>
      <c r="B469" s="748" t="s">
        <v>544</v>
      </c>
      <c r="C469" s="749" t="s">
        <v>566</v>
      </c>
      <c r="D469" s="750" t="s">
        <v>567</v>
      </c>
      <c r="E469" s="751">
        <v>50113001</v>
      </c>
      <c r="F469" s="750" t="s">
        <v>569</v>
      </c>
      <c r="G469" s="749" t="s">
        <v>570</v>
      </c>
      <c r="H469" s="749">
        <v>193104</v>
      </c>
      <c r="I469" s="749">
        <v>93104</v>
      </c>
      <c r="J469" s="749" t="s">
        <v>705</v>
      </c>
      <c r="K469" s="749" t="s">
        <v>706</v>
      </c>
      <c r="L469" s="752">
        <v>46.859999999999992</v>
      </c>
      <c r="M469" s="752">
        <v>1</v>
      </c>
      <c r="N469" s="753">
        <v>46.859999999999992</v>
      </c>
    </row>
    <row r="470" spans="1:14" ht="14.4" customHeight="1" x14ac:dyDescent="0.3">
      <c r="A470" s="747" t="s">
        <v>543</v>
      </c>
      <c r="B470" s="748" t="s">
        <v>544</v>
      </c>
      <c r="C470" s="749" t="s">
        <v>566</v>
      </c>
      <c r="D470" s="750" t="s">
        <v>567</v>
      </c>
      <c r="E470" s="751">
        <v>50113001</v>
      </c>
      <c r="F470" s="750" t="s">
        <v>569</v>
      </c>
      <c r="G470" s="749" t="s">
        <v>570</v>
      </c>
      <c r="H470" s="749">
        <v>193105</v>
      </c>
      <c r="I470" s="749">
        <v>93105</v>
      </c>
      <c r="J470" s="749" t="s">
        <v>705</v>
      </c>
      <c r="K470" s="749" t="s">
        <v>1323</v>
      </c>
      <c r="L470" s="752">
        <v>206.55</v>
      </c>
      <c r="M470" s="752">
        <v>2</v>
      </c>
      <c r="N470" s="753">
        <v>413.1</v>
      </c>
    </row>
    <row r="471" spans="1:14" ht="14.4" customHeight="1" x14ac:dyDescent="0.3">
      <c r="A471" s="747" t="s">
        <v>543</v>
      </c>
      <c r="B471" s="748" t="s">
        <v>544</v>
      </c>
      <c r="C471" s="749" t="s">
        <v>566</v>
      </c>
      <c r="D471" s="750" t="s">
        <v>567</v>
      </c>
      <c r="E471" s="751">
        <v>50113001</v>
      </c>
      <c r="F471" s="750" t="s">
        <v>569</v>
      </c>
      <c r="G471" s="749" t="s">
        <v>577</v>
      </c>
      <c r="H471" s="749">
        <v>192587</v>
      </c>
      <c r="I471" s="749">
        <v>92587</v>
      </c>
      <c r="J471" s="749" t="s">
        <v>709</v>
      </c>
      <c r="K471" s="749" t="s">
        <v>710</v>
      </c>
      <c r="L471" s="752">
        <v>58.249999999999986</v>
      </c>
      <c r="M471" s="752">
        <v>5</v>
      </c>
      <c r="N471" s="753">
        <v>291.24999999999994</v>
      </c>
    </row>
    <row r="472" spans="1:14" ht="14.4" customHeight="1" x14ac:dyDescent="0.3">
      <c r="A472" s="747" t="s">
        <v>543</v>
      </c>
      <c r="B472" s="748" t="s">
        <v>544</v>
      </c>
      <c r="C472" s="749" t="s">
        <v>566</v>
      </c>
      <c r="D472" s="750" t="s">
        <v>567</v>
      </c>
      <c r="E472" s="751">
        <v>50113001</v>
      </c>
      <c r="F472" s="750" t="s">
        <v>569</v>
      </c>
      <c r="G472" s="749" t="s">
        <v>570</v>
      </c>
      <c r="H472" s="749">
        <v>201992</v>
      </c>
      <c r="I472" s="749">
        <v>201992</v>
      </c>
      <c r="J472" s="749" t="s">
        <v>711</v>
      </c>
      <c r="K472" s="749" t="s">
        <v>1324</v>
      </c>
      <c r="L472" s="752">
        <v>553.47400000000005</v>
      </c>
      <c r="M472" s="752">
        <v>5</v>
      </c>
      <c r="N472" s="753">
        <v>2767.3700000000003</v>
      </c>
    </row>
    <row r="473" spans="1:14" ht="14.4" customHeight="1" x14ac:dyDescent="0.3">
      <c r="A473" s="747" t="s">
        <v>543</v>
      </c>
      <c r="B473" s="748" t="s">
        <v>544</v>
      </c>
      <c r="C473" s="749" t="s">
        <v>566</v>
      </c>
      <c r="D473" s="750" t="s">
        <v>567</v>
      </c>
      <c r="E473" s="751">
        <v>50113001</v>
      </c>
      <c r="F473" s="750" t="s">
        <v>569</v>
      </c>
      <c r="G473" s="749" t="s">
        <v>570</v>
      </c>
      <c r="H473" s="749">
        <v>117011</v>
      </c>
      <c r="I473" s="749">
        <v>17011</v>
      </c>
      <c r="J473" s="749" t="s">
        <v>725</v>
      </c>
      <c r="K473" s="749" t="s">
        <v>726</v>
      </c>
      <c r="L473" s="752">
        <v>145.565</v>
      </c>
      <c r="M473" s="752">
        <v>4</v>
      </c>
      <c r="N473" s="753">
        <v>582.26</v>
      </c>
    </row>
    <row r="474" spans="1:14" ht="14.4" customHeight="1" x14ac:dyDescent="0.3">
      <c r="A474" s="747" t="s">
        <v>543</v>
      </c>
      <c r="B474" s="748" t="s">
        <v>544</v>
      </c>
      <c r="C474" s="749" t="s">
        <v>566</v>
      </c>
      <c r="D474" s="750" t="s">
        <v>567</v>
      </c>
      <c r="E474" s="751">
        <v>50113001</v>
      </c>
      <c r="F474" s="750" t="s">
        <v>569</v>
      </c>
      <c r="G474" s="749" t="s">
        <v>570</v>
      </c>
      <c r="H474" s="749">
        <v>192143</v>
      </c>
      <c r="I474" s="749">
        <v>192143</v>
      </c>
      <c r="J474" s="749" t="s">
        <v>1325</v>
      </c>
      <c r="K474" s="749" t="s">
        <v>1326</v>
      </c>
      <c r="L474" s="752">
        <v>214.83</v>
      </c>
      <c r="M474" s="752">
        <v>1</v>
      </c>
      <c r="N474" s="753">
        <v>214.83</v>
      </c>
    </row>
    <row r="475" spans="1:14" ht="14.4" customHeight="1" x14ac:dyDescent="0.3">
      <c r="A475" s="747" t="s">
        <v>543</v>
      </c>
      <c r="B475" s="748" t="s">
        <v>544</v>
      </c>
      <c r="C475" s="749" t="s">
        <v>566</v>
      </c>
      <c r="D475" s="750" t="s">
        <v>567</v>
      </c>
      <c r="E475" s="751">
        <v>50113001</v>
      </c>
      <c r="F475" s="750" t="s">
        <v>569</v>
      </c>
      <c r="G475" s="749" t="s">
        <v>570</v>
      </c>
      <c r="H475" s="749">
        <v>153642</v>
      </c>
      <c r="I475" s="749">
        <v>53642</v>
      </c>
      <c r="J475" s="749" t="s">
        <v>1327</v>
      </c>
      <c r="K475" s="749" t="s">
        <v>1328</v>
      </c>
      <c r="L475" s="752">
        <v>46.560000000000009</v>
      </c>
      <c r="M475" s="752">
        <v>1</v>
      </c>
      <c r="N475" s="753">
        <v>46.560000000000009</v>
      </c>
    </row>
    <row r="476" spans="1:14" ht="14.4" customHeight="1" x14ac:dyDescent="0.3">
      <c r="A476" s="747" t="s">
        <v>543</v>
      </c>
      <c r="B476" s="748" t="s">
        <v>544</v>
      </c>
      <c r="C476" s="749" t="s">
        <v>566</v>
      </c>
      <c r="D476" s="750" t="s">
        <v>567</v>
      </c>
      <c r="E476" s="751">
        <v>50113001</v>
      </c>
      <c r="F476" s="750" t="s">
        <v>569</v>
      </c>
      <c r="G476" s="749" t="s">
        <v>570</v>
      </c>
      <c r="H476" s="749">
        <v>102479</v>
      </c>
      <c r="I476" s="749">
        <v>2479</v>
      </c>
      <c r="J476" s="749" t="s">
        <v>731</v>
      </c>
      <c r="K476" s="749" t="s">
        <v>1329</v>
      </c>
      <c r="L476" s="752">
        <v>65.580000000000069</v>
      </c>
      <c r="M476" s="752">
        <v>1</v>
      </c>
      <c r="N476" s="753">
        <v>65.580000000000069</v>
      </c>
    </row>
    <row r="477" spans="1:14" ht="14.4" customHeight="1" x14ac:dyDescent="0.3">
      <c r="A477" s="747" t="s">
        <v>543</v>
      </c>
      <c r="B477" s="748" t="s">
        <v>544</v>
      </c>
      <c r="C477" s="749" t="s">
        <v>566</v>
      </c>
      <c r="D477" s="750" t="s">
        <v>567</v>
      </c>
      <c r="E477" s="751">
        <v>50113001</v>
      </c>
      <c r="F477" s="750" t="s">
        <v>569</v>
      </c>
      <c r="G477" s="749" t="s">
        <v>570</v>
      </c>
      <c r="H477" s="749">
        <v>58880</v>
      </c>
      <c r="I477" s="749">
        <v>58880</v>
      </c>
      <c r="J477" s="749" t="s">
        <v>1330</v>
      </c>
      <c r="K477" s="749" t="s">
        <v>1331</v>
      </c>
      <c r="L477" s="752">
        <v>46.01</v>
      </c>
      <c r="M477" s="752">
        <v>3</v>
      </c>
      <c r="N477" s="753">
        <v>138.03</v>
      </c>
    </row>
    <row r="478" spans="1:14" ht="14.4" customHeight="1" x14ac:dyDescent="0.3">
      <c r="A478" s="747" t="s">
        <v>543</v>
      </c>
      <c r="B478" s="748" t="s">
        <v>544</v>
      </c>
      <c r="C478" s="749" t="s">
        <v>566</v>
      </c>
      <c r="D478" s="750" t="s">
        <v>567</v>
      </c>
      <c r="E478" s="751">
        <v>50113001</v>
      </c>
      <c r="F478" s="750" t="s">
        <v>569</v>
      </c>
      <c r="G478" s="749" t="s">
        <v>577</v>
      </c>
      <c r="H478" s="749">
        <v>148748</v>
      </c>
      <c r="I478" s="749">
        <v>148748</v>
      </c>
      <c r="J478" s="749" t="s">
        <v>740</v>
      </c>
      <c r="K478" s="749" t="s">
        <v>741</v>
      </c>
      <c r="L478" s="752">
        <v>404.83</v>
      </c>
      <c r="M478" s="752">
        <v>1</v>
      </c>
      <c r="N478" s="753">
        <v>404.83</v>
      </c>
    </row>
    <row r="479" spans="1:14" ht="14.4" customHeight="1" x14ac:dyDescent="0.3">
      <c r="A479" s="747" t="s">
        <v>543</v>
      </c>
      <c r="B479" s="748" t="s">
        <v>544</v>
      </c>
      <c r="C479" s="749" t="s">
        <v>566</v>
      </c>
      <c r="D479" s="750" t="s">
        <v>567</v>
      </c>
      <c r="E479" s="751">
        <v>50113001</v>
      </c>
      <c r="F479" s="750" t="s">
        <v>569</v>
      </c>
      <c r="G479" s="749" t="s">
        <v>577</v>
      </c>
      <c r="H479" s="749">
        <v>215715</v>
      </c>
      <c r="I479" s="749">
        <v>215715</v>
      </c>
      <c r="J479" s="749" t="s">
        <v>745</v>
      </c>
      <c r="K479" s="749" t="s">
        <v>746</v>
      </c>
      <c r="L479" s="752">
        <v>66.340000000000018</v>
      </c>
      <c r="M479" s="752">
        <v>4</v>
      </c>
      <c r="N479" s="753">
        <v>265.36000000000007</v>
      </c>
    </row>
    <row r="480" spans="1:14" ht="14.4" customHeight="1" x14ac:dyDescent="0.3">
      <c r="A480" s="747" t="s">
        <v>543</v>
      </c>
      <c r="B480" s="748" t="s">
        <v>544</v>
      </c>
      <c r="C480" s="749" t="s">
        <v>566</v>
      </c>
      <c r="D480" s="750" t="s">
        <v>567</v>
      </c>
      <c r="E480" s="751">
        <v>50113001</v>
      </c>
      <c r="F480" s="750" t="s">
        <v>569</v>
      </c>
      <c r="G480" s="749" t="s">
        <v>545</v>
      </c>
      <c r="H480" s="749">
        <v>147285</v>
      </c>
      <c r="I480" s="749">
        <v>47285</v>
      </c>
      <c r="J480" s="749" t="s">
        <v>1332</v>
      </c>
      <c r="K480" s="749" t="s">
        <v>1333</v>
      </c>
      <c r="L480" s="752">
        <v>1188.2</v>
      </c>
      <c r="M480" s="752">
        <v>2</v>
      </c>
      <c r="N480" s="753">
        <v>2376.4</v>
      </c>
    </row>
    <row r="481" spans="1:14" ht="14.4" customHeight="1" x14ac:dyDescent="0.3">
      <c r="A481" s="747" t="s">
        <v>543</v>
      </c>
      <c r="B481" s="748" t="s">
        <v>544</v>
      </c>
      <c r="C481" s="749" t="s">
        <v>566</v>
      </c>
      <c r="D481" s="750" t="s">
        <v>567</v>
      </c>
      <c r="E481" s="751">
        <v>50113001</v>
      </c>
      <c r="F481" s="750" t="s">
        <v>569</v>
      </c>
      <c r="G481" s="749" t="s">
        <v>570</v>
      </c>
      <c r="H481" s="749">
        <v>905098</v>
      </c>
      <c r="I481" s="749">
        <v>23989</v>
      </c>
      <c r="J481" s="749" t="s">
        <v>751</v>
      </c>
      <c r="K481" s="749" t="s">
        <v>545</v>
      </c>
      <c r="L481" s="752">
        <v>416.99</v>
      </c>
      <c r="M481" s="752">
        <v>1</v>
      </c>
      <c r="N481" s="753">
        <v>416.99</v>
      </c>
    </row>
    <row r="482" spans="1:14" ht="14.4" customHeight="1" x14ac:dyDescent="0.3">
      <c r="A482" s="747" t="s">
        <v>543</v>
      </c>
      <c r="B482" s="748" t="s">
        <v>544</v>
      </c>
      <c r="C482" s="749" t="s">
        <v>566</v>
      </c>
      <c r="D482" s="750" t="s">
        <v>567</v>
      </c>
      <c r="E482" s="751">
        <v>50113001</v>
      </c>
      <c r="F482" s="750" t="s">
        <v>569</v>
      </c>
      <c r="G482" s="749" t="s">
        <v>570</v>
      </c>
      <c r="H482" s="749">
        <v>126502</v>
      </c>
      <c r="I482" s="749">
        <v>26502</v>
      </c>
      <c r="J482" s="749" t="s">
        <v>1334</v>
      </c>
      <c r="K482" s="749" t="s">
        <v>1335</v>
      </c>
      <c r="L482" s="752">
        <v>723.87999999999977</v>
      </c>
      <c r="M482" s="752">
        <v>1</v>
      </c>
      <c r="N482" s="753">
        <v>723.87999999999977</v>
      </c>
    </row>
    <row r="483" spans="1:14" ht="14.4" customHeight="1" x14ac:dyDescent="0.3">
      <c r="A483" s="747" t="s">
        <v>543</v>
      </c>
      <c r="B483" s="748" t="s">
        <v>544</v>
      </c>
      <c r="C483" s="749" t="s">
        <v>566</v>
      </c>
      <c r="D483" s="750" t="s">
        <v>567</v>
      </c>
      <c r="E483" s="751">
        <v>50113001</v>
      </c>
      <c r="F483" s="750" t="s">
        <v>569</v>
      </c>
      <c r="G483" s="749" t="s">
        <v>570</v>
      </c>
      <c r="H483" s="749">
        <v>215476</v>
      </c>
      <c r="I483" s="749">
        <v>215476</v>
      </c>
      <c r="J483" s="749" t="s">
        <v>754</v>
      </c>
      <c r="K483" s="749" t="s">
        <v>755</v>
      </c>
      <c r="L483" s="752">
        <v>123.11000000000003</v>
      </c>
      <c r="M483" s="752">
        <v>1</v>
      </c>
      <c r="N483" s="753">
        <v>123.11000000000003</v>
      </c>
    </row>
    <row r="484" spans="1:14" ht="14.4" customHeight="1" x14ac:dyDescent="0.3">
      <c r="A484" s="747" t="s">
        <v>543</v>
      </c>
      <c r="B484" s="748" t="s">
        <v>544</v>
      </c>
      <c r="C484" s="749" t="s">
        <v>566</v>
      </c>
      <c r="D484" s="750" t="s">
        <v>567</v>
      </c>
      <c r="E484" s="751">
        <v>50113001</v>
      </c>
      <c r="F484" s="750" t="s">
        <v>569</v>
      </c>
      <c r="G484" s="749" t="s">
        <v>570</v>
      </c>
      <c r="H484" s="749">
        <v>158793</v>
      </c>
      <c r="I484" s="749">
        <v>58793</v>
      </c>
      <c r="J484" s="749" t="s">
        <v>1336</v>
      </c>
      <c r="K484" s="749" t="s">
        <v>1337</v>
      </c>
      <c r="L484" s="752">
        <v>272.78999999999996</v>
      </c>
      <c r="M484" s="752">
        <v>1</v>
      </c>
      <c r="N484" s="753">
        <v>272.78999999999996</v>
      </c>
    </row>
    <row r="485" spans="1:14" ht="14.4" customHeight="1" x14ac:dyDescent="0.3">
      <c r="A485" s="747" t="s">
        <v>543</v>
      </c>
      <c r="B485" s="748" t="s">
        <v>544</v>
      </c>
      <c r="C485" s="749" t="s">
        <v>566</v>
      </c>
      <c r="D485" s="750" t="s">
        <v>567</v>
      </c>
      <c r="E485" s="751">
        <v>50113001</v>
      </c>
      <c r="F485" s="750" t="s">
        <v>569</v>
      </c>
      <c r="G485" s="749" t="s">
        <v>577</v>
      </c>
      <c r="H485" s="749">
        <v>847627</v>
      </c>
      <c r="I485" s="749">
        <v>134502</v>
      </c>
      <c r="J485" s="749" t="s">
        <v>1338</v>
      </c>
      <c r="K485" s="749" t="s">
        <v>1339</v>
      </c>
      <c r="L485" s="752">
        <v>50.098000000000013</v>
      </c>
      <c r="M485" s="752">
        <v>5</v>
      </c>
      <c r="N485" s="753">
        <v>250.49000000000007</v>
      </c>
    </row>
    <row r="486" spans="1:14" ht="14.4" customHeight="1" x14ac:dyDescent="0.3">
      <c r="A486" s="747" t="s">
        <v>543</v>
      </c>
      <c r="B486" s="748" t="s">
        <v>544</v>
      </c>
      <c r="C486" s="749" t="s">
        <v>566</v>
      </c>
      <c r="D486" s="750" t="s">
        <v>567</v>
      </c>
      <c r="E486" s="751">
        <v>50113001</v>
      </c>
      <c r="F486" s="750" t="s">
        <v>569</v>
      </c>
      <c r="G486" s="749" t="s">
        <v>570</v>
      </c>
      <c r="H486" s="749">
        <v>210108</v>
      </c>
      <c r="I486" s="749">
        <v>210108</v>
      </c>
      <c r="J486" s="749" t="s">
        <v>1340</v>
      </c>
      <c r="K486" s="749" t="s">
        <v>1341</v>
      </c>
      <c r="L486" s="752">
        <v>735.08000000000015</v>
      </c>
      <c r="M486" s="752">
        <v>1</v>
      </c>
      <c r="N486" s="753">
        <v>735.08000000000015</v>
      </c>
    </row>
    <row r="487" spans="1:14" ht="14.4" customHeight="1" x14ac:dyDescent="0.3">
      <c r="A487" s="747" t="s">
        <v>543</v>
      </c>
      <c r="B487" s="748" t="s">
        <v>544</v>
      </c>
      <c r="C487" s="749" t="s">
        <v>566</v>
      </c>
      <c r="D487" s="750" t="s">
        <v>567</v>
      </c>
      <c r="E487" s="751">
        <v>50113001</v>
      </c>
      <c r="F487" s="750" t="s">
        <v>569</v>
      </c>
      <c r="G487" s="749" t="s">
        <v>577</v>
      </c>
      <c r="H487" s="749">
        <v>193745</v>
      </c>
      <c r="I487" s="749">
        <v>193745</v>
      </c>
      <c r="J487" s="749" t="s">
        <v>1340</v>
      </c>
      <c r="K487" s="749" t="s">
        <v>1342</v>
      </c>
      <c r="L487" s="752">
        <v>1566.1000000000004</v>
      </c>
      <c r="M487" s="752">
        <v>1</v>
      </c>
      <c r="N487" s="753">
        <v>1566.1000000000004</v>
      </c>
    </row>
    <row r="488" spans="1:14" ht="14.4" customHeight="1" x14ac:dyDescent="0.3">
      <c r="A488" s="747" t="s">
        <v>543</v>
      </c>
      <c r="B488" s="748" t="s">
        <v>544</v>
      </c>
      <c r="C488" s="749" t="s">
        <v>566</v>
      </c>
      <c r="D488" s="750" t="s">
        <v>567</v>
      </c>
      <c r="E488" s="751">
        <v>50113001</v>
      </c>
      <c r="F488" s="750" t="s">
        <v>569</v>
      </c>
      <c r="G488" s="749" t="s">
        <v>570</v>
      </c>
      <c r="H488" s="749">
        <v>145274</v>
      </c>
      <c r="I488" s="749">
        <v>45274</v>
      </c>
      <c r="J488" s="749" t="s">
        <v>756</v>
      </c>
      <c r="K488" s="749" t="s">
        <v>757</v>
      </c>
      <c r="L488" s="752">
        <v>56.269999999999989</v>
      </c>
      <c r="M488" s="752">
        <v>1</v>
      </c>
      <c r="N488" s="753">
        <v>56.269999999999989</v>
      </c>
    </row>
    <row r="489" spans="1:14" ht="14.4" customHeight="1" x14ac:dyDescent="0.3">
      <c r="A489" s="747" t="s">
        <v>543</v>
      </c>
      <c r="B489" s="748" t="s">
        <v>544</v>
      </c>
      <c r="C489" s="749" t="s">
        <v>566</v>
      </c>
      <c r="D489" s="750" t="s">
        <v>567</v>
      </c>
      <c r="E489" s="751">
        <v>50113001</v>
      </c>
      <c r="F489" s="750" t="s">
        <v>569</v>
      </c>
      <c r="G489" s="749" t="s">
        <v>570</v>
      </c>
      <c r="H489" s="749">
        <v>145275</v>
      </c>
      <c r="I489" s="749">
        <v>45275</v>
      </c>
      <c r="J489" s="749" t="s">
        <v>1343</v>
      </c>
      <c r="K489" s="749" t="s">
        <v>954</v>
      </c>
      <c r="L489" s="752">
        <v>67.19</v>
      </c>
      <c r="M489" s="752">
        <v>1</v>
      </c>
      <c r="N489" s="753">
        <v>67.19</v>
      </c>
    </row>
    <row r="490" spans="1:14" ht="14.4" customHeight="1" x14ac:dyDescent="0.3">
      <c r="A490" s="747" t="s">
        <v>543</v>
      </c>
      <c r="B490" s="748" t="s">
        <v>544</v>
      </c>
      <c r="C490" s="749" t="s">
        <v>566</v>
      </c>
      <c r="D490" s="750" t="s">
        <v>567</v>
      </c>
      <c r="E490" s="751">
        <v>50113001</v>
      </c>
      <c r="F490" s="750" t="s">
        <v>569</v>
      </c>
      <c r="G490" s="749" t="s">
        <v>570</v>
      </c>
      <c r="H490" s="749">
        <v>166506</v>
      </c>
      <c r="I490" s="749">
        <v>66506</v>
      </c>
      <c r="J490" s="749" t="s">
        <v>758</v>
      </c>
      <c r="K490" s="749" t="s">
        <v>759</v>
      </c>
      <c r="L490" s="752">
        <v>46.96</v>
      </c>
      <c r="M490" s="752">
        <v>2</v>
      </c>
      <c r="N490" s="753">
        <v>93.92</v>
      </c>
    </row>
    <row r="491" spans="1:14" ht="14.4" customHeight="1" x14ac:dyDescent="0.3">
      <c r="A491" s="747" t="s">
        <v>543</v>
      </c>
      <c r="B491" s="748" t="s">
        <v>544</v>
      </c>
      <c r="C491" s="749" t="s">
        <v>566</v>
      </c>
      <c r="D491" s="750" t="s">
        <v>567</v>
      </c>
      <c r="E491" s="751">
        <v>50113001</v>
      </c>
      <c r="F491" s="750" t="s">
        <v>569</v>
      </c>
      <c r="G491" s="749" t="s">
        <v>570</v>
      </c>
      <c r="H491" s="749">
        <v>166015</v>
      </c>
      <c r="I491" s="749">
        <v>66015</v>
      </c>
      <c r="J491" s="749" t="s">
        <v>763</v>
      </c>
      <c r="K491" s="749" t="s">
        <v>764</v>
      </c>
      <c r="L491" s="752">
        <v>83.61333333333333</v>
      </c>
      <c r="M491" s="752">
        <v>3</v>
      </c>
      <c r="N491" s="753">
        <v>250.84</v>
      </c>
    </row>
    <row r="492" spans="1:14" ht="14.4" customHeight="1" x14ac:dyDescent="0.3">
      <c r="A492" s="747" t="s">
        <v>543</v>
      </c>
      <c r="B492" s="748" t="s">
        <v>544</v>
      </c>
      <c r="C492" s="749" t="s">
        <v>566</v>
      </c>
      <c r="D492" s="750" t="s">
        <v>567</v>
      </c>
      <c r="E492" s="751">
        <v>50113001</v>
      </c>
      <c r="F492" s="750" t="s">
        <v>569</v>
      </c>
      <c r="G492" s="749" t="s">
        <v>570</v>
      </c>
      <c r="H492" s="749">
        <v>162083</v>
      </c>
      <c r="I492" s="749">
        <v>162083</v>
      </c>
      <c r="J492" s="749" t="s">
        <v>767</v>
      </c>
      <c r="K492" s="749" t="s">
        <v>768</v>
      </c>
      <c r="L492" s="752">
        <v>454.60000000000025</v>
      </c>
      <c r="M492" s="752">
        <v>1</v>
      </c>
      <c r="N492" s="753">
        <v>454.60000000000025</v>
      </c>
    </row>
    <row r="493" spans="1:14" ht="14.4" customHeight="1" x14ac:dyDescent="0.3">
      <c r="A493" s="747" t="s">
        <v>543</v>
      </c>
      <c r="B493" s="748" t="s">
        <v>544</v>
      </c>
      <c r="C493" s="749" t="s">
        <v>566</v>
      </c>
      <c r="D493" s="750" t="s">
        <v>567</v>
      </c>
      <c r="E493" s="751">
        <v>50113001</v>
      </c>
      <c r="F493" s="750" t="s">
        <v>569</v>
      </c>
      <c r="G493" s="749" t="s">
        <v>570</v>
      </c>
      <c r="H493" s="749">
        <v>199680</v>
      </c>
      <c r="I493" s="749">
        <v>199680</v>
      </c>
      <c r="J493" s="749" t="s">
        <v>770</v>
      </c>
      <c r="K493" s="749" t="s">
        <v>771</v>
      </c>
      <c r="L493" s="752">
        <v>362.92</v>
      </c>
      <c r="M493" s="752">
        <v>1</v>
      </c>
      <c r="N493" s="753">
        <v>362.92</v>
      </c>
    </row>
    <row r="494" spans="1:14" ht="14.4" customHeight="1" x14ac:dyDescent="0.3">
      <c r="A494" s="747" t="s">
        <v>543</v>
      </c>
      <c r="B494" s="748" t="s">
        <v>544</v>
      </c>
      <c r="C494" s="749" t="s">
        <v>566</v>
      </c>
      <c r="D494" s="750" t="s">
        <v>567</v>
      </c>
      <c r="E494" s="751">
        <v>50113001</v>
      </c>
      <c r="F494" s="750" t="s">
        <v>569</v>
      </c>
      <c r="G494" s="749" t="s">
        <v>570</v>
      </c>
      <c r="H494" s="749">
        <v>187076</v>
      </c>
      <c r="I494" s="749">
        <v>87076</v>
      </c>
      <c r="J494" s="749" t="s">
        <v>772</v>
      </c>
      <c r="K494" s="749" t="s">
        <v>773</v>
      </c>
      <c r="L494" s="752">
        <v>132.13499999999999</v>
      </c>
      <c r="M494" s="752">
        <v>12</v>
      </c>
      <c r="N494" s="753">
        <v>1585.62</v>
      </c>
    </row>
    <row r="495" spans="1:14" ht="14.4" customHeight="1" x14ac:dyDescent="0.3">
      <c r="A495" s="747" t="s">
        <v>543</v>
      </c>
      <c r="B495" s="748" t="s">
        <v>544</v>
      </c>
      <c r="C495" s="749" t="s">
        <v>566</v>
      </c>
      <c r="D495" s="750" t="s">
        <v>567</v>
      </c>
      <c r="E495" s="751">
        <v>50113001</v>
      </c>
      <c r="F495" s="750" t="s">
        <v>569</v>
      </c>
      <c r="G495" s="749" t="s">
        <v>570</v>
      </c>
      <c r="H495" s="749">
        <v>848560</v>
      </c>
      <c r="I495" s="749">
        <v>125752</v>
      </c>
      <c r="J495" s="749" t="s">
        <v>778</v>
      </c>
      <c r="K495" s="749" t="s">
        <v>779</v>
      </c>
      <c r="L495" s="752">
        <v>186.87</v>
      </c>
      <c r="M495" s="752">
        <v>3</v>
      </c>
      <c r="N495" s="753">
        <v>560.61</v>
      </c>
    </row>
    <row r="496" spans="1:14" ht="14.4" customHeight="1" x14ac:dyDescent="0.3">
      <c r="A496" s="747" t="s">
        <v>543</v>
      </c>
      <c r="B496" s="748" t="s">
        <v>544</v>
      </c>
      <c r="C496" s="749" t="s">
        <v>566</v>
      </c>
      <c r="D496" s="750" t="s">
        <v>567</v>
      </c>
      <c r="E496" s="751">
        <v>50113001</v>
      </c>
      <c r="F496" s="750" t="s">
        <v>569</v>
      </c>
      <c r="G496" s="749" t="s">
        <v>570</v>
      </c>
      <c r="H496" s="749">
        <v>129740</v>
      </c>
      <c r="I496" s="749">
        <v>29740</v>
      </c>
      <c r="J496" s="749" t="s">
        <v>1344</v>
      </c>
      <c r="K496" s="749" t="s">
        <v>712</v>
      </c>
      <c r="L496" s="752">
        <v>808.3</v>
      </c>
      <c r="M496" s="752">
        <v>1</v>
      </c>
      <c r="N496" s="753">
        <v>808.3</v>
      </c>
    </row>
    <row r="497" spans="1:14" ht="14.4" customHeight="1" x14ac:dyDescent="0.3">
      <c r="A497" s="747" t="s">
        <v>543</v>
      </c>
      <c r="B497" s="748" t="s">
        <v>544</v>
      </c>
      <c r="C497" s="749" t="s">
        <v>566</v>
      </c>
      <c r="D497" s="750" t="s">
        <v>567</v>
      </c>
      <c r="E497" s="751">
        <v>50113001</v>
      </c>
      <c r="F497" s="750" t="s">
        <v>569</v>
      </c>
      <c r="G497" s="749" t="s">
        <v>570</v>
      </c>
      <c r="H497" s="749">
        <v>214902</v>
      </c>
      <c r="I497" s="749">
        <v>214902</v>
      </c>
      <c r="J497" s="749" t="s">
        <v>780</v>
      </c>
      <c r="K497" s="749" t="s">
        <v>781</v>
      </c>
      <c r="L497" s="752">
        <v>48.93</v>
      </c>
      <c r="M497" s="752">
        <v>1</v>
      </c>
      <c r="N497" s="753">
        <v>48.93</v>
      </c>
    </row>
    <row r="498" spans="1:14" ht="14.4" customHeight="1" x14ac:dyDescent="0.3">
      <c r="A498" s="747" t="s">
        <v>543</v>
      </c>
      <c r="B498" s="748" t="s">
        <v>544</v>
      </c>
      <c r="C498" s="749" t="s">
        <v>566</v>
      </c>
      <c r="D498" s="750" t="s">
        <v>567</v>
      </c>
      <c r="E498" s="751">
        <v>50113001</v>
      </c>
      <c r="F498" s="750" t="s">
        <v>569</v>
      </c>
      <c r="G498" s="749" t="s">
        <v>570</v>
      </c>
      <c r="H498" s="749">
        <v>214904</v>
      </c>
      <c r="I498" s="749">
        <v>214904</v>
      </c>
      <c r="J498" s="749" t="s">
        <v>782</v>
      </c>
      <c r="K498" s="749" t="s">
        <v>783</v>
      </c>
      <c r="L498" s="752">
        <v>64.79000000000002</v>
      </c>
      <c r="M498" s="752">
        <v>5</v>
      </c>
      <c r="N498" s="753">
        <v>323.9500000000001</v>
      </c>
    </row>
    <row r="499" spans="1:14" ht="14.4" customHeight="1" x14ac:dyDescent="0.3">
      <c r="A499" s="747" t="s">
        <v>543</v>
      </c>
      <c r="B499" s="748" t="s">
        <v>544</v>
      </c>
      <c r="C499" s="749" t="s">
        <v>566</v>
      </c>
      <c r="D499" s="750" t="s">
        <v>567</v>
      </c>
      <c r="E499" s="751">
        <v>50113001</v>
      </c>
      <c r="F499" s="750" t="s">
        <v>569</v>
      </c>
      <c r="G499" s="749" t="s">
        <v>570</v>
      </c>
      <c r="H499" s="749">
        <v>214906</v>
      </c>
      <c r="I499" s="749">
        <v>214906</v>
      </c>
      <c r="J499" s="749" t="s">
        <v>784</v>
      </c>
      <c r="K499" s="749" t="s">
        <v>785</v>
      </c>
      <c r="L499" s="752">
        <v>88.88</v>
      </c>
      <c r="M499" s="752">
        <v>1</v>
      </c>
      <c r="N499" s="753">
        <v>88.88</v>
      </c>
    </row>
    <row r="500" spans="1:14" ht="14.4" customHeight="1" x14ac:dyDescent="0.3">
      <c r="A500" s="747" t="s">
        <v>543</v>
      </c>
      <c r="B500" s="748" t="s">
        <v>544</v>
      </c>
      <c r="C500" s="749" t="s">
        <v>566</v>
      </c>
      <c r="D500" s="750" t="s">
        <v>567</v>
      </c>
      <c r="E500" s="751">
        <v>50113001</v>
      </c>
      <c r="F500" s="750" t="s">
        <v>569</v>
      </c>
      <c r="G500" s="749" t="s">
        <v>577</v>
      </c>
      <c r="H500" s="749">
        <v>169189</v>
      </c>
      <c r="I500" s="749">
        <v>69189</v>
      </c>
      <c r="J500" s="749" t="s">
        <v>786</v>
      </c>
      <c r="K500" s="749" t="s">
        <v>787</v>
      </c>
      <c r="L500" s="752">
        <v>61.114999999999966</v>
      </c>
      <c r="M500" s="752">
        <v>2</v>
      </c>
      <c r="N500" s="753">
        <v>122.22999999999993</v>
      </c>
    </row>
    <row r="501" spans="1:14" ht="14.4" customHeight="1" x14ac:dyDescent="0.3">
      <c r="A501" s="747" t="s">
        <v>543</v>
      </c>
      <c r="B501" s="748" t="s">
        <v>544</v>
      </c>
      <c r="C501" s="749" t="s">
        <v>566</v>
      </c>
      <c r="D501" s="750" t="s">
        <v>567</v>
      </c>
      <c r="E501" s="751">
        <v>50113001</v>
      </c>
      <c r="F501" s="750" t="s">
        <v>569</v>
      </c>
      <c r="G501" s="749" t="s">
        <v>577</v>
      </c>
      <c r="H501" s="749">
        <v>146692</v>
      </c>
      <c r="I501" s="749">
        <v>46692</v>
      </c>
      <c r="J501" s="749" t="s">
        <v>788</v>
      </c>
      <c r="K501" s="749" t="s">
        <v>789</v>
      </c>
      <c r="L501" s="752">
        <v>77.760000000000019</v>
      </c>
      <c r="M501" s="752">
        <v>1</v>
      </c>
      <c r="N501" s="753">
        <v>77.760000000000019</v>
      </c>
    </row>
    <row r="502" spans="1:14" ht="14.4" customHeight="1" x14ac:dyDescent="0.3">
      <c r="A502" s="747" t="s">
        <v>543</v>
      </c>
      <c r="B502" s="748" t="s">
        <v>544</v>
      </c>
      <c r="C502" s="749" t="s">
        <v>566</v>
      </c>
      <c r="D502" s="750" t="s">
        <v>567</v>
      </c>
      <c r="E502" s="751">
        <v>50113001</v>
      </c>
      <c r="F502" s="750" t="s">
        <v>569</v>
      </c>
      <c r="G502" s="749" t="s">
        <v>570</v>
      </c>
      <c r="H502" s="749">
        <v>116462</v>
      </c>
      <c r="I502" s="749">
        <v>16462</v>
      </c>
      <c r="J502" s="749" t="s">
        <v>1345</v>
      </c>
      <c r="K502" s="749" t="s">
        <v>1346</v>
      </c>
      <c r="L502" s="752">
        <v>134.01</v>
      </c>
      <c r="M502" s="752">
        <v>1</v>
      </c>
      <c r="N502" s="753">
        <v>134.01</v>
      </c>
    </row>
    <row r="503" spans="1:14" ht="14.4" customHeight="1" x14ac:dyDescent="0.3">
      <c r="A503" s="747" t="s">
        <v>543</v>
      </c>
      <c r="B503" s="748" t="s">
        <v>544</v>
      </c>
      <c r="C503" s="749" t="s">
        <v>566</v>
      </c>
      <c r="D503" s="750" t="s">
        <v>567</v>
      </c>
      <c r="E503" s="751">
        <v>50113001</v>
      </c>
      <c r="F503" s="750" t="s">
        <v>569</v>
      </c>
      <c r="G503" s="749" t="s">
        <v>570</v>
      </c>
      <c r="H503" s="749">
        <v>129188</v>
      </c>
      <c r="I503" s="749">
        <v>29188</v>
      </c>
      <c r="J503" s="749" t="s">
        <v>1347</v>
      </c>
      <c r="K503" s="749" t="s">
        <v>1348</v>
      </c>
      <c r="L503" s="752">
        <v>1387.6</v>
      </c>
      <c r="M503" s="752">
        <v>2</v>
      </c>
      <c r="N503" s="753">
        <v>2775.2</v>
      </c>
    </row>
    <row r="504" spans="1:14" ht="14.4" customHeight="1" x14ac:dyDescent="0.3">
      <c r="A504" s="747" t="s">
        <v>543</v>
      </c>
      <c r="B504" s="748" t="s">
        <v>544</v>
      </c>
      <c r="C504" s="749" t="s">
        <v>566</v>
      </c>
      <c r="D504" s="750" t="s">
        <v>567</v>
      </c>
      <c r="E504" s="751">
        <v>50113001</v>
      </c>
      <c r="F504" s="750" t="s">
        <v>569</v>
      </c>
      <c r="G504" s="749" t="s">
        <v>570</v>
      </c>
      <c r="H504" s="749">
        <v>196194</v>
      </c>
      <c r="I504" s="749">
        <v>96194</v>
      </c>
      <c r="J504" s="749" t="s">
        <v>1349</v>
      </c>
      <c r="K504" s="749" t="s">
        <v>1350</v>
      </c>
      <c r="L504" s="752">
        <v>56.2</v>
      </c>
      <c r="M504" s="752">
        <v>1</v>
      </c>
      <c r="N504" s="753">
        <v>56.2</v>
      </c>
    </row>
    <row r="505" spans="1:14" ht="14.4" customHeight="1" x14ac:dyDescent="0.3">
      <c r="A505" s="747" t="s">
        <v>543</v>
      </c>
      <c r="B505" s="748" t="s">
        <v>544</v>
      </c>
      <c r="C505" s="749" t="s">
        <v>566</v>
      </c>
      <c r="D505" s="750" t="s">
        <v>567</v>
      </c>
      <c r="E505" s="751">
        <v>50113001</v>
      </c>
      <c r="F505" s="750" t="s">
        <v>569</v>
      </c>
      <c r="G505" s="749" t="s">
        <v>577</v>
      </c>
      <c r="H505" s="749">
        <v>215479</v>
      </c>
      <c r="I505" s="749">
        <v>215479</v>
      </c>
      <c r="J505" s="749" t="s">
        <v>1351</v>
      </c>
      <c r="K505" s="749" t="s">
        <v>1352</v>
      </c>
      <c r="L505" s="752">
        <v>79.760000000000005</v>
      </c>
      <c r="M505" s="752">
        <v>1</v>
      </c>
      <c r="N505" s="753">
        <v>79.760000000000005</v>
      </c>
    </row>
    <row r="506" spans="1:14" ht="14.4" customHeight="1" x14ac:dyDescent="0.3">
      <c r="A506" s="747" t="s">
        <v>543</v>
      </c>
      <c r="B506" s="748" t="s">
        <v>544</v>
      </c>
      <c r="C506" s="749" t="s">
        <v>566</v>
      </c>
      <c r="D506" s="750" t="s">
        <v>567</v>
      </c>
      <c r="E506" s="751">
        <v>50113001</v>
      </c>
      <c r="F506" s="750" t="s">
        <v>569</v>
      </c>
      <c r="G506" s="749" t="s">
        <v>570</v>
      </c>
      <c r="H506" s="749">
        <v>164036</v>
      </c>
      <c r="I506" s="749">
        <v>164036</v>
      </c>
      <c r="J506" s="749" t="s">
        <v>1353</v>
      </c>
      <c r="K506" s="749" t="s">
        <v>1354</v>
      </c>
      <c r="L506" s="752">
        <v>98.26</v>
      </c>
      <c r="M506" s="752">
        <v>1</v>
      </c>
      <c r="N506" s="753">
        <v>98.26</v>
      </c>
    </row>
    <row r="507" spans="1:14" ht="14.4" customHeight="1" x14ac:dyDescent="0.3">
      <c r="A507" s="747" t="s">
        <v>543</v>
      </c>
      <c r="B507" s="748" t="s">
        <v>544</v>
      </c>
      <c r="C507" s="749" t="s">
        <v>566</v>
      </c>
      <c r="D507" s="750" t="s">
        <v>567</v>
      </c>
      <c r="E507" s="751">
        <v>50113001</v>
      </c>
      <c r="F507" s="750" t="s">
        <v>569</v>
      </c>
      <c r="G507" s="749" t="s">
        <v>570</v>
      </c>
      <c r="H507" s="749">
        <v>214598</v>
      </c>
      <c r="I507" s="749">
        <v>214598</v>
      </c>
      <c r="J507" s="749" t="s">
        <v>798</v>
      </c>
      <c r="K507" s="749" t="s">
        <v>799</v>
      </c>
      <c r="L507" s="752">
        <v>168.47</v>
      </c>
      <c r="M507" s="752">
        <v>2</v>
      </c>
      <c r="N507" s="753">
        <v>336.94</v>
      </c>
    </row>
    <row r="508" spans="1:14" ht="14.4" customHeight="1" x14ac:dyDescent="0.3">
      <c r="A508" s="747" t="s">
        <v>543</v>
      </c>
      <c r="B508" s="748" t="s">
        <v>544</v>
      </c>
      <c r="C508" s="749" t="s">
        <v>566</v>
      </c>
      <c r="D508" s="750" t="s">
        <v>567</v>
      </c>
      <c r="E508" s="751">
        <v>50113001</v>
      </c>
      <c r="F508" s="750" t="s">
        <v>569</v>
      </c>
      <c r="G508" s="749" t="s">
        <v>570</v>
      </c>
      <c r="H508" s="749">
        <v>216978</v>
      </c>
      <c r="I508" s="749">
        <v>216978</v>
      </c>
      <c r="J508" s="749" t="s">
        <v>802</v>
      </c>
      <c r="K508" s="749" t="s">
        <v>803</v>
      </c>
      <c r="L508" s="752">
        <v>285.02999999999997</v>
      </c>
      <c r="M508" s="752">
        <v>1</v>
      </c>
      <c r="N508" s="753">
        <v>285.02999999999997</v>
      </c>
    </row>
    <row r="509" spans="1:14" ht="14.4" customHeight="1" x14ac:dyDescent="0.3">
      <c r="A509" s="747" t="s">
        <v>543</v>
      </c>
      <c r="B509" s="748" t="s">
        <v>544</v>
      </c>
      <c r="C509" s="749" t="s">
        <v>566</v>
      </c>
      <c r="D509" s="750" t="s">
        <v>567</v>
      </c>
      <c r="E509" s="751">
        <v>50113001</v>
      </c>
      <c r="F509" s="750" t="s">
        <v>569</v>
      </c>
      <c r="G509" s="749" t="s">
        <v>570</v>
      </c>
      <c r="H509" s="749">
        <v>152334</v>
      </c>
      <c r="I509" s="749">
        <v>52334</v>
      </c>
      <c r="J509" s="749" t="s">
        <v>1355</v>
      </c>
      <c r="K509" s="749" t="s">
        <v>1356</v>
      </c>
      <c r="L509" s="752">
        <v>198.18500000000006</v>
      </c>
      <c r="M509" s="752">
        <v>2</v>
      </c>
      <c r="N509" s="753">
        <v>396.37000000000012</v>
      </c>
    </row>
    <row r="510" spans="1:14" ht="14.4" customHeight="1" x14ac:dyDescent="0.3">
      <c r="A510" s="747" t="s">
        <v>543</v>
      </c>
      <c r="B510" s="748" t="s">
        <v>544</v>
      </c>
      <c r="C510" s="749" t="s">
        <v>566</v>
      </c>
      <c r="D510" s="750" t="s">
        <v>567</v>
      </c>
      <c r="E510" s="751">
        <v>50113001</v>
      </c>
      <c r="F510" s="750" t="s">
        <v>569</v>
      </c>
      <c r="G510" s="749" t="s">
        <v>577</v>
      </c>
      <c r="H510" s="749">
        <v>213487</v>
      </c>
      <c r="I510" s="749">
        <v>213487</v>
      </c>
      <c r="J510" s="749" t="s">
        <v>804</v>
      </c>
      <c r="K510" s="749" t="s">
        <v>806</v>
      </c>
      <c r="L510" s="752">
        <v>271.85000000000002</v>
      </c>
      <c r="M510" s="752">
        <v>22</v>
      </c>
      <c r="N510" s="753">
        <v>5980.7000000000007</v>
      </c>
    </row>
    <row r="511" spans="1:14" ht="14.4" customHeight="1" x14ac:dyDescent="0.3">
      <c r="A511" s="747" t="s">
        <v>543</v>
      </c>
      <c r="B511" s="748" t="s">
        <v>544</v>
      </c>
      <c r="C511" s="749" t="s">
        <v>566</v>
      </c>
      <c r="D511" s="750" t="s">
        <v>567</v>
      </c>
      <c r="E511" s="751">
        <v>50113001</v>
      </c>
      <c r="F511" s="750" t="s">
        <v>569</v>
      </c>
      <c r="G511" s="749" t="s">
        <v>577</v>
      </c>
      <c r="H511" s="749">
        <v>213489</v>
      </c>
      <c r="I511" s="749">
        <v>213489</v>
      </c>
      <c r="J511" s="749" t="s">
        <v>804</v>
      </c>
      <c r="K511" s="749" t="s">
        <v>807</v>
      </c>
      <c r="L511" s="752">
        <v>630.66</v>
      </c>
      <c r="M511" s="752">
        <v>7</v>
      </c>
      <c r="N511" s="753">
        <v>4414.62</v>
      </c>
    </row>
    <row r="512" spans="1:14" ht="14.4" customHeight="1" x14ac:dyDescent="0.3">
      <c r="A512" s="747" t="s">
        <v>543</v>
      </c>
      <c r="B512" s="748" t="s">
        <v>544</v>
      </c>
      <c r="C512" s="749" t="s">
        <v>566</v>
      </c>
      <c r="D512" s="750" t="s">
        <v>567</v>
      </c>
      <c r="E512" s="751">
        <v>50113001</v>
      </c>
      <c r="F512" s="750" t="s">
        <v>569</v>
      </c>
      <c r="G512" s="749" t="s">
        <v>577</v>
      </c>
      <c r="H512" s="749">
        <v>213494</v>
      </c>
      <c r="I512" s="749">
        <v>213494</v>
      </c>
      <c r="J512" s="749" t="s">
        <v>804</v>
      </c>
      <c r="K512" s="749" t="s">
        <v>809</v>
      </c>
      <c r="L512" s="752">
        <v>408.95</v>
      </c>
      <c r="M512" s="752">
        <v>30</v>
      </c>
      <c r="N512" s="753">
        <v>12268.5</v>
      </c>
    </row>
    <row r="513" spans="1:14" ht="14.4" customHeight="1" x14ac:dyDescent="0.3">
      <c r="A513" s="747" t="s">
        <v>543</v>
      </c>
      <c r="B513" s="748" t="s">
        <v>544</v>
      </c>
      <c r="C513" s="749" t="s">
        <v>566</v>
      </c>
      <c r="D513" s="750" t="s">
        <v>567</v>
      </c>
      <c r="E513" s="751">
        <v>50113001</v>
      </c>
      <c r="F513" s="750" t="s">
        <v>569</v>
      </c>
      <c r="G513" s="749" t="s">
        <v>577</v>
      </c>
      <c r="H513" s="749">
        <v>213480</v>
      </c>
      <c r="I513" s="749">
        <v>213480</v>
      </c>
      <c r="J513" s="749" t="s">
        <v>1357</v>
      </c>
      <c r="K513" s="749" t="s">
        <v>807</v>
      </c>
      <c r="L513" s="752">
        <v>0</v>
      </c>
      <c r="M513" s="752">
        <v>0</v>
      </c>
      <c r="N513" s="753">
        <v>0</v>
      </c>
    </row>
    <row r="514" spans="1:14" ht="14.4" customHeight="1" x14ac:dyDescent="0.3">
      <c r="A514" s="747" t="s">
        <v>543</v>
      </c>
      <c r="B514" s="748" t="s">
        <v>544</v>
      </c>
      <c r="C514" s="749" t="s">
        <v>566</v>
      </c>
      <c r="D514" s="750" t="s">
        <v>567</v>
      </c>
      <c r="E514" s="751">
        <v>50113001</v>
      </c>
      <c r="F514" s="750" t="s">
        <v>569</v>
      </c>
      <c r="G514" s="749" t="s">
        <v>577</v>
      </c>
      <c r="H514" s="749">
        <v>156808</v>
      </c>
      <c r="I514" s="749">
        <v>56808</v>
      </c>
      <c r="J514" s="749" t="s">
        <v>812</v>
      </c>
      <c r="K514" s="749" t="s">
        <v>1358</v>
      </c>
      <c r="L514" s="752">
        <v>92.77</v>
      </c>
      <c r="M514" s="752">
        <v>1</v>
      </c>
      <c r="N514" s="753">
        <v>92.77</v>
      </c>
    </row>
    <row r="515" spans="1:14" ht="14.4" customHeight="1" x14ac:dyDescent="0.3">
      <c r="A515" s="747" t="s">
        <v>543</v>
      </c>
      <c r="B515" s="748" t="s">
        <v>544</v>
      </c>
      <c r="C515" s="749" t="s">
        <v>566</v>
      </c>
      <c r="D515" s="750" t="s">
        <v>567</v>
      </c>
      <c r="E515" s="751">
        <v>50113001</v>
      </c>
      <c r="F515" s="750" t="s">
        <v>569</v>
      </c>
      <c r="G515" s="749" t="s">
        <v>577</v>
      </c>
      <c r="H515" s="749">
        <v>156804</v>
      </c>
      <c r="I515" s="749">
        <v>56804</v>
      </c>
      <c r="J515" s="749" t="s">
        <v>814</v>
      </c>
      <c r="K515" s="749" t="s">
        <v>815</v>
      </c>
      <c r="L515" s="752">
        <v>31.650000000000002</v>
      </c>
      <c r="M515" s="752">
        <v>4</v>
      </c>
      <c r="N515" s="753">
        <v>126.60000000000001</v>
      </c>
    </row>
    <row r="516" spans="1:14" ht="14.4" customHeight="1" x14ac:dyDescent="0.3">
      <c r="A516" s="747" t="s">
        <v>543</v>
      </c>
      <c r="B516" s="748" t="s">
        <v>544</v>
      </c>
      <c r="C516" s="749" t="s">
        <v>566</v>
      </c>
      <c r="D516" s="750" t="s">
        <v>567</v>
      </c>
      <c r="E516" s="751">
        <v>50113001</v>
      </c>
      <c r="F516" s="750" t="s">
        <v>569</v>
      </c>
      <c r="G516" s="749" t="s">
        <v>577</v>
      </c>
      <c r="H516" s="749">
        <v>156805</v>
      </c>
      <c r="I516" s="749">
        <v>56805</v>
      </c>
      <c r="J516" s="749" t="s">
        <v>814</v>
      </c>
      <c r="K516" s="749" t="s">
        <v>816</v>
      </c>
      <c r="L516" s="752">
        <v>58.72</v>
      </c>
      <c r="M516" s="752">
        <v>4</v>
      </c>
      <c r="N516" s="753">
        <v>234.88</v>
      </c>
    </row>
    <row r="517" spans="1:14" ht="14.4" customHeight="1" x14ac:dyDescent="0.3">
      <c r="A517" s="747" t="s">
        <v>543</v>
      </c>
      <c r="B517" s="748" t="s">
        <v>544</v>
      </c>
      <c r="C517" s="749" t="s">
        <v>566</v>
      </c>
      <c r="D517" s="750" t="s">
        <v>567</v>
      </c>
      <c r="E517" s="751">
        <v>50113001</v>
      </c>
      <c r="F517" s="750" t="s">
        <v>569</v>
      </c>
      <c r="G517" s="749" t="s">
        <v>577</v>
      </c>
      <c r="H517" s="749">
        <v>214036</v>
      </c>
      <c r="I517" s="749">
        <v>214036</v>
      </c>
      <c r="J517" s="749" t="s">
        <v>817</v>
      </c>
      <c r="K517" s="749" t="s">
        <v>818</v>
      </c>
      <c r="L517" s="752">
        <v>40.389999999999993</v>
      </c>
      <c r="M517" s="752">
        <v>4</v>
      </c>
      <c r="N517" s="753">
        <v>161.55999999999997</v>
      </c>
    </row>
    <row r="518" spans="1:14" ht="14.4" customHeight="1" x14ac:dyDescent="0.3">
      <c r="A518" s="747" t="s">
        <v>543</v>
      </c>
      <c r="B518" s="748" t="s">
        <v>544</v>
      </c>
      <c r="C518" s="749" t="s">
        <v>566</v>
      </c>
      <c r="D518" s="750" t="s">
        <v>567</v>
      </c>
      <c r="E518" s="751">
        <v>50113001</v>
      </c>
      <c r="F518" s="750" t="s">
        <v>569</v>
      </c>
      <c r="G518" s="749" t="s">
        <v>570</v>
      </c>
      <c r="H518" s="749">
        <v>199333</v>
      </c>
      <c r="I518" s="749">
        <v>99333</v>
      </c>
      <c r="J518" s="749" t="s">
        <v>819</v>
      </c>
      <c r="K518" s="749" t="s">
        <v>820</v>
      </c>
      <c r="L518" s="752">
        <v>218.63000000000005</v>
      </c>
      <c r="M518" s="752">
        <v>4</v>
      </c>
      <c r="N518" s="753">
        <v>874.52000000000021</v>
      </c>
    </row>
    <row r="519" spans="1:14" ht="14.4" customHeight="1" x14ac:dyDescent="0.3">
      <c r="A519" s="747" t="s">
        <v>543</v>
      </c>
      <c r="B519" s="748" t="s">
        <v>544</v>
      </c>
      <c r="C519" s="749" t="s">
        <v>566</v>
      </c>
      <c r="D519" s="750" t="s">
        <v>567</v>
      </c>
      <c r="E519" s="751">
        <v>50113001</v>
      </c>
      <c r="F519" s="750" t="s">
        <v>569</v>
      </c>
      <c r="G519" s="749" t="s">
        <v>570</v>
      </c>
      <c r="H519" s="749">
        <v>111242</v>
      </c>
      <c r="I519" s="749">
        <v>11242</v>
      </c>
      <c r="J519" s="749" t="s">
        <v>821</v>
      </c>
      <c r="K519" s="749" t="s">
        <v>822</v>
      </c>
      <c r="L519" s="752">
        <v>113.30999999999996</v>
      </c>
      <c r="M519" s="752">
        <v>1</v>
      </c>
      <c r="N519" s="753">
        <v>113.30999999999996</v>
      </c>
    </row>
    <row r="520" spans="1:14" ht="14.4" customHeight="1" x14ac:dyDescent="0.3">
      <c r="A520" s="747" t="s">
        <v>543</v>
      </c>
      <c r="B520" s="748" t="s">
        <v>544</v>
      </c>
      <c r="C520" s="749" t="s">
        <v>566</v>
      </c>
      <c r="D520" s="750" t="s">
        <v>567</v>
      </c>
      <c r="E520" s="751">
        <v>50113001</v>
      </c>
      <c r="F520" s="750" t="s">
        <v>569</v>
      </c>
      <c r="G520" s="749" t="s">
        <v>570</v>
      </c>
      <c r="H520" s="749">
        <v>111337</v>
      </c>
      <c r="I520" s="749">
        <v>52421</v>
      </c>
      <c r="J520" s="749" t="s">
        <v>1359</v>
      </c>
      <c r="K520" s="749" t="s">
        <v>1360</v>
      </c>
      <c r="L520" s="752">
        <v>75.02</v>
      </c>
      <c r="M520" s="752">
        <v>1</v>
      </c>
      <c r="N520" s="753">
        <v>75.02</v>
      </c>
    </row>
    <row r="521" spans="1:14" ht="14.4" customHeight="1" x14ac:dyDescent="0.3">
      <c r="A521" s="747" t="s">
        <v>543</v>
      </c>
      <c r="B521" s="748" t="s">
        <v>544</v>
      </c>
      <c r="C521" s="749" t="s">
        <v>566</v>
      </c>
      <c r="D521" s="750" t="s">
        <v>567</v>
      </c>
      <c r="E521" s="751">
        <v>50113001</v>
      </c>
      <c r="F521" s="750" t="s">
        <v>569</v>
      </c>
      <c r="G521" s="749" t="s">
        <v>570</v>
      </c>
      <c r="H521" s="749">
        <v>31915</v>
      </c>
      <c r="I521" s="749">
        <v>31915</v>
      </c>
      <c r="J521" s="749" t="s">
        <v>1361</v>
      </c>
      <c r="K521" s="749" t="s">
        <v>1362</v>
      </c>
      <c r="L521" s="752">
        <v>173.69</v>
      </c>
      <c r="M521" s="752">
        <v>1</v>
      </c>
      <c r="N521" s="753">
        <v>173.69</v>
      </c>
    </row>
    <row r="522" spans="1:14" ht="14.4" customHeight="1" x14ac:dyDescent="0.3">
      <c r="A522" s="747" t="s">
        <v>543</v>
      </c>
      <c r="B522" s="748" t="s">
        <v>544</v>
      </c>
      <c r="C522" s="749" t="s">
        <v>566</v>
      </c>
      <c r="D522" s="750" t="s">
        <v>567</v>
      </c>
      <c r="E522" s="751">
        <v>50113001</v>
      </c>
      <c r="F522" s="750" t="s">
        <v>569</v>
      </c>
      <c r="G522" s="749" t="s">
        <v>570</v>
      </c>
      <c r="H522" s="749">
        <v>47244</v>
      </c>
      <c r="I522" s="749">
        <v>47244</v>
      </c>
      <c r="J522" s="749" t="s">
        <v>825</v>
      </c>
      <c r="K522" s="749" t="s">
        <v>1362</v>
      </c>
      <c r="L522" s="752">
        <v>143</v>
      </c>
      <c r="M522" s="752">
        <v>1</v>
      </c>
      <c r="N522" s="753">
        <v>143</v>
      </c>
    </row>
    <row r="523" spans="1:14" ht="14.4" customHeight="1" x14ac:dyDescent="0.3">
      <c r="A523" s="747" t="s">
        <v>543</v>
      </c>
      <c r="B523" s="748" t="s">
        <v>544</v>
      </c>
      <c r="C523" s="749" t="s">
        <v>566</v>
      </c>
      <c r="D523" s="750" t="s">
        <v>567</v>
      </c>
      <c r="E523" s="751">
        <v>50113001</v>
      </c>
      <c r="F523" s="750" t="s">
        <v>569</v>
      </c>
      <c r="G523" s="749" t="s">
        <v>570</v>
      </c>
      <c r="H523" s="749">
        <v>102539</v>
      </c>
      <c r="I523" s="749">
        <v>2539</v>
      </c>
      <c r="J523" s="749" t="s">
        <v>1363</v>
      </c>
      <c r="K523" s="749" t="s">
        <v>1364</v>
      </c>
      <c r="L523" s="752">
        <v>52.619999999999976</v>
      </c>
      <c r="M523" s="752">
        <v>1</v>
      </c>
      <c r="N523" s="753">
        <v>52.619999999999976</v>
      </c>
    </row>
    <row r="524" spans="1:14" ht="14.4" customHeight="1" x14ac:dyDescent="0.3">
      <c r="A524" s="747" t="s">
        <v>543</v>
      </c>
      <c r="B524" s="748" t="s">
        <v>544</v>
      </c>
      <c r="C524" s="749" t="s">
        <v>566</v>
      </c>
      <c r="D524" s="750" t="s">
        <v>567</v>
      </c>
      <c r="E524" s="751">
        <v>50113001</v>
      </c>
      <c r="F524" s="750" t="s">
        <v>569</v>
      </c>
      <c r="G524" s="749" t="s">
        <v>570</v>
      </c>
      <c r="H524" s="749">
        <v>215606</v>
      </c>
      <c r="I524" s="749">
        <v>215606</v>
      </c>
      <c r="J524" s="749" t="s">
        <v>832</v>
      </c>
      <c r="K524" s="749" t="s">
        <v>833</v>
      </c>
      <c r="L524" s="752">
        <v>71.97</v>
      </c>
      <c r="M524" s="752">
        <v>6</v>
      </c>
      <c r="N524" s="753">
        <v>431.82</v>
      </c>
    </row>
    <row r="525" spans="1:14" ht="14.4" customHeight="1" x14ac:dyDescent="0.3">
      <c r="A525" s="747" t="s">
        <v>543</v>
      </c>
      <c r="B525" s="748" t="s">
        <v>544</v>
      </c>
      <c r="C525" s="749" t="s">
        <v>566</v>
      </c>
      <c r="D525" s="750" t="s">
        <v>567</v>
      </c>
      <c r="E525" s="751">
        <v>50113001</v>
      </c>
      <c r="F525" s="750" t="s">
        <v>569</v>
      </c>
      <c r="G525" s="749" t="s">
        <v>545</v>
      </c>
      <c r="H525" s="749">
        <v>214350</v>
      </c>
      <c r="I525" s="749">
        <v>214350</v>
      </c>
      <c r="J525" s="749" t="s">
        <v>1365</v>
      </c>
      <c r="K525" s="749" t="s">
        <v>1366</v>
      </c>
      <c r="L525" s="752">
        <v>435.14000000000016</v>
      </c>
      <c r="M525" s="752">
        <v>1</v>
      </c>
      <c r="N525" s="753">
        <v>435.14000000000016</v>
      </c>
    </row>
    <row r="526" spans="1:14" ht="14.4" customHeight="1" x14ac:dyDescent="0.3">
      <c r="A526" s="747" t="s">
        <v>543</v>
      </c>
      <c r="B526" s="748" t="s">
        <v>544</v>
      </c>
      <c r="C526" s="749" t="s">
        <v>566</v>
      </c>
      <c r="D526" s="750" t="s">
        <v>567</v>
      </c>
      <c r="E526" s="751">
        <v>50113001</v>
      </c>
      <c r="F526" s="750" t="s">
        <v>569</v>
      </c>
      <c r="G526" s="749" t="s">
        <v>570</v>
      </c>
      <c r="H526" s="749">
        <v>51366</v>
      </c>
      <c r="I526" s="749">
        <v>51366</v>
      </c>
      <c r="J526" s="749" t="s">
        <v>843</v>
      </c>
      <c r="K526" s="749" t="s">
        <v>844</v>
      </c>
      <c r="L526" s="752">
        <v>171.59999999999997</v>
      </c>
      <c r="M526" s="752">
        <v>16</v>
      </c>
      <c r="N526" s="753">
        <v>2745.5999999999995</v>
      </c>
    </row>
    <row r="527" spans="1:14" ht="14.4" customHeight="1" x14ac:dyDescent="0.3">
      <c r="A527" s="747" t="s">
        <v>543</v>
      </c>
      <c r="B527" s="748" t="s">
        <v>544</v>
      </c>
      <c r="C527" s="749" t="s">
        <v>566</v>
      </c>
      <c r="D527" s="750" t="s">
        <v>567</v>
      </c>
      <c r="E527" s="751">
        <v>50113001</v>
      </c>
      <c r="F527" s="750" t="s">
        <v>569</v>
      </c>
      <c r="G527" s="749" t="s">
        <v>570</v>
      </c>
      <c r="H527" s="749">
        <v>51367</v>
      </c>
      <c r="I527" s="749">
        <v>51367</v>
      </c>
      <c r="J527" s="749" t="s">
        <v>843</v>
      </c>
      <c r="K527" s="749" t="s">
        <v>845</v>
      </c>
      <c r="L527" s="752">
        <v>92.95</v>
      </c>
      <c r="M527" s="752">
        <v>2</v>
      </c>
      <c r="N527" s="753">
        <v>185.9</v>
      </c>
    </row>
    <row r="528" spans="1:14" ht="14.4" customHeight="1" x14ac:dyDescent="0.3">
      <c r="A528" s="747" t="s">
        <v>543</v>
      </c>
      <c r="B528" s="748" t="s">
        <v>544</v>
      </c>
      <c r="C528" s="749" t="s">
        <v>566</v>
      </c>
      <c r="D528" s="750" t="s">
        <v>567</v>
      </c>
      <c r="E528" s="751">
        <v>50113001</v>
      </c>
      <c r="F528" s="750" t="s">
        <v>569</v>
      </c>
      <c r="G528" s="749" t="s">
        <v>570</v>
      </c>
      <c r="H528" s="749">
        <v>51383</v>
      </c>
      <c r="I528" s="749">
        <v>51383</v>
      </c>
      <c r="J528" s="749" t="s">
        <v>843</v>
      </c>
      <c r="K528" s="749" t="s">
        <v>846</v>
      </c>
      <c r="L528" s="752">
        <v>93.5</v>
      </c>
      <c r="M528" s="752">
        <v>7</v>
      </c>
      <c r="N528" s="753">
        <v>654.5</v>
      </c>
    </row>
    <row r="529" spans="1:14" ht="14.4" customHeight="1" x14ac:dyDescent="0.3">
      <c r="A529" s="747" t="s">
        <v>543</v>
      </c>
      <c r="B529" s="748" t="s">
        <v>544</v>
      </c>
      <c r="C529" s="749" t="s">
        <v>566</v>
      </c>
      <c r="D529" s="750" t="s">
        <v>567</v>
      </c>
      <c r="E529" s="751">
        <v>50113001</v>
      </c>
      <c r="F529" s="750" t="s">
        <v>569</v>
      </c>
      <c r="G529" s="749" t="s">
        <v>570</v>
      </c>
      <c r="H529" s="749">
        <v>191877</v>
      </c>
      <c r="I529" s="749">
        <v>191877</v>
      </c>
      <c r="J529" s="749" t="s">
        <v>1367</v>
      </c>
      <c r="K529" s="749" t="s">
        <v>1368</v>
      </c>
      <c r="L529" s="752">
        <v>46.659999999999989</v>
      </c>
      <c r="M529" s="752">
        <v>2</v>
      </c>
      <c r="N529" s="753">
        <v>93.319999999999979</v>
      </c>
    </row>
    <row r="530" spans="1:14" ht="14.4" customHeight="1" x14ac:dyDescent="0.3">
      <c r="A530" s="747" t="s">
        <v>543</v>
      </c>
      <c r="B530" s="748" t="s">
        <v>544</v>
      </c>
      <c r="C530" s="749" t="s">
        <v>566</v>
      </c>
      <c r="D530" s="750" t="s">
        <v>567</v>
      </c>
      <c r="E530" s="751">
        <v>50113001</v>
      </c>
      <c r="F530" s="750" t="s">
        <v>569</v>
      </c>
      <c r="G530" s="749" t="s">
        <v>570</v>
      </c>
      <c r="H530" s="749">
        <v>189423</v>
      </c>
      <c r="I530" s="749">
        <v>189423</v>
      </c>
      <c r="J530" s="749" t="s">
        <v>1369</v>
      </c>
      <c r="K530" s="749" t="s">
        <v>1370</v>
      </c>
      <c r="L530" s="752">
        <v>152.14999999999989</v>
      </c>
      <c r="M530" s="752">
        <v>1</v>
      </c>
      <c r="N530" s="753">
        <v>152.14999999999989</v>
      </c>
    </row>
    <row r="531" spans="1:14" ht="14.4" customHeight="1" x14ac:dyDescent="0.3">
      <c r="A531" s="747" t="s">
        <v>543</v>
      </c>
      <c r="B531" s="748" t="s">
        <v>544</v>
      </c>
      <c r="C531" s="749" t="s">
        <v>566</v>
      </c>
      <c r="D531" s="750" t="s">
        <v>567</v>
      </c>
      <c r="E531" s="751">
        <v>50113001</v>
      </c>
      <c r="F531" s="750" t="s">
        <v>569</v>
      </c>
      <c r="G531" s="749" t="s">
        <v>570</v>
      </c>
      <c r="H531" s="749">
        <v>100802</v>
      </c>
      <c r="I531" s="749">
        <v>0</v>
      </c>
      <c r="J531" s="749" t="s">
        <v>864</v>
      </c>
      <c r="K531" s="749" t="s">
        <v>865</v>
      </c>
      <c r="L531" s="752">
        <v>97.257811458906573</v>
      </c>
      <c r="M531" s="752">
        <v>3</v>
      </c>
      <c r="N531" s="753">
        <v>291.77343437671971</v>
      </c>
    </row>
    <row r="532" spans="1:14" ht="14.4" customHeight="1" x14ac:dyDescent="0.3">
      <c r="A532" s="747" t="s">
        <v>543</v>
      </c>
      <c r="B532" s="748" t="s">
        <v>544</v>
      </c>
      <c r="C532" s="749" t="s">
        <v>566</v>
      </c>
      <c r="D532" s="750" t="s">
        <v>567</v>
      </c>
      <c r="E532" s="751">
        <v>50113001</v>
      </c>
      <c r="F532" s="750" t="s">
        <v>569</v>
      </c>
      <c r="G532" s="749" t="s">
        <v>577</v>
      </c>
      <c r="H532" s="749">
        <v>215964</v>
      </c>
      <c r="I532" s="749">
        <v>215964</v>
      </c>
      <c r="J532" s="749" t="s">
        <v>1371</v>
      </c>
      <c r="K532" s="749" t="s">
        <v>1372</v>
      </c>
      <c r="L532" s="752">
        <v>162.84</v>
      </c>
      <c r="M532" s="752">
        <v>1</v>
      </c>
      <c r="N532" s="753">
        <v>162.84</v>
      </c>
    </row>
    <row r="533" spans="1:14" ht="14.4" customHeight="1" x14ac:dyDescent="0.3">
      <c r="A533" s="747" t="s">
        <v>543</v>
      </c>
      <c r="B533" s="748" t="s">
        <v>544</v>
      </c>
      <c r="C533" s="749" t="s">
        <v>566</v>
      </c>
      <c r="D533" s="750" t="s">
        <v>567</v>
      </c>
      <c r="E533" s="751">
        <v>50113001</v>
      </c>
      <c r="F533" s="750" t="s">
        <v>569</v>
      </c>
      <c r="G533" s="749" t="s">
        <v>570</v>
      </c>
      <c r="H533" s="749">
        <v>128740</v>
      </c>
      <c r="I533" s="749">
        <v>28740</v>
      </c>
      <c r="J533" s="749" t="s">
        <v>1373</v>
      </c>
      <c r="K533" s="749" t="s">
        <v>1374</v>
      </c>
      <c r="L533" s="752">
        <v>719.69666666666672</v>
      </c>
      <c r="M533" s="752">
        <v>3</v>
      </c>
      <c r="N533" s="753">
        <v>2159.09</v>
      </c>
    </row>
    <row r="534" spans="1:14" ht="14.4" customHeight="1" x14ac:dyDescent="0.3">
      <c r="A534" s="747" t="s">
        <v>543</v>
      </c>
      <c r="B534" s="748" t="s">
        <v>544</v>
      </c>
      <c r="C534" s="749" t="s">
        <v>566</v>
      </c>
      <c r="D534" s="750" t="s">
        <v>567</v>
      </c>
      <c r="E534" s="751">
        <v>50113001</v>
      </c>
      <c r="F534" s="750" t="s">
        <v>569</v>
      </c>
      <c r="G534" s="749" t="s">
        <v>570</v>
      </c>
      <c r="H534" s="749">
        <v>117189</v>
      </c>
      <c r="I534" s="749">
        <v>17189</v>
      </c>
      <c r="J534" s="749" t="s">
        <v>874</v>
      </c>
      <c r="K534" s="749" t="s">
        <v>875</v>
      </c>
      <c r="L534" s="752">
        <v>55.879999999999988</v>
      </c>
      <c r="M534" s="752">
        <v>1</v>
      </c>
      <c r="N534" s="753">
        <v>55.879999999999988</v>
      </c>
    </row>
    <row r="535" spans="1:14" ht="14.4" customHeight="1" x14ac:dyDescent="0.3">
      <c r="A535" s="747" t="s">
        <v>543</v>
      </c>
      <c r="B535" s="748" t="s">
        <v>544</v>
      </c>
      <c r="C535" s="749" t="s">
        <v>566</v>
      </c>
      <c r="D535" s="750" t="s">
        <v>567</v>
      </c>
      <c r="E535" s="751">
        <v>50113001</v>
      </c>
      <c r="F535" s="750" t="s">
        <v>569</v>
      </c>
      <c r="G535" s="749" t="s">
        <v>570</v>
      </c>
      <c r="H535" s="749">
        <v>102486</v>
      </c>
      <c r="I535" s="749">
        <v>2486</v>
      </c>
      <c r="J535" s="749" t="s">
        <v>876</v>
      </c>
      <c r="K535" s="749" t="s">
        <v>877</v>
      </c>
      <c r="L535" s="752">
        <v>123.1</v>
      </c>
      <c r="M535" s="752">
        <v>7</v>
      </c>
      <c r="N535" s="753">
        <v>861.69999999999993</v>
      </c>
    </row>
    <row r="536" spans="1:14" ht="14.4" customHeight="1" x14ac:dyDescent="0.3">
      <c r="A536" s="747" t="s">
        <v>543</v>
      </c>
      <c r="B536" s="748" t="s">
        <v>544</v>
      </c>
      <c r="C536" s="749" t="s">
        <v>566</v>
      </c>
      <c r="D536" s="750" t="s">
        <v>567</v>
      </c>
      <c r="E536" s="751">
        <v>50113001</v>
      </c>
      <c r="F536" s="750" t="s">
        <v>569</v>
      </c>
      <c r="G536" s="749" t="s">
        <v>570</v>
      </c>
      <c r="H536" s="749">
        <v>845697</v>
      </c>
      <c r="I536" s="749">
        <v>200935</v>
      </c>
      <c r="J536" s="749" t="s">
        <v>878</v>
      </c>
      <c r="K536" s="749" t="s">
        <v>879</v>
      </c>
      <c r="L536" s="752">
        <v>44.74</v>
      </c>
      <c r="M536" s="752">
        <v>8</v>
      </c>
      <c r="N536" s="753">
        <v>357.92</v>
      </c>
    </row>
    <row r="537" spans="1:14" ht="14.4" customHeight="1" x14ac:dyDescent="0.3">
      <c r="A537" s="747" t="s">
        <v>543</v>
      </c>
      <c r="B537" s="748" t="s">
        <v>544</v>
      </c>
      <c r="C537" s="749" t="s">
        <v>566</v>
      </c>
      <c r="D537" s="750" t="s">
        <v>567</v>
      </c>
      <c r="E537" s="751">
        <v>50113001</v>
      </c>
      <c r="F537" s="750" t="s">
        <v>569</v>
      </c>
      <c r="G537" s="749" t="s">
        <v>577</v>
      </c>
      <c r="H537" s="749">
        <v>169654</v>
      </c>
      <c r="I537" s="749">
        <v>169654</v>
      </c>
      <c r="J537" s="749" t="s">
        <v>1375</v>
      </c>
      <c r="K537" s="749" t="s">
        <v>609</v>
      </c>
      <c r="L537" s="752">
        <v>50.507499999999993</v>
      </c>
      <c r="M537" s="752">
        <v>4</v>
      </c>
      <c r="N537" s="753">
        <v>202.02999999999997</v>
      </c>
    </row>
    <row r="538" spans="1:14" ht="14.4" customHeight="1" x14ac:dyDescent="0.3">
      <c r="A538" s="747" t="s">
        <v>543</v>
      </c>
      <c r="B538" s="748" t="s">
        <v>544</v>
      </c>
      <c r="C538" s="749" t="s">
        <v>566</v>
      </c>
      <c r="D538" s="750" t="s">
        <v>567</v>
      </c>
      <c r="E538" s="751">
        <v>50113001</v>
      </c>
      <c r="F538" s="750" t="s">
        <v>569</v>
      </c>
      <c r="G538" s="749" t="s">
        <v>577</v>
      </c>
      <c r="H538" s="749">
        <v>166760</v>
      </c>
      <c r="I538" s="749">
        <v>166760</v>
      </c>
      <c r="J538" s="749" t="s">
        <v>1376</v>
      </c>
      <c r="K538" s="749" t="s">
        <v>1377</v>
      </c>
      <c r="L538" s="752">
        <v>312.48500000000007</v>
      </c>
      <c r="M538" s="752">
        <v>6</v>
      </c>
      <c r="N538" s="753">
        <v>1874.9100000000003</v>
      </c>
    </row>
    <row r="539" spans="1:14" ht="14.4" customHeight="1" x14ac:dyDescent="0.3">
      <c r="A539" s="747" t="s">
        <v>543</v>
      </c>
      <c r="B539" s="748" t="s">
        <v>544</v>
      </c>
      <c r="C539" s="749" t="s">
        <v>566</v>
      </c>
      <c r="D539" s="750" t="s">
        <v>567</v>
      </c>
      <c r="E539" s="751">
        <v>50113001</v>
      </c>
      <c r="F539" s="750" t="s">
        <v>569</v>
      </c>
      <c r="G539" s="749" t="s">
        <v>570</v>
      </c>
      <c r="H539" s="749">
        <v>930247</v>
      </c>
      <c r="I539" s="749">
        <v>0</v>
      </c>
      <c r="J539" s="749" t="s">
        <v>882</v>
      </c>
      <c r="K539" s="749" t="s">
        <v>545</v>
      </c>
      <c r="L539" s="752">
        <v>231.79395715437289</v>
      </c>
      <c r="M539" s="752">
        <v>1</v>
      </c>
      <c r="N539" s="753">
        <v>231.79395715437289</v>
      </c>
    </row>
    <row r="540" spans="1:14" ht="14.4" customHeight="1" x14ac:dyDescent="0.3">
      <c r="A540" s="747" t="s">
        <v>543</v>
      </c>
      <c r="B540" s="748" t="s">
        <v>544</v>
      </c>
      <c r="C540" s="749" t="s">
        <v>566</v>
      </c>
      <c r="D540" s="750" t="s">
        <v>567</v>
      </c>
      <c r="E540" s="751">
        <v>50113001</v>
      </c>
      <c r="F540" s="750" t="s">
        <v>569</v>
      </c>
      <c r="G540" s="749" t="s">
        <v>570</v>
      </c>
      <c r="H540" s="749">
        <v>900881</v>
      </c>
      <c r="I540" s="749">
        <v>0</v>
      </c>
      <c r="J540" s="749" t="s">
        <v>883</v>
      </c>
      <c r="K540" s="749" t="s">
        <v>545</v>
      </c>
      <c r="L540" s="752">
        <v>128.32657003305246</v>
      </c>
      <c r="M540" s="752">
        <v>1</v>
      </c>
      <c r="N540" s="753">
        <v>128.32657003305246</v>
      </c>
    </row>
    <row r="541" spans="1:14" ht="14.4" customHeight="1" x14ac:dyDescent="0.3">
      <c r="A541" s="747" t="s">
        <v>543</v>
      </c>
      <c r="B541" s="748" t="s">
        <v>544</v>
      </c>
      <c r="C541" s="749" t="s">
        <v>566</v>
      </c>
      <c r="D541" s="750" t="s">
        <v>567</v>
      </c>
      <c r="E541" s="751">
        <v>50113001</v>
      </c>
      <c r="F541" s="750" t="s">
        <v>569</v>
      </c>
      <c r="G541" s="749" t="s">
        <v>570</v>
      </c>
      <c r="H541" s="749">
        <v>900497</v>
      </c>
      <c r="I541" s="749">
        <v>0</v>
      </c>
      <c r="J541" s="749" t="s">
        <v>884</v>
      </c>
      <c r="K541" s="749" t="s">
        <v>545</v>
      </c>
      <c r="L541" s="752">
        <v>438.44869563455171</v>
      </c>
      <c r="M541" s="752">
        <v>3</v>
      </c>
      <c r="N541" s="753">
        <v>1315.3460869036551</v>
      </c>
    </row>
    <row r="542" spans="1:14" ht="14.4" customHeight="1" x14ac:dyDescent="0.3">
      <c r="A542" s="747" t="s">
        <v>543</v>
      </c>
      <c r="B542" s="748" t="s">
        <v>544</v>
      </c>
      <c r="C542" s="749" t="s">
        <v>566</v>
      </c>
      <c r="D542" s="750" t="s">
        <v>567</v>
      </c>
      <c r="E542" s="751">
        <v>50113001</v>
      </c>
      <c r="F542" s="750" t="s">
        <v>569</v>
      </c>
      <c r="G542" s="749" t="s">
        <v>570</v>
      </c>
      <c r="H542" s="749">
        <v>900506</v>
      </c>
      <c r="I542" s="749">
        <v>0</v>
      </c>
      <c r="J542" s="749" t="s">
        <v>885</v>
      </c>
      <c r="K542" s="749" t="s">
        <v>545</v>
      </c>
      <c r="L542" s="752">
        <v>625.51215012678483</v>
      </c>
      <c r="M542" s="752">
        <v>2</v>
      </c>
      <c r="N542" s="753">
        <v>1251.0243002535697</v>
      </c>
    </row>
    <row r="543" spans="1:14" ht="14.4" customHeight="1" x14ac:dyDescent="0.3">
      <c r="A543" s="747" t="s">
        <v>543</v>
      </c>
      <c r="B543" s="748" t="s">
        <v>544</v>
      </c>
      <c r="C543" s="749" t="s">
        <v>566</v>
      </c>
      <c r="D543" s="750" t="s">
        <v>567</v>
      </c>
      <c r="E543" s="751">
        <v>50113001</v>
      </c>
      <c r="F543" s="750" t="s">
        <v>569</v>
      </c>
      <c r="G543" s="749" t="s">
        <v>570</v>
      </c>
      <c r="H543" s="749">
        <v>500980</v>
      </c>
      <c r="I543" s="749">
        <v>0</v>
      </c>
      <c r="J543" s="749" t="s">
        <v>1378</v>
      </c>
      <c r="K543" s="749" t="s">
        <v>545</v>
      </c>
      <c r="L543" s="752">
        <v>178.00516189844876</v>
      </c>
      <c r="M543" s="752">
        <v>10</v>
      </c>
      <c r="N543" s="753">
        <v>1780.0516189844875</v>
      </c>
    </row>
    <row r="544" spans="1:14" ht="14.4" customHeight="1" x14ac:dyDescent="0.3">
      <c r="A544" s="747" t="s">
        <v>543</v>
      </c>
      <c r="B544" s="748" t="s">
        <v>544</v>
      </c>
      <c r="C544" s="749" t="s">
        <v>566</v>
      </c>
      <c r="D544" s="750" t="s">
        <v>567</v>
      </c>
      <c r="E544" s="751">
        <v>50113001</v>
      </c>
      <c r="F544" s="750" t="s">
        <v>569</v>
      </c>
      <c r="G544" s="749" t="s">
        <v>570</v>
      </c>
      <c r="H544" s="749">
        <v>930258</v>
      </c>
      <c r="I544" s="749">
        <v>0</v>
      </c>
      <c r="J544" s="749" t="s">
        <v>888</v>
      </c>
      <c r="K544" s="749" t="s">
        <v>545</v>
      </c>
      <c r="L544" s="752">
        <v>349.10272596203498</v>
      </c>
      <c r="M544" s="752">
        <v>1</v>
      </c>
      <c r="N544" s="753">
        <v>349.10272596203498</v>
      </c>
    </row>
    <row r="545" spans="1:14" ht="14.4" customHeight="1" x14ac:dyDescent="0.3">
      <c r="A545" s="747" t="s">
        <v>543</v>
      </c>
      <c r="B545" s="748" t="s">
        <v>544</v>
      </c>
      <c r="C545" s="749" t="s">
        <v>566</v>
      </c>
      <c r="D545" s="750" t="s">
        <v>567</v>
      </c>
      <c r="E545" s="751">
        <v>50113001</v>
      </c>
      <c r="F545" s="750" t="s">
        <v>569</v>
      </c>
      <c r="G545" s="749" t="s">
        <v>570</v>
      </c>
      <c r="H545" s="749">
        <v>930127</v>
      </c>
      <c r="I545" s="749">
        <v>0</v>
      </c>
      <c r="J545" s="749" t="s">
        <v>890</v>
      </c>
      <c r="K545" s="749" t="s">
        <v>545</v>
      </c>
      <c r="L545" s="752">
        <v>181.5807310301027</v>
      </c>
      <c r="M545" s="752">
        <v>1</v>
      </c>
      <c r="N545" s="753">
        <v>181.5807310301027</v>
      </c>
    </row>
    <row r="546" spans="1:14" ht="14.4" customHeight="1" x14ac:dyDescent="0.3">
      <c r="A546" s="747" t="s">
        <v>543</v>
      </c>
      <c r="B546" s="748" t="s">
        <v>544</v>
      </c>
      <c r="C546" s="749" t="s">
        <v>566</v>
      </c>
      <c r="D546" s="750" t="s">
        <v>567</v>
      </c>
      <c r="E546" s="751">
        <v>50113001</v>
      </c>
      <c r="F546" s="750" t="s">
        <v>569</v>
      </c>
      <c r="G546" s="749" t="s">
        <v>570</v>
      </c>
      <c r="H546" s="749">
        <v>398229</v>
      </c>
      <c r="I546" s="749">
        <v>0</v>
      </c>
      <c r="J546" s="749" t="s">
        <v>891</v>
      </c>
      <c r="K546" s="749" t="s">
        <v>545</v>
      </c>
      <c r="L546" s="752">
        <v>468.27041125139374</v>
      </c>
      <c r="M546" s="752">
        <v>2</v>
      </c>
      <c r="N546" s="753">
        <v>936.54082250278748</v>
      </c>
    </row>
    <row r="547" spans="1:14" ht="14.4" customHeight="1" x14ac:dyDescent="0.3">
      <c r="A547" s="747" t="s">
        <v>543</v>
      </c>
      <c r="B547" s="748" t="s">
        <v>544</v>
      </c>
      <c r="C547" s="749" t="s">
        <v>566</v>
      </c>
      <c r="D547" s="750" t="s">
        <v>567</v>
      </c>
      <c r="E547" s="751">
        <v>50113001</v>
      </c>
      <c r="F547" s="750" t="s">
        <v>569</v>
      </c>
      <c r="G547" s="749" t="s">
        <v>570</v>
      </c>
      <c r="H547" s="749">
        <v>930248</v>
      </c>
      <c r="I547" s="749">
        <v>0</v>
      </c>
      <c r="J547" s="749" t="s">
        <v>892</v>
      </c>
      <c r="K547" s="749" t="s">
        <v>545</v>
      </c>
      <c r="L547" s="752">
        <v>419.24990665960985</v>
      </c>
      <c r="M547" s="752">
        <v>2</v>
      </c>
      <c r="N547" s="753">
        <v>838.4998133192197</v>
      </c>
    </row>
    <row r="548" spans="1:14" ht="14.4" customHeight="1" x14ac:dyDescent="0.3">
      <c r="A548" s="747" t="s">
        <v>543</v>
      </c>
      <c r="B548" s="748" t="s">
        <v>544</v>
      </c>
      <c r="C548" s="749" t="s">
        <v>566</v>
      </c>
      <c r="D548" s="750" t="s">
        <v>567</v>
      </c>
      <c r="E548" s="751">
        <v>50113001</v>
      </c>
      <c r="F548" s="750" t="s">
        <v>569</v>
      </c>
      <c r="G548" s="749" t="s">
        <v>570</v>
      </c>
      <c r="H548" s="749">
        <v>930078</v>
      </c>
      <c r="I548" s="749">
        <v>0</v>
      </c>
      <c r="J548" s="749" t="s">
        <v>1379</v>
      </c>
      <c r="K548" s="749" t="s">
        <v>545</v>
      </c>
      <c r="L548" s="752">
        <v>121.82410401780443</v>
      </c>
      <c r="M548" s="752">
        <v>1</v>
      </c>
      <c r="N548" s="753">
        <v>121.82410401780443</v>
      </c>
    </row>
    <row r="549" spans="1:14" ht="14.4" customHeight="1" x14ac:dyDescent="0.3">
      <c r="A549" s="747" t="s">
        <v>543</v>
      </c>
      <c r="B549" s="748" t="s">
        <v>544</v>
      </c>
      <c r="C549" s="749" t="s">
        <v>566</v>
      </c>
      <c r="D549" s="750" t="s">
        <v>567</v>
      </c>
      <c r="E549" s="751">
        <v>50113001</v>
      </c>
      <c r="F549" s="750" t="s">
        <v>569</v>
      </c>
      <c r="G549" s="749" t="s">
        <v>570</v>
      </c>
      <c r="H549" s="749">
        <v>920359</v>
      </c>
      <c r="I549" s="749">
        <v>0</v>
      </c>
      <c r="J549" s="749" t="s">
        <v>1380</v>
      </c>
      <c r="K549" s="749" t="s">
        <v>545</v>
      </c>
      <c r="L549" s="752">
        <v>162.08337122273502</v>
      </c>
      <c r="M549" s="752">
        <v>1</v>
      </c>
      <c r="N549" s="753">
        <v>162.08337122273502</v>
      </c>
    </row>
    <row r="550" spans="1:14" ht="14.4" customHeight="1" x14ac:dyDescent="0.3">
      <c r="A550" s="747" t="s">
        <v>543</v>
      </c>
      <c r="B550" s="748" t="s">
        <v>544</v>
      </c>
      <c r="C550" s="749" t="s">
        <v>566</v>
      </c>
      <c r="D550" s="750" t="s">
        <v>567</v>
      </c>
      <c r="E550" s="751">
        <v>50113001</v>
      </c>
      <c r="F550" s="750" t="s">
        <v>569</v>
      </c>
      <c r="G550" s="749" t="s">
        <v>570</v>
      </c>
      <c r="H550" s="749">
        <v>921394</v>
      </c>
      <c r="I550" s="749">
        <v>0</v>
      </c>
      <c r="J550" s="749" t="s">
        <v>897</v>
      </c>
      <c r="K550" s="749" t="s">
        <v>545</v>
      </c>
      <c r="L550" s="752">
        <v>454.54127748116065</v>
      </c>
      <c r="M550" s="752">
        <v>1</v>
      </c>
      <c r="N550" s="753">
        <v>454.54127748116065</v>
      </c>
    </row>
    <row r="551" spans="1:14" ht="14.4" customHeight="1" x14ac:dyDescent="0.3">
      <c r="A551" s="747" t="s">
        <v>543</v>
      </c>
      <c r="B551" s="748" t="s">
        <v>544</v>
      </c>
      <c r="C551" s="749" t="s">
        <v>566</v>
      </c>
      <c r="D551" s="750" t="s">
        <v>567</v>
      </c>
      <c r="E551" s="751">
        <v>50113001</v>
      </c>
      <c r="F551" s="750" t="s">
        <v>569</v>
      </c>
      <c r="G551" s="749" t="s">
        <v>570</v>
      </c>
      <c r="H551" s="749">
        <v>921533</v>
      </c>
      <c r="I551" s="749">
        <v>0</v>
      </c>
      <c r="J551" s="749" t="s">
        <v>1381</v>
      </c>
      <c r="K551" s="749" t="s">
        <v>545</v>
      </c>
      <c r="L551" s="752">
        <v>281.4854030680894</v>
      </c>
      <c r="M551" s="752">
        <v>1</v>
      </c>
      <c r="N551" s="753">
        <v>281.4854030680894</v>
      </c>
    </row>
    <row r="552" spans="1:14" ht="14.4" customHeight="1" x14ac:dyDescent="0.3">
      <c r="A552" s="747" t="s">
        <v>543</v>
      </c>
      <c r="B552" s="748" t="s">
        <v>544</v>
      </c>
      <c r="C552" s="749" t="s">
        <v>566</v>
      </c>
      <c r="D552" s="750" t="s">
        <v>567</v>
      </c>
      <c r="E552" s="751">
        <v>50113001</v>
      </c>
      <c r="F552" s="750" t="s">
        <v>569</v>
      </c>
      <c r="G552" s="749" t="s">
        <v>570</v>
      </c>
      <c r="H552" s="749">
        <v>921476</v>
      </c>
      <c r="I552" s="749">
        <v>0</v>
      </c>
      <c r="J552" s="749" t="s">
        <v>1382</v>
      </c>
      <c r="K552" s="749" t="s">
        <v>545</v>
      </c>
      <c r="L552" s="752">
        <v>159.68296508474447</v>
      </c>
      <c r="M552" s="752">
        <v>1</v>
      </c>
      <c r="N552" s="753">
        <v>159.68296508474447</v>
      </c>
    </row>
    <row r="553" spans="1:14" ht="14.4" customHeight="1" x14ac:dyDescent="0.3">
      <c r="A553" s="747" t="s">
        <v>543</v>
      </c>
      <c r="B553" s="748" t="s">
        <v>544</v>
      </c>
      <c r="C553" s="749" t="s">
        <v>566</v>
      </c>
      <c r="D553" s="750" t="s">
        <v>567</v>
      </c>
      <c r="E553" s="751">
        <v>50113001</v>
      </c>
      <c r="F553" s="750" t="s">
        <v>569</v>
      </c>
      <c r="G553" s="749" t="s">
        <v>570</v>
      </c>
      <c r="H553" s="749">
        <v>921184</v>
      </c>
      <c r="I553" s="749">
        <v>0</v>
      </c>
      <c r="J553" s="749" t="s">
        <v>903</v>
      </c>
      <c r="K553" s="749" t="s">
        <v>545</v>
      </c>
      <c r="L553" s="752">
        <v>274.73598125580531</v>
      </c>
      <c r="M553" s="752">
        <v>1</v>
      </c>
      <c r="N553" s="753">
        <v>274.73598125580531</v>
      </c>
    </row>
    <row r="554" spans="1:14" ht="14.4" customHeight="1" x14ac:dyDescent="0.3">
      <c r="A554" s="747" t="s">
        <v>543</v>
      </c>
      <c r="B554" s="748" t="s">
        <v>544</v>
      </c>
      <c r="C554" s="749" t="s">
        <v>566</v>
      </c>
      <c r="D554" s="750" t="s">
        <v>567</v>
      </c>
      <c r="E554" s="751">
        <v>50113001</v>
      </c>
      <c r="F554" s="750" t="s">
        <v>569</v>
      </c>
      <c r="G554" s="749" t="s">
        <v>570</v>
      </c>
      <c r="H554" s="749">
        <v>990947</v>
      </c>
      <c r="I554" s="749">
        <v>0</v>
      </c>
      <c r="J554" s="749" t="s">
        <v>1383</v>
      </c>
      <c r="K554" s="749" t="s">
        <v>545</v>
      </c>
      <c r="L554" s="752">
        <v>1373.76</v>
      </c>
      <c r="M554" s="752">
        <v>1</v>
      </c>
      <c r="N554" s="753">
        <v>1373.76</v>
      </c>
    </row>
    <row r="555" spans="1:14" ht="14.4" customHeight="1" x14ac:dyDescent="0.3">
      <c r="A555" s="747" t="s">
        <v>543</v>
      </c>
      <c r="B555" s="748" t="s">
        <v>544</v>
      </c>
      <c r="C555" s="749" t="s">
        <v>566</v>
      </c>
      <c r="D555" s="750" t="s">
        <v>567</v>
      </c>
      <c r="E555" s="751">
        <v>50113001</v>
      </c>
      <c r="F555" s="750" t="s">
        <v>569</v>
      </c>
      <c r="G555" s="749" t="s">
        <v>570</v>
      </c>
      <c r="H555" s="749">
        <v>215744</v>
      </c>
      <c r="I555" s="749">
        <v>215744</v>
      </c>
      <c r="J555" s="749" t="s">
        <v>1384</v>
      </c>
      <c r="K555" s="749" t="s">
        <v>1385</v>
      </c>
      <c r="L555" s="752">
        <v>72.8</v>
      </c>
      <c r="M555" s="752">
        <v>1</v>
      </c>
      <c r="N555" s="753">
        <v>72.8</v>
      </c>
    </row>
    <row r="556" spans="1:14" ht="14.4" customHeight="1" x14ac:dyDescent="0.3">
      <c r="A556" s="747" t="s">
        <v>543</v>
      </c>
      <c r="B556" s="748" t="s">
        <v>544</v>
      </c>
      <c r="C556" s="749" t="s">
        <v>566</v>
      </c>
      <c r="D556" s="750" t="s">
        <v>567</v>
      </c>
      <c r="E556" s="751">
        <v>50113001</v>
      </c>
      <c r="F556" s="750" t="s">
        <v>569</v>
      </c>
      <c r="G556" s="749" t="s">
        <v>570</v>
      </c>
      <c r="H556" s="749">
        <v>215172</v>
      </c>
      <c r="I556" s="749">
        <v>215172</v>
      </c>
      <c r="J556" s="749" t="s">
        <v>904</v>
      </c>
      <c r="K556" s="749" t="s">
        <v>905</v>
      </c>
      <c r="L556" s="752">
        <v>282.37</v>
      </c>
      <c r="M556" s="752">
        <v>2</v>
      </c>
      <c r="N556" s="753">
        <v>564.74</v>
      </c>
    </row>
    <row r="557" spans="1:14" ht="14.4" customHeight="1" x14ac:dyDescent="0.3">
      <c r="A557" s="747" t="s">
        <v>543</v>
      </c>
      <c r="B557" s="748" t="s">
        <v>544</v>
      </c>
      <c r="C557" s="749" t="s">
        <v>566</v>
      </c>
      <c r="D557" s="750" t="s">
        <v>567</v>
      </c>
      <c r="E557" s="751">
        <v>50113001</v>
      </c>
      <c r="F557" s="750" t="s">
        <v>569</v>
      </c>
      <c r="G557" s="749" t="s">
        <v>570</v>
      </c>
      <c r="H557" s="749">
        <v>218343</v>
      </c>
      <c r="I557" s="749">
        <v>218343</v>
      </c>
      <c r="J557" s="749" t="s">
        <v>1386</v>
      </c>
      <c r="K557" s="749" t="s">
        <v>1387</v>
      </c>
      <c r="L557" s="752">
        <v>114.13</v>
      </c>
      <c r="M557" s="752">
        <v>1</v>
      </c>
      <c r="N557" s="753">
        <v>114.13</v>
      </c>
    </row>
    <row r="558" spans="1:14" ht="14.4" customHeight="1" x14ac:dyDescent="0.3">
      <c r="A558" s="747" t="s">
        <v>543</v>
      </c>
      <c r="B558" s="748" t="s">
        <v>544</v>
      </c>
      <c r="C558" s="749" t="s">
        <v>566</v>
      </c>
      <c r="D558" s="750" t="s">
        <v>567</v>
      </c>
      <c r="E558" s="751">
        <v>50113001</v>
      </c>
      <c r="F558" s="750" t="s">
        <v>569</v>
      </c>
      <c r="G558" s="749" t="s">
        <v>570</v>
      </c>
      <c r="H558" s="749">
        <v>188217</v>
      </c>
      <c r="I558" s="749">
        <v>88217</v>
      </c>
      <c r="J558" s="749" t="s">
        <v>911</v>
      </c>
      <c r="K558" s="749" t="s">
        <v>912</v>
      </c>
      <c r="L558" s="752">
        <v>127.05428571428571</v>
      </c>
      <c r="M558" s="752">
        <v>7</v>
      </c>
      <c r="N558" s="753">
        <v>889.38</v>
      </c>
    </row>
    <row r="559" spans="1:14" ht="14.4" customHeight="1" x14ac:dyDescent="0.3">
      <c r="A559" s="747" t="s">
        <v>543</v>
      </c>
      <c r="B559" s="748" t="s">
        <v>544</v>
      </c>
      <c r="C559" s="749" t="s">
        <v>566</v>
      </c>
      <c r="D559" s="750" t="s">
        <v>567</v>
      </c>
      <c r="E559" s="751">
        <v>50113001</v>
      </c>
      <c r="F559" s="750" t="s">
        <v>569</v>
      </c>
      <c r="G559" s="749" t="s">
        <v>570</v>
      </c>
      <c r="H559" s="749">
        <v>188219</v>
      </c>
      <c r="I559" s="749">
        <v>88219</v>
      </c>
      <c r="J559" s="749" t="s">
        <v>913</v>
      </c>
      <c r="K559" s="749" t="s">
        <v>914</v>
      </c>
      <c r="L559" s="752">
        <v>140.07000000000002</v>
      </c>
      <c r="M559" s="752">
        <v>1</v>
      </c>
      <c r="N559" s="753">
        <v>140.07000000000002</v>
      </c>
    </row>
    <row r="560" spans="1:14" ht="14.4" customHeight="1" x14ac:dyDescent="0.3">
      <c r="A560" s="747" t="s">
        <v>543</v>
      </c>
      <c r="B560" s="748" t="s">
        <v>544</v>
      </c>
      <c r="C560" s="749" t="s">
        <v>566</v>
      </c>
      <c r="D560" s="750" t="s">
        <v>567</v>
      </c>
      <c r="E560" s="751">
        <v>50113001</v>
      </c>
      <c r="F560" s="750" t="s">
        <v>569</v>
      </c>
      <c r="G560" s="749" t="s">
        <v>577</v>
      </c>
      <c r="H560" s="749">
        <v>207098</v>
      </c>
      <c r="I560" s="749">
        <v>207098</v>
      </c>
      <c r="J560" s="749" t="s">
        <v>915</v>
      </c>
      <c r="K560" s="749" t="s">
        <v>916</v>
      </c>
      <c r="L560" s="752">
        <v>137.99</v>
      </c>
      <c r="M560" s="752">
        <v>2</v>
      </c>
      <c r="N560" s="753">
        <v>275.98</v>
      </c>
    </row>
    <row r="561" spans="1:14" ht="14.4" customHeight="1" x14ac:dyDescent="0.3">
      <c r="A561" s="747" t="s">
        <v>543</v>
      </c>
      <c r="B561" s="748" t="s">
        <v>544</v>
      </c>
      <c r="C561" s="749" t="s">
        <v>566</v>
      </c>
      <c r="D561" s="750" t="s">
        <v>567</v>
      </c>
      <c r="E561" s="751">
        <v>50113001</v>
      </c>
      <c r="F561" s="750" t="s">
        <v>569</v>
      </c>
      <c r="G561" s="749" t="s">
        <v>577</v>
      </c>
      <c r="H561" s="749">
        <v>149910</v>
      </c>
      <c r="I561" s="749">
        <v>49910</v>
      </c>
      <c r="J561" s="749" t="s">
        <v>921</v>
      </c>
      <c r="K561" s="749" t="s">
        <v>1388</v>
      </c>
      <c r="L561" s="752">
        <v>98.043333333333351</v>
      </c>
      <c r="M561" s="752">
        <v>3</v>
      </c>
      <c r="N561" s="753">
        <v>294.13000000000005</v>
      </c>
    </row>
    <row r="562" spans="1:14" ht="14.4" customHeight="1" x14ac:dyDescent="0.3">
      <c r="A562" s="747" t="s">
        <v>543</v>
      </c>
      <c r="B562" s="748" t="s">
        <v>544</v>
      </c>
      <c r="C562" s="749" t="s">
        <v>566</v>
      </c>
      <c r="D562" s="750" t="s">
        <v>567</v>
      </c>
      <c r="E562" s="751">
        <v>50113001</v>
      </c>
      <c r="F562" s="750" t="s">
        <v>569</v>
      </c>
      <c r="G562" s="749" t="s">
        <v>570</v>
      </c>
      <c r="H562" s="749">
        <v>147478</v>
      </c>
      <c r="I562" s="749">
        <v>47478</v>
      </c>
      <c r="J562" s="749" t="s">
        <v>1389</v>
      </c>
      <c r="K562" s="749" t="s">
        <v>828</v>
      </c>
      <c r="L562" s="752">
        <v>85.43</v>
      </c>
      <c r="M562" s="752">
        <v>1</v>
      </c>
      <c r="N562" s="753">
        <v>85.43</v>
      </c>
    </row>
    <row r="563" spans="1:14" ht="14.4" customHeight="1" x14ac:dyDescent="0.3">
      <c r="A563" s="747" t="s">
        <v>543</v>
      </c>
      <c r="B563" s="748" t="s">
        <v>544</v>
      </c>
      <c r="C563" s="749" t="s">
        <v>566</v>
      </c>
      <c r="D563" s="750" t="s">
        <v>567</v>
      </c>
      <c r="E563" s="751">
        <v>50113001</v>
      </c>
      <c r="F563" s="750" t="s">
        <v>569</v>
      </c>
      <c r="G563" s="749" t="s">
        <v>577</v>
      </c>
      <c r="H563" s="749">
        <v>844480</v>
      </c>
      <c r="I563" s="749">
        <v>114059</v>
      </c>
      <c r="J563" s="749" t="s">
        <v>1390</v>
      </c>
      <c r="K563" s="749" t="s">
        <v>1391</v>
      </c>
      <c r="L563" s="752">
        <v>12.869999999999997</v>
      </c>
      <c r="M563" s="752">
        <v>4</v>
      </c>
      <c r="N563" s="753">
        <v>51.47999999999999</v>
      </c>
    </row>
    <row r="564" spans="1:14" ht="14.4" customHeight="1" x14ac:dyDescent="0.3">
      <c r="A564" s="747" t="s">
        <v>543</v>
      </c>
      <c r="B564" s="748" t="s">
        <v>544</v>
      </c>
      <c r="C564" s="749" t="s">
        <v>566</v>
      </c>
      <c r="D564" s="750" t="s">
        <v>567</v>
      </c>
      <c r="E564" s="751">
        <v>50113001</v>
      </c>
      <c r="F564" s="750" t="s">
        <v>569</v>
      </c>
      <c r="G564" s="749" t="s">
        <v>577</v>
      </c>
      <c r="H564" s="749">
        <v>115317</v>
      </c>
      <c r="I564" s="749">
        <v>15317</v>
      </c>
      <c r="J564" s="749" t="s">
        <v>1392</v>
      </c>
      <c r="K564" s="749" t="s">
        <v>662</v>
      </c>
      <c r="L564" s="752">
        <v>52.556666666666672</v>
      </c>
      <c r="M564" s="752">
        <v>3</v>
      </c>
      <c r="N564" s="753">
        <v>157.67000000000002</v>
      </c>
    </row>
    <row r="565" spans="1:14" ht="14.4" customHeight="1" x14ac:dyDescent="0.3">
      <c r="A565" s="747" t="s">
        <v>543</v>
      </c>
      <c r="B565" s="748" t="s">
        <v>544</v>
      </c>
      <c r="C565" s="749" t="s">
        <v>566</v>
      </c>
      <c r="D565" s="750" t="s">
        <v>567</v>
      </c>
      <c r="E565" s="751">
        <v>50113001</v>
      </c>
      <c r="F565" s="750" t="s">
        <v>569</v>
      </c>
      <c r="G565" s="749" t="s">
        <v>570</v>
      </c>
      <c r="H565" s="749">
        <v>67558</v>
      </c>
      <c r="I565" s="749">
        <v>67558</v>
      </c>
      <c r="J565" s="749" t="s">
        <v>1393</v>
      </c>
      <c r="K565" s="749" t="s">
        <v>1394</v>
      </c>
      <c r="L565" s="752">
        <v>31.00333333333333</v>
      </c>
      <c r="M565" s="752">
        <v>9</v>
      </c>
      <c r="N565" s="753">
        <v>279.02999999999997</v>
      </c>
    </row>
    <row r="566" spans="1:14" ht="14.4" customHeight="1" x14ac:dyDescent="0.3">
      <c r="A566" s="747" t="s">
        <v>543</v>
      </c>
      <c r="B566" s="748" t="s">
        <v>544</v>
      </c>
      <c r="C566" s="749" t="s">
        <v>566</v>
      </c>
      <c r="D566" s="750" t="s">
        <v>567</v>
      </c>
      <c r="E566" s="751">
        <v>50113001</v>
      </c>
      <c r="F566" s="750" t="s">
        <v>569</v>
      </c>
      <c r="G566" s="749" t="s">
        <v>570</v>
      </c>
      <c r="H566" s="749">
        <v>196635</v>
      </c>
      <c r="I566" s="749">
        <v>96635</v>
      </c>
      <c r="J566" s="749" t="s">
        <v>927</v>
      </c>
      <c r="K566" s="749" t="s">
        <v>928</v>
      </c>
      <c r="L566" s="752">
        <v>111.68999999999998</v>
      </c>
      <c r="M566" s="752">
        <v>4</v>
      </c>
      <c r="N566" s="753">
        <v>446.75999999999993</v>
      </c>
    </row>
    <row r="567" spans="1:14" ht="14.4" customHeight="1" x14ac:dyDescent="0.3">
      <c r="A567" s="747" t="s">
        <v>543</v>
      </c>
      <c r="B567" s="748" t="s">
        <v>544</v>
      </c>
      <c r="C567" s="749" t="s">
        <v>566</v>
      </c>
      <c r="D567" s="750" t="s">
        <v>567</v>
      </c>
      <c r="E567" s="751">
        <v>50113001</v>
      </c>
      <c r="F567" s="750" t="s">
        <v>569</v>
      </c>
      <c r="G567" s="749" t="s">
        <v>570</v>
      </c>
      <c r="H567" s="749">
        <v>117992</v>
      </c>
      <c r="I567" s="749">
        <v>17992</v>
      </c>
      <c r="J567" s="749" t="s">
        <v>929</v>
      </c>
      <c r="K567" s="749" t="s">
        <v>930</v>
      </c>
      <c r="L567" s="752">
        <v>94.339999999999989</v>
      </c>
      <c r="M567" s="752">
        <v>1</v>
      </c>
      <c r="N567" s="753">
        <v>94.339999999999989</v>
      </c>
    </row>
    <row r="568" spans="1:14" ht="14.4" customHeight="1" x14ac:dyDescent="0.3">
      <c r="A568" s="747" t="s">
        <v>543</v>
      </c>
      <c r="B568" s="748" t="s">
        <v>544</v>
      </c>
      <c r="C568" s="749" t="s">
        <v>566</v>
      </c>
      <c r="D568" s="750" t="s">
        <v>567</v>
      </c>
      <c r="E568" s="751">
        <v>50113001</v>
      </c>
      <c r="F568" s="750" t="s">
        <v>569</v>
      </c>
      <c r="G568" s="749" t="s">
        <v>570</v>
      </c>
      <c r="H568" s="749">
        <v>100498</v>
      </c>
      <c r="I568" s="749">
        <v>498</v>
      </c>
      <c r="J568" s="749" t="s">
        <v>932</v>
      </c>
      <c r="K568" s="749" t="s">
        <v>933</v>
      </c>
      <c r="L568" s="752">
        <v>108.86000000000003</v>
      </c>
      <c r="M568" s="752">
        <v>3</v>
      </c>
      <c r="N568" s="753">
        <v>326.5800000000001</v>
      </c>
    </row>
    <row r="569" spans="1:14" ht="14.4" customHeight="1" x14ac:dyDescent="0.3">
      <c r="A569" s="747" t="s">
        <v>543</v>
      </c>
      <c r="B569" s="748" t="s">
        <v>544</v>
      </c>
      <c r="C569" s="749" t="s">
        <v>566</v>
      </c>
      <c r="D569" s="750" t="s">
        <v>567</v>
      </c>
      <c r="E569" s="751">
        <v>50113001</v>
      </c>
      <c r="F569" s="750" t="s">
        <v>569</v>
      </c>
      <c r="G569" s="749" t="s">
        <v>570</v>
      </c>
      <c r="H569" s="749">
        <v>100499</v>
      </c>
      <c r="I569" s="749">
        <v>499</v>
      </c>
      <c r="J569" s="749" t="s">
        <v>932</v>
      </c>
      <c r="K569" s="749" t="s">
        <v>934</v>
      </c>
      <c r="L569" s="752">
        <v>113.58800000000001</v>
      </c>
      <c r="M569" s="752">
        <v>5</v>
      </c>
      <c r="N569" s="753">
        <v>567.94000000000005</v>
      </c>
    </row>
    <row r="570" spans="1:14" ht="14.4" customHeight="1" x14ac:dyDescent="0.3">
      <c r="A570" s="747" t="s">
        <v>543</v>
      </c>
      <c r="B570" s="748" t="s">
        <v>544</v>
      </c>
      <c r="C570" s="749" t="s">
        <v>566</v>
      </c>
      <c r="D570" s="750" t="s">
        <v>567</v>
      </c>
      <c r="E570" s="751">
        <v>50113001</v>
      </c>
      <c r="F570" s="750" t="s">
        <v>569</v>
      </c>
      <c r="G570" s="749" t="s">
        <v>570</v>
      </c>
      <c r="H570" s="749">
        <v>215978</v>
      </c>
      <c r="I570" s="749">
        <v>215978</v>
      </c>
      <c r="J570" s="749" t="s">
        <v>935</v>
      </c>
      <c r="K570" s="749" t="s">
        <v>936</v>
      </c>
      <c r="L570" s="752">
        <v>116.44428571428573</v>
      </c>
      <c r="M570" s="752">
        <v>7</v>
      </c>
      <c r="N570" s="753">
        <v>815.11000000000013</v>
      </c>
    </row>
    <row r="571" spans="1:14" ht="14.4" customHeight="1" x14ac:dyDescent="0.3">
      <c r="A571" s="747" t="s">
        <v>543</v>
      </c>
      <c r="B571" s="748" t="s">
        <v>544</v>
      </c>
      <c r="C571" s="749" t="s">
        <v>566</v>
      </c>
      <c r="D571" s="750" t="s">
        <v>567</v>
      </c>
      <c r="E571" s="751">
        <v>50113001</v>
      </c>
      <c r="F571" s="750" t="s">
        <v>569</v>
      </c>
      <c r="G571" s="749" t="s">
        <v>577</v>
      </c>
      <c r="H571" s="749">
        <v>115594</v>
      </c>
      <c r="I571" s="749">
        <v>115594</v>
      </c>
      <c r="J571" s="749" t="s">
        <v>1395</v>
      </c>
      <c r="K571" s="749" t="s">
        <v>1396</v>
      </c>
      <c r="L571" s="752">
        <v>256.84000000000009</v>
      </c>
      <c r="M571" s="752">
        <v>1</v>
      </c>
      <c r="N571" s="753">
        <v>256.84000000000009</v>
      </c>
    </row>
    <row r="572" spans="1:14" ht="14.4" customHeight="1" x14ac:dyDescent="0.3">
      <c r="A572" s="747" t="s">
        <v>543</v>
      </c>
      <c r="B572" s="748" t="s">
        <v>544</v>
      </c>
      <c r="C572" s="749" t="s">
        <v>566</v>
      </c>
      <c r="D572" s="750" t="s">
        <v>567</v>
      </c>
      <c r="E572" s="751">
        <v>50113001</v>
      </c>
      <c r="F572" s="750" t="s">
        <v>569</v>
      </c>
      <c r="G572" s="749" t="s">
        <v>577</v>
      </c>
      <c r="H572" s="749">
        <v>201290</v>
      </c>
      <c r="I572" s="749">
        <v>201290</v>
      </c>
      <c r="J572" s="749" t="s">
        <v>941</v>
      </c>
      <c r="K572" s="749" t="s">
        <v>942</v>
      </c>
      <c r="L572" s="752">
        <v>39.919375000000002</v>
      </c>
      <c r="M572" s="752">
        <v>16</v>
      </c>
      <c r="N572" s="753">
        <v>638.71</v>
      </c>
    </row>
    <row r="573" spans="1:14" ht="14.4" customHeight="1" x14ac:dyDescent="0.3">
      <c r="A573" s="747" t="s">
        <v>543</v>
      </c>
      <c r="B573" s="748" t="s">
        <v>544</v>
      </c>
      <c r="C573" s="749" t="s">
        <v>566</v>
      </c>
      <c r="D573" s="750" t="s">
        <v>567</v>
      </c>
      <c r="E573" s="751">
        <v>50113001</v>
      </c>
      <c r="F573" s="750" t="s">
        <v>569</v>
      </c>
      <c r="G573" s="749" t="s">
        <v>570</v>
      </c>
      <c r="H573" s="749">
        <v>102684</v>
      </c>
      <c r="I573" s="749">
        <v>2684</v>
      </c>
      <c r="J573" s="749" t="s">
        <v>945</v>
      </c>
      <c r="K573" s="749" t="s">
        <v>946</v>
      </c>
      <c r="L573" s="752">
        <v>73.763333333333364</v>
      </c>
      <c r="M573" s="752">
        <v>6</v>
      </c>
      <c r="N573" s="753">
        <v>442.58000000000015</v>
      </c>
    </row>
    <row r="574" spans="1:14" ht="14.4" customHeight="1" x14ac:dyDescent="0.3">
      <c r="A574" s="747" t="s">
        <v>543</v>
      </c>
      <c r="B574" s="748" t="s">
        <v>544</v>
      </c>
      <c r="C574" s="749" t="s">
        <v>566</v>
      </c>
      <c r="D574" s="750" t="s">
        <v>567</v>
      </c>
      <c r="E574" s="751">
        <v>50113001</v>
      </c>
      <c r="F574" s="750" t="s">
        <v>569</v>
      </c>
      <c r="G574" s="749" t="s">
        <v>545</v>
      </c>
      <c r="H574" s="749">
        <v>847196</v>
      </c>
      <c r="I574" s="749">
        <v>117258</v>
      </c>
      <c r="J574" s="749" t="s">
        <v>1397</v>
      </c>
      <c r="K574" s="749" t="s">
        <v>1398</v>
      </c>
      <c r="L574" s="752">
        <v>71.59</v>
      </c>
      <c r="M574" s="752">
        <v>1</v>
      </c>
      <c r="N574" s="753">
        <v>71.59</v>
      </c>
    </row>
    <row r="575" spans="1:14" ht="14.4" customHeight="1" x14ac:dyDescent="0.3">
      <c r="A575" s="747" t="s">
        <v>543</v>
      </c>
      <c r="B575" s="748" t="s">
        <v>544</v>
      </c>
      <c r="C575" s="749" t="s">
        <v>566</v>
      </c>
      <c r="D575" s="750" t="s">
        <v>567</v>
      </c>
      <c r="E575" s="751">
        <v>50113001</v>
      </c>
      <c r="F575" s="750" t="s">
        <v>569</v>
      </c>
      <c r="G575" s="749" t="s">
        <v>577</v>
      </c>
      <c r="H575" s="749">
        <v>127738</v>
      </c>
      <c r="I575" s="749">
        <v>127738</v>
      </c>
      <c r="J575" s="749" t="s">
        <v>1399</v>
      </c>
      <c r="K575" s="749" t="s">
        <v>1400</v>
      </c>
      <c r="L575" s="752">
        <v>95.370000000000019</v>
      </c>
      <c r="M575" s="752">
        <v>1</v>
      </c>
      <c r="N575" s="753">
        <v>95.370000000000019</v>
      </c>
    </row>
    <row r="576" spans="1:14" ht="14.4" customHeight="1" x14ac:dyDescent="0.3">
      <c r="A576" s="747" t="s">
        <v>543</v>
      </c>
      <c r="B576" s="748" t="s">
        <v>544</v>
      </c>
      <c r="C576" s="749" t="s">
        <v>566</v>
      </c>
      <c r="D576" s="750" t="s">
        <v>567</v>
      </c>
      <c r="E576" s="751">
        <v>50113001</v>
      </c>
      <c r="F576" s="750" t="s">
        <v>569</v>
      </c>
      <c r="G576" s="749" t="s">
        <v>570</v>
      </c>
      <c r="H576" s="749">
        <v>118563</v>
      </c>
      <c r="I576" s="749">
        <v>18563</v>
      </c>
      <c r="J576" s="749" t="s">
        <v>1401</v>
      </c>
      <c r="K576" s="749" t="s">
        <v>1402</v>
      </c>
      <c r="L576" s="752">
        <v>487.60000000000019</v>
      </c>
      <c r="M576" s="752">
        <v>1</v>
      </c>
      <c r="N576" s="753">
        <v>487.60000000000019</v>
      </c>
    </row>
    <row r="577" spans="1:14" ht="14.4" customHeight="1" x14ac:dyDescent="0.3">
      <c r="A577" s="747" t="s">
        <v>543</v>
      </c>
      <c r="B577" s="748" t="s">
        <v>544</v>
      </c>
      <c r="C577" s="749" t="s">
        <v>566</v>
      </c>
      <c r="D577" s="750" t="s">
        <v>567</v>
      </c>
      <c r="E577" s="751">
        <v>50113001</v>
      </c>
      <c r="F577" s="750" t="s">
        <v>569</v>
      </c>
      <c r="G577" s="749" t="s">
        <v>545</v>
      </c>
      <c r="H577" s="749">
        <v>127778</v>
      </c>
      <c r="I577" s="749">
        <v>127778</v>
      </c>
      <c r="J577" s="749" t="s">
        <v>951</v>
      </c>
      <c r="K577" s="749" t="s">
        <v>952</v>
      </c>
      <c r="L577" s="752">
        <v>144.49</v>
      </c>
      <c r="M577" s="752">
        <v>2</v>
      </c>
      <c r="N577" s="753">
        <v>288.98</v>
      </c>
    </row>
    <row r="578" spans="1:14" ht="14.4" customHeight="1" x14ac:dyDescent="0.3">
      <c r="A578" s="747" t="s">
        <v>543</v>
      </c>
      <c r="B578" s="748" t="s">
        <v>544</v>
      </c>
      <c r="C578" s="749" t="s">
        <v>566</v>
      </c>
      <c r="D578" s="750" t="s">
        <v>567</v>
      </c>
      <c r="E578" s="751">
        <v>50113001</v>
      </c>
      <c r="F578" s="750" t="s">
        <v>569</v>
      </c>
      <c r="G578" s="749" t="s">
        <v>577</v>
      </c>
      <c r="H578" s="749">
        <v>184530</v>
      </c>
      <c r="I578" s="749">
        <v>200207</v>
      </c>
      <c r="J578" s="749" t="s">
        <v>1403</v>
      </c>
      <c r="K578" s="749" t="s">
        <v>1404</v>
      </c>
      <c r="L578" s="752">
        <v>75.69</v>
      </c>
      <c r="M578" s="752">
        <v>1</v>
      </c>
      <c r="N578" s="753">
        <v>75.69</v>
      </c>
    </row>
    <row r="579" spans="1:14" ht="14.4" customHeight="1" x14ac:dyDescent="0.3">
      <c r="A579" s="747" t="s">
        <v>543</v>
      </c>
      <c r="B579" s="748" t="s">
        <v>544</v>
      </c>
      <c r="C579" s="749" t="s">
        <v>566</v>
      </c>
      <c r="D579" s="750" t="s">
        <v>567</v>
      </c>
      <c r="E579" s="751">
        <v>50113001</v>
      </c>
      <c r="F579" s="750" t="s">
        <v>569</v>
      </c>
      <c r="G579" s="749" t="s">
        <v>570</v>
      </c>
      <c r="H579" s="749">
        <v>196187</v>
      </c>
      <c r="I579" s="749">
        <v>96187</v>
      </c>
      <c r="J579" s="749" t="s">
        <v>953</v>
      </c>
      <c r="K579" s="749" t="s">
        <v>1405</v>
      </c>
      <c r="L579" s="752">
        <v>60.700000000000024</v>
      </c>
      <c r="M579" s="752">
        <v>3</v>
      </c>
      <c r="N579" s="753">
        <v>182.10000000000008</v>
      </c>
    </row>
    <row r="580" spans="1:14" ht="14.4" customHeight="1" x14ac:dyDescent="0.3">
      <c r="A580" s="747" t="s">
        <v>543</v>
      </c>
      <c r="B580" s="748" t="s">
        <v>544</v>
      </c>
      <c r="C580" s="749" t="s">
        <v>566</v>
      </c>
      <c r="D580" s="750" t="s">
        <v>567</v>
      </c>
      <c r="E580" s="751">
        <v>50113001</v>
      </c>
      <c r="F580" s="750" t="s">
        <v>569</v>
      </c>
      <c r="G580" s="749" t="s">
        <v>577</v>
      </c>
      <c r="H580" s="749">
        <v>116923</v>
      </c>
      <c r="I580" s="749">
        <v>16923</v>
      </c>
      <c r="J580" s="749" t="s">
        <v>959</v>
      </c>
      <c r="K580" s="749" t="s">
        <v>960</v>
      </c>
      <c r="L580" s="752">
        <v>78.515000000000015</v>
      </c>
      <c r="M580" s="752">
        <v>2</v>
      </c>
      <c r="N580" s="753">
        <v>157.03000000000003</v>
      </c>
    </row>
    <row r="581" spans="1:14" ht="14.4" customHeight="1" x14ac:dyDescent="0.3">
      <c r="A581" s="747" t="s">
        <v>543</v>
      </c>
      <c r="B581" s="748" t="s">
        <v>544</v>
      </c>
      <c r="C581" s="749" t="s">
        <v>566</v>
      </c>
      <c r="D581" s="750" t="s">
        <v>567</v>
      </c>
      <c r="E581" s="751">
        <v>50113001</v>
      </c>
      <c r="F581" s="750" t="s">
        <v>569</v>
      </c>
      <c r="G581" s="749" t="s">
        <v>570</v>
      </c>
      <c r="H581" s="749">
        <v>223159</v>
      </c>
      <c r="I581" s="749">
        <v>223159</v>
      </c>
      <c r="J581" s="749" t="s">
        <v>963</v>
      </c>
      <c r="K581" s="749" t="s">
        <v>964</v>
      </c>
      <c r="L581" s="752">
        <v>73.002499999999998</v>
      </c>
      <c r="M581" s="752">
        <v>8</v>
      </c>
      <c r="N581" s="753">
        <v>584.02</v>
      </c>
    </row>
    <row r="582" spans="1:14" ht="14.4" customHeight="1" x14ac:dyDescent="0.3">
      <c r="A582" s="747" t="s">
        <v>543</v>
      </c>
      <c r="B582" s="748" t="s">
        <v>544</v>
      </c>
      <c r="C582" s="749" t="s">
        <v>566</v>
      </c>
      <c r="D582" s="750" t="s">
        <v>567</v>
      </c>
      <c r="E582" s="751">
        <v>50113001</v>
      </c>
      <c r="F582" s="750" t="s">
        <v>569</v>
      </c>
      <c r="G582" s="749" t="s">
        <v>577</v>
      </c>
      <c r="H582" s="749">
        <v>188498</v>
      </c>
      <c r="I582" s="749">
        <v>88498</v>
      </c>
      <c r="J582" s="749" t="s">
        <v>965</v>
      </c>
      <c r="K582" s="749" t="s">
        <v>966</v>
      </c>
      <c r="L582" s="752">
        <v>166.91000000000003</v>
      </c>
      <c r="M582" s="752">
        <v>1</v>
      </c>
      <c r="N582" s="753">
        <v>166.91000000000003</v>
      </c>
    </row>
    <row r="583" spans="1:14" ht="14.4" customHeight="1" x14ac:dyDescent="0.3">
      <c r="A583" s="747" t="s">
        <v>543</v>
      </c>
      <c r="B583" s="748" t="s">
        <v>544</v>
      </c>
      <c r="C583" s="749" t="s">
        <v>566</v>
      </c>
      <c r="D583" s="750" t="s">
        <v>567</v>
      </c>
      <c r="E583" s="751">
        <v>50113001</v>
      </c>
      <c r="F583" s="750" t="s">
        <v>569</v>
      </c>
      <c r="G583" s="749" t="s">
        <v>570</v>
      </c>
      <c r="H583" s="749">
        <v>100513</v>
      </c>
      <c r="I583" s="749">
        <v>513</v>
      </c>
      <c r="J583" s="749" t="s">
        <v>969</v>
      </c>
      <c r="K583" s="749" t="s">
        <v>933</v>
      </c>
      <c r="L583" s="752">
        <v>56.79</v>
      </c>
      <c r="M583" s="752">
        <v>13</v>
      </c>
      <c r="N583" s="753">
        <v>738.27</v>
      </c>
    </row>
    <row r="584" spans="1:14" ht="14.4" customHeight="1" x14ac:dyDescent="0.3">
      <c r="A584" s="747" t="s">
        <v>543</v>
      </c>
      <c r="B584" s="748" t="s">
        <v>544</v>
      </c>
      <c r="C584" s="749" t="s">
        <v>566</v>
      </c>
      <c r="D584" s="750" t="s">
        <v>567</v>
      </c>
      <c r="E584" s="751">
        <v>50113001</v>
      </c>
      <c r="F584" s="750" t="s">
        <v>569</v>
      </c>
      <c r="G584" s="749" t="s">
        <v>577</v>
      </c>
      <c r="H584" s="749">
        <v>191788</v>
      </c>
      <c r="I584" s="749">
        <v>91788</v>
      </c>
      <c r="J584" s="749" t="s">
        <v>972</v>
      </c>
      <c r="K584" s="749" t="s">
        <v>973</v>
      </c>
      <c r="L584" s="752">
        <v>9.1150000000000002</v>
      </c>
      <c r="M584" s="752">
        <v>6</v>
      </c>
      <c r="N584" s="753">
        <v>54.69</v>
      </c>
    </row>
    <row r="585" spans="1:14" ht="14.4" customHeight="1" x14ac:dyDescent="0.3">
      <c r="A585" s="747" t="s">
        <v>543</v>
      </c>
      <c r="B585" s="748" t="s">
        <v>544</v>
      </c>
      <c r="C585" s="749" t="s">
        <v>566</v>
      </c>
      <c r="D585" s="750" t="s">
        <v>567</v>
      </c>
      <c r="E585" s="751">
        <v>50113001</v>
      </c>
      <c r="F585" s="750" t="s">
        <v>569</v>
      </c>
      <c r="G585" s="749" t="s">
        <v>570</v>
      </c>
      <c r="H585" s="749">
        <v>184398</v>
      </c>
      <c r="I585" s="749">
        <v>84398</v>
      </c>
      <c r="J585" s="749" t="s">
        <v>974</v>
      </c>
      <c r="K585" s="749" t="s">
        <v>975</v>
      </c>
      <c r="L585" s="752">
        <v>411.93</v>
      </c>
      <c r="M585" s="752">
        <v>3</v>
      </c>
      <c r="N585" s="753">
        <v>1235.79</v>
      </c>
    </row>
    <row r="586" spans="1:14" ht="14.4" customHeight="1" x14ac:dyDescent="0.3">
      <c r="A586" s="747" t="s">
        <v>543</v>
      </c>
      <c r="B586" s="748" t="s">
        <v>544</v>
      </c>
      <c r="C586" s="749" t="s">
        <v>566</v>
      </c>
      <c r="D586" s="750" t="s">
        <v>567</v>
      </c>
      <c r="E586" s="751">
        <v>50113001</v>
      </c>
      <c r="F586" s="750" t="s">
        <v>569</v>
      </c>
      <c r="G586" s="749" t="s">
        <v>577</v>
      </c>
      <c r="H586" s="749">
        <v>850106</v>
      </c>
      <c r="I586" s="749">
        <v>111898</v>
      </c>
      <c r="J586" s="749" t="s">
        <v>1406</v>
      </c>
      <c r="K586" s="749" t="s">
        <v>582</v>
      </c>
      <c r="L586" s="752">
        <v>30.73</v>
      </c>
      <c r="M586" s="752">
        <v>3</v>
      </c>
      <c r="N586" s="753">
        <v>92.19</v>
      </c>
    </row>
    <row r="587" spans="1:14" ht="14.4" customHeight="1" x14ac:dyDescent="0.3">
      <c r="A587" s="747" t="s">
        <v>543</v>
      </c>
      <c r="B587" s="748" t="s">
        <v>544</v>
      </c>
      <c r="C587" s="749" t="s">
        <v>566</v>
      </c>
      <c r="D587" s="750" t="s">
        <v>567</v>
      </c>
      <c r="E587" s="751">
        <v>50113001</v>
      </c>
      <c r="F587" s="750" t="s">
        <v>569</v>
      </c>
      <c r="G587" s="749" t="s">
        <v>577</v>
      </c>
      <c r="H587" s="749">
        <v>849187</v>
      </c>
      <c r="I587" s="749">
        <v>111902</v>
      </c>
      <c r="J587" s="749" t="s">
        <v>978</v>
      </c>
      <c r="K587" s="749" t="s">
        <v>979</v>
      </c>
      <c r="L587" s="752">
        <v>32.340000000000003</v>
      </c>
      <c r="M587" s="752">
        <v>3</v>
      </c>
      <c r="N587" s="753">
        <v>97.02000000000001</v>
      </c>
    </row>
    <row r="588" spans="1:14" ht="14.4" customHeight="1" x14ac:dyDescent="0.3">
      <c r="A588" s="747" t="s">
        <v>543</v>
      </c>
      <c r="B588" s="748" t="s">
        <v>544</v>
      </c>
      <c r="C588" s="749" t="s">
        <v>566</v>
      </c>
      <c r="D588" s="750" t="s">
        <v>567</v>
      </c>
      <c r="E588" s="751">
        <v>50113001</v>
      </c>
      <c r="F588" s="750" t="s">
        <v>569</v>
      </c>
      <c r="G588" s="749" t="s">
        <v>577</v>
      </c>
      <c r="H588" s="749">
        <v>849660</v>
      </c>
      <c r="I588" s="749">
        <v>111904</v>
      </c>
      <c r="J588" s="749" t="s">
        <v>978</v>
      </c>
      <c r="K588" s="749" t="s">
        <v>1407</v>
      </c>
      <c r="L588" s="752">
        <v>110.14</v>
      </c>
      <c r="M588" s="752">
        <v>1</v>
      </c>
      <c r="N588" s="753">
        <v>110.14</v>
      </c>
    </row>
    <row r="589" spans="1:14" ht="14.4" customHeight="1" x14ac:dyDescent="0.3">
      <c r="A589" s="747" t="s">
        <v>543</v>
      </c>
      <c r="B589" s="748" t="s">
        <v>544</v>
      </c>
      <c r="C589" s="749" t="s">
        <v>566</v>
      </c>
      <c r="D589" s="750" t="s">
        <v>567</v>
      </c>
      <c r="E589" s="751">
        <v>50113001</v>
      </c>
      <c r="F589" s="750" t="s">
        <v>569</v>
      </c>
      <c r="G589" s="749" t="s">
        <v>570</v>
      </c>
      <c r="H589" s="749">
        <v>131089</v>
      </c>
      <c r="I589" s="749">
        <v>31089</v>
      </c>
      <c r="J589" s="749" t="s">
        <v>980</v>
      </c>
      <c r="K589" s="749" t="s">
        <v>981</v>
      </c>
      <c r="L589" s="752">
        <v>56.610000000000007</v>
      </c>
      <c r="M589" s="752">
        <v>1</v>
      </c>
      <c r="N589" s="753">
        <v>56.610000000000007</v>
      </c>
    </row>
    <row r="590" spans="1:14" ht="14.4" customHeight="1" x14ac:dyDescent="0.3">
      <c r="A590" s="747" t="s">
        <v>543</v>
      </c>
      <c r="B590" s="748" t="s">
        <v>544</v>
      </c>
      <c r="C590" s="749" t="s">
        <v>566</v>
      </c>
      <c r="D590" s="750" t="s">
        <v>567</v>
      </c>
      <c r="E590" s="751">
        <v>50113001</v>
      </c>
      <c r="F590" s="750" t="s">
        <v>569</v>
      </c>
      <c r="G590" s="749" t="s">
        <v>570</v>
      </c>
      <c r="H590" s="749">
        <v>100536</v>
      </c>
      <c r="I590" s="749">
        <v>536</v>
      </c>
      <c r="J590" s="749" t="s">
        <v>982</v>
      </c>
      <c r="K590" s="749" t="s">
        <v>983</v>
      </c>
      <c r="L590" s="752">
        <v>140.25</v>
      </c>
      <c r="M590" s="752">
        <v>1</v>
      </c>
      <c r="N590" s="753">
        <v>140.25</v>
      </c>
    </row>
    <row r="591" spans="1:14" ht="14.4" customHeight="1" x14ac:dyDescent="0.3">
      <c r="A591" s="747" t="s">
        <v>543</v>
      </c>
      <c r="B591" s="748" t="s">
        <v>544</v>
      </c>
      <c r="C591" s="749" t="s">
        <v>566</v>
      </c>
      <c r="D591" s="750" t="s">
        <v>567</v>
      </c>
      <c r="E591" s="751">
        <v>50113001</v>
      </c>
      <c r="F591" s="750" t="s">
        <v>569</v>
      </c>
      <c r="G591" s="749" t="s">
        <v>577</v>
      </c>
      <c r="H591" s="749">
        <v>107981</v>
      </c>
      <c r="I591" s="749">
        <v>7981</v>
      </c>
      <c r="J591" s="749" t="s">
        <v>984</v>
      </c>
      <c r="K591" s="749" t="s">
        <v>985</v>
      </c>
      <c r="L591" s="752">
        <v>50.639999999999993</v>
      </c>
      <c r="M591" s="752">
        <v>3</v>
      </c>
      <c r="N591" s="753">
        <v>151.91999999999999</v>
      </c>
    </row>
    <row r="592" spans="1:14" ht="14.4" customHeight="1" x14ac:dyDescent="0.3">
      <c r="A592" s="747" t="s">
        <v>543</v>
      </c>
      <c r="B592" s="748" t="s">
        <v>544</v>
      </c>
      <c r="C592" s="749" t="s">
        <v>566</v>
      </c>
      <c r="D592" s="750" t="s">
        <v>567</v>
      </c>
      <c r="E592" s="751">
        <v>50113001</v>
      </c>
      <c r="F592" s="750" t="s">
        <v>569</v>
      </c>
      <c r="G592" s="749" t="s">
        <v>577</v>
      </c>
      <c r="H592" s="749">
        <v>155823</v>
      </c>
      <c r="I592" s="749">
        <v>55823</v>
      </c>
      <c r="J592" s="749" t="s">
        <v>984</v>
      </c>
      <c r="K592" s="749" t="s">
        <v>986</v>
      </c>
      <c r="L592" s="752">
        <v>33.545192307692304</v>
      </c>
      <c r="M592" s="752">
        <v>52</v>
      </c>
      <c r="N592" s="753">
        <v>1744.3499999999997</v>
      </c>
    </row>
    <row r="593" spans="1:14" ht="14.4" customHeight="1" x14ac:dyDescent="0.3">
      <c r="A593" s="747" t="s">
        <v>543</v>
      </c>
      <c r="B593" s="748" t="s">
        <v>544</v>
      </c>
      <c r="C593" s="749" t="s">
        <v>566</v>
      </c>
      <c r="D593" s="750" t="s">
        <v>567</v>
      </c>
      <c r="E593" s="751">
        <v>50113001</v>
      </c>
      <c r="F593" s="750" t="s">
        <v>569</v>
      </c>
      <c r="G593" s="749" t="s">
        <v>577</v>
      </c>
      <c r="H593" s="749">
        <v>155824</v>
      </c>
      <c r="I593" s="749">
        <v>55824</v>
      </c>
      <c r="J593" s="749" t="s">
        <v>984</v>
      </c>
      <c r="K593" s="749" t="s">
        <v>987</v>
      </c>
      <c r="L593" s="752">
        <v>50.74</v>
      </c>
      <c r="M593" s="752">
        <v>3</v>
      </c>
      <c r="N593" s="753">
        <v>152.22</v>
      </c>
    </row>
    <row r="594" spans="1:14" ht="14.4" customHeight="1" x14ac:dyDescent="0.3">
      <c r="A594" s="747" t="s">
        <v>543</v>
      </c>
      <c r="B594" s="748" t="s">
        <v>544</v>
      </c>
      <c r="C594" s="749" t="s">
        <v>566</v>
      </c>
      <c r="D594" s="750" t="s">
        <v>567</v>
      </c>
      <c r="E594" s="751">
        <v>50113001</v>
      </c>
      <c r="F594" s="750" t="s">
        <v>569</v>
      </c>
      <c r="G594" s="749" t="s">
        <v>577</v>
      </c>
      <c r="H594" s="749">
        <v>126789</v>
      </c>
      <c r="I594" s="749">
        <v>26789</v>
      </c>
      <c r="J594" s="749" t="s">
        <v>990</v>
      </c>
      <c r="K594" s="749" t="s">
        <v>579</v>
      </c>
      <c r="L594" s="752">
        <v>671.45000000000039</v>
      </c>
      <c r="M594" s="752">
        <v>1</v>
      </c>
      <c r="N594" s="753">
        <v>671.45000000000039</v>
      </c>
    </row>
    <row r="595" spans="1:14" ht="14.4" customHeight="1" x14ac:dyDescent="0.3">
      <c r="A595" s="747" t="s">
        <v>543</v>
      </c>
      <c r="B595" s="748" t="s">
        <v>544</v>
      </c>
      <c r="C595" s="749" t="s">
        <v>566</v>
      </c>
      <c r="D595" s="750" t="s">
        <v>567</v>
      </c>
      <c r="E595" s="751">
        <v>50113001</v>
      </c>
      <c r="F595" s="750" t="s">
        <v>569</v>
      </c>
      <c r="G595" s="749" t="s">
        <v>570</v>
      </c>
      <c r="H595" s="749">
        <v>849941</v>
      </c>
      <c r="I595" s="749">
        <v>162142</v>
      </c>
      <c r="J595" s="749" t="s">
        <v>1007</v>
      </c>
      <c r="K595" s="749" t="s">
        <v>1008</v>
      </c>
      <c r="L595" s="752">
        <v>29.724999999999994</v>
      </c>
      <c r="M595" s="752">
        <v>8</v>
      </c>
      <c r="N595" s="753">
        <v>237.79999999999995</v>
      </c>
    </row>
    <row r="596" spans="1:14" ht="14.4" customHeight="1" x14ac:dyDescent="0.3">
      <c r="A596" s="747" t="s">
        <v>543</v>
      </c>
      <c r="B596" s="748" t="s">
        <v>544</v>
      </c>
      <c r="C596" s="749" t="s">
        <v>566</v>
      </c>
      <c r="D596" s="750" t="s">
        <v>567</v>
      </c>
      <c r="E596" s="751">
        <v>50113001</v>
      </c>
      <c r="F596" s="750" t="s">
        <v>569</v>
      </c>
      <c r="G596" s="749" t="s">
        <v>570</v>
      </c>
      <c r="H596" s="749">
        <v>154424</v>
      </c>
      <c r="I596" s="749">
        <v>54424</v>
      </c>
      <c r="J596" s="749" t="s">
        <v>1011</v>
      </c>
      <c r="K596" s="749" t="s">
        <v>1012</v>
      </c>
      <c r="L596" s="752">
        <v>177.08999999999989</v>
      </c>
      <c r="M596" s="752">
        <v>2</v>
      </c>
      <c r="N596" s="753">
        <v>354.17999999999978</v>
      </c>
    </row>
    <row r="597" spans="1:14" ht="14.4" customHeight="1" x14ac:dyDescent="0.3">
      <c r="A597" s="747" t="s">
        <v>543</v>
      </c>
      <c r="B597" s="748" t="s">
        <v>544</v>
      </c>
      <c r="C597" s="749" t="s">
        <v>566</v>
      </c>
      <c r="D597" s="750" t="s">
        <v>567</v>
      </c>
      <c r="E597" s="751">
        <v>50113001</v>
      </c>
      <c r="F597" s="750" t="s">
        <v>569</v>
      </c>
      <c r="G597" s="749" t="s">
        <v>570</v>
      </c>
      <c r="H597" s="749">
        <v>29328</v>
      </c>
      <c r="I597" s="749">
        <v>29328</v>
      </c>
      <c r="J597" s="749" t="s">
        <v>1016</v>
      </c>
      <c r="K597" s="749" t="s">
        <v>1017</v>
      </c>
      <c r="L597" s="752">
        <v>1147.92</v>
      </c>
      <c r="M597" s="752">
        <v>1</v>
      </c>
      <c r="N597" s="753">
        <v>1147.92</v>
      </c>
    </row>
    <row r="598" spans="1:14" ht="14.4" customHeight="1" x14ac:dyDescent="0.3">
      <c r="A598" s="747" t="s">
        <v>543</v>
      </c>
      <c r="B598" s="748" t="s">
        <v>544</v>
      </c>
      <c r="C598" s="749" t="s">
        <v>566</v>
      </c>
      <c r="D598" s="750" t="s">
        <v>567</v>
      </c>
      <c r="E598" s="751">
        <v>50113001</v>
      </c>
      <c r="F598" s="750" t="s">
        <v>569</v>
      </c>
      <c r="G598" s="749" t="s">
        <v>570</v>
      </c>
      <c r="H598" s="749">
        <v>846347</v>
      </c>
      <c r="I598" s="749">
        <v>29327</v>
      </c>
      <c r="J598" s="749" t="s">
        <v>1018</v>
      </c>
      <c r="K598" s="749" t="s">
        <v>545</v>
      </c>
      <c r="L598" s="752">
        <v>562.96</v>
      </c>
      <c r="M598" s="752">
        <v>1</v>
      </c>
      <c r="N598" s="753">
        <v>562.96</v>
      </c>
    </row>
    <row r="599" spans="1:14" ht="14.4" customHeight="1" x14ac:dyDescent="0.3">
      <c r="A599" s="747" t="s">
        <v>543</v>
      </c>
      <c r="B599" s="748" t="s">
        <v>544</v>
      </c>
      <c r="C599" s="749" t="s">
        <v>566</v>
      </c>
      <c r="D599" s="750" t="s">
        <v>567</v>
      </c>
      <c r="E599" s="751">
        <v>50113001</v>
      </c>
      <c r="F599" s="750" t="s">
        <v>569</v>
      </c>
      <c r="G599" s="749" t="s">
        <v>570</v>
      </c>
      <c r="H599" s="749">
        <v>100269</v>
      </c>
      <c r="I599" s="749">
        <v>269</v>
      </c>
      <c r="J599" s="749" t="s">
        <v>1019</v>
      </c>
      <c r="K599" s="749" t="s">
        <v>1020</v>
      </c>
      <c r="L599" s="752">
        <v>40.795000000000016</v>
      </c>
      <c r="M599" s="752">
        <v>2</v>
      </c>
      <c r="N599" s="753">
        <v>81.590000000000032</v>
      </c>
    </row>
    <row r="600" spans="1:14" ht="14.4" customHeight="1" x14ac:dyDescent="0.3">
      <c r="A600" s="747" t="s">
        <v>543</v>
      </c>
      <c r="B600" s="748" t="s">
        <v>544</v>
      </c>
      <c r="C600" s="749" t="s">
        <v>566</v>
      </c>
      <c r="D600" s="750" t="s">
        <v>567</v>
      </c>
      <c r="E600" s="751">
        <v>50113001</v>
      </c>
      <c r="F600" s="750" t="s">
        <v>569</v>
      </c>
      <c r="G600" s="749" t="s">
        <v>570</v>
      </c>
      <c r="H600" s="749">
        <v>210570</v>
      </c>
      <c r="I600" s="749">
        <v>210570</v>
      </c>
      <c r="J600" s="749" t="s">
        <v>1408</v>
      </c>
      <c r="K600" s="749" t="s">
        <v>1409</v>
      </c>
      <c r="L600" s="752">
        <v>2031.7100000000003</v>
      </c>
      <c r="M600" s="752">
        <v>2</v>
      </c>
      <c r="N600" s="753">
        <v>4063.4200000000005</v>
      </c>
    </row>
    <row r="601" spans="1:14" ht="14.4" customHeight="1" x14ac:dyDescent="0.3">
      <c r="A601" s="747" t="s">
        <v>543</v>
      </c>
      <c r="B601" s="748" t="s">
        <v>544</v>
      </c>
      <c r="C601" s="749" t="s">
        <v>566</v>
      </c>
      <c r="D601" s="750" t="s">
        <v>567</v>
      </c>
      <c r="E601" s="751">
        <v>50113001</v>
      </c>
      <c r="F601" s="750" t="s">
        <v>569</v>
      </c>
      <c r="G601" s="749" t="s">
        <v>545</v>
      </c>
      <c r="H601" s="749">
        <v>211472</v>
      </c>
      <c r="I601" s="749">
        <v>211472</v>
      </c>
      <c r="J601" s="749" t="s">
        <v>1021</v>
      </c>
      <c r="K601" s="749" t="s">
        <v>1022</v>
      </c>
      <c r="L601" s="752">
        <v>226.17</v>
      </c>
      <c r="M601" s="752">
        <v>1</v>
      </c>
      <c r="N601" s="753">
        <v>226.17</v>
      </c>
    </row>
    <row r="602" spans="1:14" ht="14.4" customHeight="1" x14ac:dyDescent="0.3">
      <c r="A602" s="747" t="s">
        <v>543</v>
      </c>
      <c r="B602" s="748" t="s">
        <v>544</v>
      </c>
      <c r="C602" s="749" t="s">
        <v>566</v>
      </c>
      <c r="D602" s="750" t="s">
        <v>567</v>
      </c>
      <c r="E602" s="751">
        <v>50113001</v>
      </c>
      <c r="F602" s="750" t="s">
        <v>569</v>
      </c>
      <c r="G602" s="749" t="s">
        <v>570</v>
      </c>
      <c r="H602" s="749">
        <v>102959</v>
      </c>
      <c r="I602" s="749">
        <v>2959</v>
      </c>
      <c r="J602" s="749" t="s">
        <v>1410</v>
      </c>
      <c r="K602" s="749" t="s">
        <v>1411</v>
      </c>
      <c r="L602" s="752">
        <v>76.986666666666679</v>
      </c>
      <c r="M602" s="752">
        <v>3</v>
      </c>
      <c r="N602" s="753">
        <v>230.96000000000004</v>
      </c>
    </row>
    <row r="603" spans="1:14" ht="14.4" customHeight="1" x14ac:dyDescent="0.3">
      <c r="A603" s="747" t="s">
        <v>543</v>
      </c>
      <c r="B603" s="748" t="s">
        <v>544</v>
      </c>
      <c r="C603" s="749" t="s">
        <v>566</v>
      </c>
      <c r="D603" s="750" t="s">
        <v>567</v>
      </c>
      <c r="E603" s="751">
        <v>50113001</v>
      </c>
      <c r="F603" s="750" t="s">
        <v>569</v>
      </c>
      <c r="G603" s="749" t="s">
        <v>577</v>
      </c>
      <c r="H603" s="749">
        <v>846824</v>
      </c>
      <c r="I603" s="749">
        <v>124087</v>
      </c>
      <c r="J603" s="749" t="s">
        <v>1025</v>
      </c>
      <c r="K603" s="749" t="s">
        <v>942</v>
      </c>
      <c r="L603" s="752">
        <v>158.97999999999999</v>
      </c>
      <c r="M603" s="752">
        <v>1</v>
      </c>
      <c r="N603" s="753">
        <v>158.97999999999999</v>
      </c>
    </row>
    <row r="604" spans="1:14" ht="14.4" customHeight="1" x14ac:dyDescent="0.3">
      <c r="A604" s="747" t="s">
        <v>543</v>
      </c>
      <c r="B604" s="748" t="s">
        <v>544</v>
      </c>
      <c r="C604" s="749" t="s">
        <v>566</v>
      </c>
      <c r="D604" s="750" t="s">
        <v>567</v>
      </c>
      <c r="E604" s="751">
        <v>50113001</v>
      </c>
      <c r="F604" s="750" t="s">
        <v>569</v>
      </c>
      <c r="G604" s="749" t="s">
        <v>577</v>
      </c>
      <c r="H604" s="749">
        <v>845220</v>
      </c>
      <c r="I604" s="749">
        <v>101211</v>
      </c>
      <c r="J604" s="749" t="s">
        <v>1026</v>
      </c>
      <c r="K604" s="749" t="s">
        <v>1316</v>
      </c>
      <c r="L604" s="752">
        <v>219.59000000000003</v>
      </c>
      <c r="M604" s="752">
        <v>3</v>
      </c>
      <c r="N604" s="753">
        <v>658.7700000000001</v>
      </c>
    </row>
    <row r="605" spans="1:14" ht="14.4" customHeight="1" x14ac:dyDescent="0.3">
      <c r="A605" s="747" t="s">
        <v>543</v>
      </c>
      <c r="B605" s="748" t="s">
        <v>544</v>
      </c>
      <c r="C605" s="749" t="s">
        <v>566</v>
      </c>
      <c r="D605" s="750" t="s">
        <v>567</v>
      </c>
      <c r="E605" s="751">
        <v>50113001</v>
      </c>
      <c r="F605" s="750" t="s">
        <v>569</v>
      </c>
      <c r="G605" s="749" t="s">
        <v>570</v>
      </c>
      <c r="H605" s="749">
        <v>159711</v>
      </c>
      <c r="I605" s="749">
        <v>59711</v>
      </c>
      <c r="J605" s="749" t="s">
        <v>1028</v>
      </c>
      <c r="K605" s="749" t="s">
        <v>1412</v>
      </c>
      <c r="L605" s="752">
        <v>356.21</v>
      </c>
      <c r="M605" s="752">
        <v>1</v>
      </c>
      <c r="N605" s="753">
        <v>356.21</v>
      </c>
    </row>
    <row r="606" spans="1:14" ht="14.4" customHeight="1" x14ac:dyDescent="0.3">
      <c r="A606" s="747" t="s">
        <v>543</v>
      </c>
      <c r="B606" s="748" t="s">
        <v>544</v>
      </c>
      <c r="C606" s="749" t="s">
        <v>566</v>
      </c>
      <c r="D606" s="750" t="s">
        <v>567</v>
      </c>
      <c r="E606" s="751">
        <v>50113001</v>
      </c>
      <c r="F606" s="750" t="s">
        <v>569</v>
      </c>
      <c r="G606" s="749" t="s">
        <v>570</v>
      </c>
      <c r="H606" s="749">
        <v>845758</v>
      </c>
      <c r="I606" s="749">
        <v>280</v>
      </c>
      <c r="J606" s="749" t="s">
        <v>1032</v>
      </c>
      <c r="K606" s="749" t="s">
        <v>1033</v>
      </c>
      <c r="L606" s="752">
        <v>34.103333333333346</v>
      </c>
      <c r="M606" s="752">
        <v>3</v>
      </c>
      <c r="N606" s="753">
        <v>102.31000000000004</v>
      </c>
    </row>
    <row r="607" spans="1:14" ht="14.4" customHeight="1" x14ac:dyDescent="0.3">
      <c r="A607" s="747" t="s">
        <v>543</v>
      </c>
      <c r="B607" s="748" t="s">
        <v>544</v>
      </c>
      <c r="C607" s="749" t="s">
        <v>566</v>
      </c>
      <c r="D607" s="750" t="s">
        <v>567</v>
      </c>
      <c r="E607" s="751">
        <v>50113001</v>
      </c>
      <c r="F607" s="750" t="s">
        <v>569</v>
      </c>
      <c r="G607" s="749" t="s">
        <v>577</v>
      </c>
      <c r="H607" s="749">
        <v>988793</v>
      </c>
      <c r="I607" s="749">
        <v>142866</v>
      </c>
      <c r="J607" s="749" t="s">
        <v>1413</v>
      </c>
      <c r="K607" s="749" t="s">
        <v>1414</v>
      </c>
      <c r="L607" s="752">
        <v>354.52</v>
      </c>
      <c r="M607" s="752">
        <v>2</v>
      </c>
      <c r="N607" s="753">
        <v>709.04</v>
      </c>
    </row>
    <row r="608" spans="1:14" ht="14.4" customHeight="1" x14ac:dyDescent="0.3">
      <c r="A608" s="747" t="s">
        <v>543</v>
      </c>
      <c r="B608" s="748" t="s">
        <v>544</v>
      </c>
      <c r="C608" s="749" t="s">
        <v>566</v>
      </c>
      <c r="D608" s="750" t="s">
        <v>567</v>
      </c>
      <c r="E608" s="751">
        <v>50113001</v>
      </c>
      <c r="F608" s="750" t="s">
        <v>569</v>
      </c>
      <c r="G608" s="749" t="s">
        <v>577</v>
      </c>
      <c r="H608" s="749">
        <v>142865</v>
      </c>
      <c r="I608" s="749">
        <v>142865</v>
      </c>
      <c r="J608" s="749" t="s">
        <v>1038</v>
      </c>
      <c r="K608" s="749" t="s">
        <v>1039</v>
      </c>
      <c r="L608" s="752">
        <v>47.19</v>
      </c>
      <c r="M608" s="752">
        <v>5</v>
      </c>
      <c r="N608" s="753">
        <v>235.95</v>
      </c>
    </row>
    <row r="609" spans="1:14" ht="14.4" customHeight="1" x14ac:dyDescent="0.3">
      <c r="A609" s="747" t="s">
        <v>543</v>
      </c>
      <c r="B609" s="748" t="s">
        <v>544</v>
      </c>
      <c r="C609" s="749" t="s">
        <v>566</v>
      </c>
      <c r="D609" s="750" t="s">
        <v>567</v>
      </c>
      <c r="E609" s="751">
        <v>50113001</v>
      </c>
      <c r="F609" s="750" t="s">
        <v>569</v>
      </c>
      <c r="G609" s="749" t="s">
        <v>577</v>
      </c>
      <c r="H609" s="749">
        <v>191280</v>
      </c>
      <c r="I609" s="749">
        <v>91280</v>
      </c>
      <c r="J609" s="749" t="s">
        <v>1415</v>
      </c>
      <c r="K609" s="749" t="s">
        <v>1416</v>
      </c>
      <c r="L609" s="752">
        <v>59.99</v>
      </c>
      <c r="M609" s="752">
        <v>1</v>
      </c>
      <c r="N609" s="753">
        <v>59.99</v>
      </c>
    </row>
    <row r="610" spans="1:14" ht="14.4" customHeight="1" x14ac:dyDescent="0.3">
      <c r="A610" s="747" t="s">
        <v>543</v>
      </c>
      <c r="B610" s="748" t="s">
        <v>544</v>
      </c>
      <c r="C610" s="749" t="s">
        <v>566</v>
      </c>
      <c r="D610" s="750" t="s">
        <v>567</v>
      </c>
      <c r="E610" s="751">
        <v>50113001</v>
      </c>
      <c r="F610" s="750" t="s">
        <v>569</v>
      </c>
      <c r="G610" s="749" t="s">
        <v>570</v>
      </c>
      <c r="H610" s="749">
        <v>118304</v>
      </c>
      <c r="I610" s="749">
        <v>18304</v>
      </c>
      <c r="J610" s="749" t="s">
        <v>1042</v>
      </c>
      <c r="K610" s="749" t="s">
        <v>1043</v>
      </c>
      <c r="L610" s="752">
        <v>185.60999999999996</v>
      </c>
      <c r="M610" s="752">
        <v>14</v>
      </c>
      <c r="N610" s="753">
        <v>2598.5399999999995</v>
      </c>
    </row>
    <row r="611" spans="1:14" ht="14.4" customHeight="1" x14ac:dyDescent="0.3">
      <c r="A611" s="747" t="s">
        <v>543</v>
      </c>
      <c r="B611" s="748" t="s">
        <v>544</v>
      </c>
      <c r="C611" s="749" t="s">
        <v>566</v>
      </c>
      <c r="D611" s="750" t="s">
        <v>567</v>
      </c>
      <c r="E611" s="751">
        <v>50113001</v>
      </c>
      <c r="F611" s="750" t="s">
        <v>569</v>
      </c>
      <c r="G611" s="749" t="s">
        <v>570</v>
      </c>
      <c r="H611" s="749">
        <v>118305</v>
      </c>
      <c r="I611" s="749">
        <v>18305</v>
      </c>
      <c r="J611" s="749" t="s">
        <v>1042</v>
      </c>
      <c r="K611" s="749" t="s">
        <v>1044</v>
      </c>
      <c r="L611" s="752">
        <v>242</v>
      </c>
      <c r="M611" s="752">
        <v>10</v>
      </c>
      <c r="N611" s="753">
        <v>2420</v>
      </c>
    </row>
    <row r="612" spans="1:14" ht="14.4" customHeight="1" x14ac:dyDescent="0.3">
      <c r="A612" s="747" t="s">
        <v>543</v>
      </c>
      <c r="B612" s="748" t="s">
        <v>544</v>
      </c>
      <c r="C612" s="749" t="s">
        <v>566</v>
      </c>
      <c r="D612" s="750" t="s">
        <v>567</v>
      </c>
      <c r="E612" s="751">
        <v>50113001</v>
      </c>
      <c r="F612" s="750" t="s">
        <v>569</v>
      </c>
      <c r="G612" s="749" t="s">
        <v>570</v>
      </c>
      <c r="H612" s="749">
        <v>114957</v>
      </c>
      <c r="I612" s="749">
        <v>14957</v>
      </c>
      <c r="J612" s="749" t="s">
        <v>1047</v>
      </c>
      <c r="K612" s="749" t="s">
        <v>1048</v>
      </c>
      <c r="L612" s="752">
        <v>40.069999999999993</v>
      </c>
      <c r="M612" s="752">
        <v>3</v>
      </c>
      <c r="N612" s="753">
        <v>120.20999999999998</v>
      </c>
    </row>
    <row r="613" spans="1:14" ht="14.4" customHeight="1" x14ac:dyDescent="0.3">
      <c r="A613" s="747" t="s">
        <v>543</v>
      </c>
      <c r="B613" s="748" t="s">
        <v>544</v>
      </c>
      <c r="C613" s="749" t="s">
        <v>566</v>
      </c>
      <c r="D613" s="750" t="s">
        <v>567</v>
      </c>
      <c r="E613" s="751">
        <v>50113001</v>
      </c>
      <c r="F613" s="750" t="s">
        <v>569</v>
      </c>
      <c r="G613" s="749" t="s">
        <v>570</v>
      </c>
      <c r="H613" s="749">
        <v>114958</v>
      </c>
      <c r="I613" s="749">
        <v>14958</v>
      </c>
      <c r="J613" s="749" t="s">
        <v>1417</v>
      </c>
      <c r="K613" s="749" t="s">
        <v>1418</v>
      </c>
      <c r="L613" s="752">
        <v>32.890000000000008</v>
      </c>
      <c r="M613" s="752">
        <v>1</v>
      </c>
      <c r="N613" s="753">
        <v>32.890000000000008</v>
      </c>
    </row>
    <row r="614" spans="1:14" ht="14.4" customHeight="1" x14ac:dyDescent="0.3">
      <c r="A614" s="747" t="s">
        <v>543</v>
      </c>
      <c r="B614" s="748" t="s">
        <v>544</v>
      </c>
      <c r="C614" s="749" t="s">
        <v>566</v>
      </c>
      <c r="D614" s="750" t="s">
        <v>567</v>
      </c>
      <c r="E614" s="751">
        <v>50113001</v>
      </c>
      <c r="F614" s="750" t="s">
        <v>569</v>
      </c>
      <c r="G614" s="749" t="s">
        <v>577</v>
      </c>
      <c r="H614" s="749">
        <v>145567</v>
      </c>
      <c r="I614" s="749">
        <v>145567</v>
      </c>
      <c r="J614" s="749" t="s">
        <v>1419</v>
      </c>
      <c r="K614" s="749" t="s">
        <v>609</v>
      </c>
      <c r="L614" s="752">
        <v>106.72000000000003</v>
      </c>
      <c r="M614" s="752">
        <v>1</v>
      </c>
      <c r="N614" s="753">
        <v>106.72000000000003</v>
      </c>
    </row>
    <row r="615" spans="1:14" ht="14.4" customHeight="1" x14ac:dyDescent="0.3">
      <c r="A615" s="747" t="s">
        <v>543</v>
      </c>
      <c r="B615" s="748" t="s">
        <v>544</v>
      </c>
      <c r="C615" s="749" t="s">
        <v>566</v>
      </c>
      <c r="D615" s="750" t="s">
        <v>567</v>
      </c>
      <c r="E615" s="751">
        <v>50113001</v>
      </c>
      <c r="F615" s="750" t="s">
        <v>569</v>
      </c>
      <c r="G615" s="749" t="s">
        <v>577</v>
      </c>
      <c r="H615" s="749">
        <v>215906</v>
      </c>
      <c r="I615" s="749">
        <v>215906</v>
      </c>
      <c r="J615" s="749" t="s">
        <v>1420</v>
      </c>
      <c r="K615" s="749" t="s">
        <v>1421</v>
      </c>
      <c r="L615" s="752">
        <v>252.71000000000004</v>
      </c>
      <c r="M615" s="752">
        <v>1</v>
      </c>
      <c r="N615" s="753">
        <v>252.71000000000004</v>
      </c>
    </row>
    <row r="616" spans="1:14" ht="14.4" customHeight="1" x14ac:dyDescent="0.3">
      <c r="A616" s="747" t="s">
        <v>543</v>
      </c>
      <c r="B616" s="748" t="s">
        <v>544</v>
      </c>
      <c r="C616" s="749" t="s">
        <v>566</v>
      </c>
      <c r="D616" s="750" t="s">
        <v>567</v>
      </c>
      <c r="E616" s="751">
        <v>50113001</v>
      </c>
      <c r="F616" s="750" t="s">
        <v>569</v>
      </c>
      <c r="G616" s="749" t="s">
        <v>570</v>
      </c>
      <c r="H616" s="749">
        <v>100812</v>
      </c>
      <c r="I616" s="749">
        <v>812</v>
      </c>
      <c r="J616" s="749" t="s">
        <v>1422</v>
      </c>
      <c r="K616" s="749" t="s">
        <v>1423</v>
      </c>
      <c r="L616" s="752">
        <v>63.46</v>
      </c>
      <c r="M616" s="752">
        <v>1</v>
      </c>
      <c r="N616" s="753">
        <v>63.46</v>
      </c>
    </row>
    <row r="617" spans="1:14" ht="14.4" customHeight="1" x14ac:dyDescent="0.3">
      <c r="A617" s="747" t="s">
        <v>543</v>
      </c>
      <c r="B617" s="748" t="s">
        <v>544</v>
      </c>
      <c r="C617" s="749" t="s">
        <v>566</v>
      </c>
      <c r="D617" s="750" t="s">
        <v>567</v>
      </c>
      <c r="E617" s="751">
        <v>50113001</v>
      </c>
      <c r="F617" s="750" t="s">
        <v>569</v>
      </c>
      <c r="G617" s="749" t="s">
        <v>570</v>
      </c>
      <c r="H617" s="749">
        <v>180058</v>
      </c>
      <c r="I617" s="749">
        <v>80058</v>
      </c>
      <c r="J617" s="749" t="s">
        <v>1424</v>
      </c>
      <c r="K617" s="749" t="s">
        <v>1425</v>
      </c>
      <c r="L617" s="752">
        <v>123.41999999999999</v>
      </c>
      <c r="M617" s="752">
        <v>1</v>
      </c>
      <c r="N617" s="753">
        <v>123.41999999999999</v>
      </c>
    </row>
    <row r="618" spans="1:14" ht="14.4" customHeight="1" x14ac:dyDescent="0.3">
      <c r="A618" s="747" t="s">
        <v>543</v>
      </c>
      <c r="B618" s="748" t="s">
        <v>544</v>
      </c>
      <c r="C618" s="749" t="s">
        <v>566</v>
      </c>
      <c r="D618" s="750" t="s">
        <v>567</v>
      </c>
      <c r="E618" s="751">
        <v>50113001</v>
      </c>
      <c r="F618" s="750" t="s">
        <v>569</v>
      </c>
      <c r="G618" s="749" t="s">
        <v>577</v>
      </c>
      <c r="H618" s="749">
        <v>990810</v>
      </c>
      <c r="I618" s="749">
        <v>195939</v>
      </c>
      <c r="J618" s="749" t="s">
        <v>1426</v>
      </c>
      <c r="K618" s="749" t="s">
        <v>1427</v>
      </c>
      <c r="L618" s="752">
        <v>244.26666666666662</v>
      </c>
      <c r="M618" s="752">
        <v>3</v>
      </c>
      <c r="N618" s="753">
        <v>732.79999999999984</v>
      </c>
    </row>
    <row r="619" spans="1:14" ht="14.4" customHeight="1" x14ac:dyDescent="0.3">
      <c r="A619" s="747" t="s">
        <v>543</v>
      </c>
      <c r="B619" s="748" t="s">
        <v>544</v>
      </c>
      <c r="C619" s="749" t="s">
        <v>566</v>
      </c>
      <c r="D619" s="750" t="s">
        <v>567</v>
      </c>
      <c r="E619" s="751">
        <v>50113001</v>
      </c>
      <c r="F619" s="750" t="s">
        <v>569</v>
      </c>
      <c r="G619" s="749" t="s">
        <v>577</v>
      </c>
      <c r="H619" s="749">
        <v>144127</v>
      </c>
      <c r="I619" s="749">
        <v>144127</v>
      </c>
      <c r="J619" s="749" t="s">
        <v>1428</v>
      </c>
      <c r="K619" s="749" t="s">
        <v>1429</v>
      </c>
      <c r="L619" s="752">
        <v>115.61000000000003</v>
      </c>
      <c r="M619" s="752">
        <v>1</v>
      </c>
      <c r="N619" s="753">
        <v>115.61000000000003</v>
      </c>
    </row>
    <row r="620" spans="1:14" ht="14.4" customHeight="1" x14ac:dyDescent="0.3">
      <c r="A620" s="747" t="s">
        <v>543</v>
      </c>
      <c r="B620" s="748" t="s">
        <v>544</v>
      </c>
      <c r="C620" s="749" t="s">
        <v>566</v>
      </c>
      <c r="D620" s="750" t="s">
        <v>567</v>
      </c>
      <c r="E620" s="751">
        <v>50113001</v>
      </c>
      <c r="F620" s="750" t="s">
        <v>569</v>
      </c>
      <c r="G620" s="749" t="s">
        <v>570</v>
      </c>
      <c r="H620" s="749">
        <v>208203</v>
      </c>
      <c r="I620" s="749">
        <v>208203</v>
      </c>
      <c r="J620" s="749" t="s">
        <v>1057</v>
      </c>
      <c r="K620" s="749" t="s">
        <v>1430</v>
      </c>
      <c r="L620" s="752">
        <v>97.975000000000023</v>
      </c>
      <c r="M620" s="752">
        <v>2</v>
      </c>
      <c r="N620" s="753">
        <v>195.95000000000005</v>
      </c>
    </row>
    <row r="621" spans="1:14" ht="14.4" customHeight="1" x14ac:dyDescent="0.3">
      <c r="A621" s="747" t="s">
        <v>543</v>
      </c>
      <c r="B621" s="748" t="s">
        <v>544</v>
      </c>
      <c r="C621" s="749" t="s">
        <v>566</v>
      </c>
      <c r="D621" s="750" t="s">
        <v>567</v>
      </c>
      <c r="E621" s="751">
        <v>50113001</v>
      </c>
      <c r="F621" s="750" t="s">
        <v>569</v>
      </c>
      <c r="G621" s="749" t="s">
        <v>570</v>
      </c>
      <c r="H621" s="749">
        <v>116051</v>
      </c>
      <c r="I621" s="749">
        <v>16051</v>
      </c>
      <c r="J621" s="749" t="s">
        <v>1431</v>
      </c>
      <c r="K621" s="749" t="s">
        <v>597</v>
      </c>
      <c r="L621" s="752">
        <v>57.920000000000016</v>
      </c>
      <c r="M621" s="752">
        <v>1</v>
      </c>
      <c r="N621" s="753">
        <v>57.920000000000016</v>
      </c>
    </row>
    <row r="622" spans="1:14" ht="14.4" customHeight="1" x14ac:dyDescent="0.3">
      <c r="A622" s="747" t="s">
        <v>543</v>
      </c>
      <c r="B622" s="748" t="s">
        <v>544</v>
      </c>
      <c r="C622" s="749" t="s">
        <v>566</v>
      </c>
      <c r="D622" s="750" t="s">
        <v>567</v>
      </c>
      <c r="E622" s="751">
        <v>50113001</v>
      </c>
      <c r="F622" s="750" t="s">
        <v>569</v>
      </c>
      <c r="G622" s="749" t="s">
        <v>570</v>
      </c>
      <c r="H622" s="749">
        <v>159941</v>
      </c>
      <c r="I622" s="749">
        <v>59941</v>
      </c>
      <c r="J622" s="749" t="s">
        <v>1059</v>
      </c>
      <c r="K622" s="749" t="s">
        <v>1060</v>
      </c>
      <c r="L622" s="752">
        <v>232.06000000000003</v>
      </c>
      <c r="M622" s="752">
        <v>1</v>
      </c>
      <c r="N622" s="753">
        <v>232.06000000000003</v>
      </c>
    </row>
    <row r="623" spans="1:14" ht="14.4" customHeight="1" x14ac:dyDescent="0.3">
      <c r="A623" s="747" t="s">
        <v>543</v>
      </c>
      <c r="B623" s="748" t="s">
        <v>544</v>
      </c>
      <c r="C623" s="749" t="s">
        <v>566</v>
      </c>
      <c r="D623" s="750" t="s">
        <v>567</v>
      </c>
      <c r="E623" s="751">
        <v>50113001</v>
      </c>
      <c r="F623" s="750" t="s">
        <v>569</v>
      </c>
      <c r="G623" s="749" t="s">
        <v>570</v>
      </c>
      <c r="H623" s="749">
        <v>185793</v>
      </c>
      <c r="I623" s="749">
        <v>136395</v>
      </c>
      <c r="J623" s="749" t="s">
        <v>1061</v>
      </c>
      <c r="K623" s="749" t="s">
        <v>1062</v>
      </c>
      <c r="L623" s="752">
        <v>190.92999999999998</v>
      </c>
      <c r="M623" s="752">
        <v>1</v>
      </c>
      <c r="N623" s="753">
        <v>190.92999999999998</v>
      </c>
    </row>
    <row r="624" spans="1:14" ht="14.4" customHeight="1" x14ac:dyDescent="0.3">
      <c r="A624" s="747" t="s">
        <v>543</v>
      </c>
      <c r="B624" s="748" t="s">
        <v>544</v>
      </c>
      <c r="C624" s="749" t="s">
        <v>566</v>
      </c>
      <c r="D624" s="750" t="s">
        <v>567</v>
      </c>
      <c r="E624" s="751">
        <v>50113001</v>
      </c>
      <c r="F624" s="750" t="s">
        <v>569</v>
      </c>
      <c r="G624" s="749" t="s">
        <v>577</v>
      </c>
      <c r="H624" s="749">
        <v>211946</v>
      </c>
      <c r="I624" s="749">
        <v>211946</v>
      </c>
      <c r="J624" s="749" t="s">
        <v>1432</v>
      </c>
      <c r="K624" s="749" t="s">
        <v>1433</v>
      </c>
      <c r="L624" s="752">
        <v>2402.94</v>
      </c>
      <c r="M624" s="752">
        <v>1</v>
      </c>
      <c r="N624" s="753">
        <v>2402.94</v>
      </c>
    </row>
    <row r="625" spans="1:14" ht="14.4" customHeight="1" x14ac:dyDescent="0.3">
      <c r="A625" s="747" t="s">
        <v>543</v>
      </c>
      <c r="B625" s="748" t="s">
        <v>544</v>
      </c>
      <c r="C625" s="749" t="s">
        <v>566</v>
      </c>
      <c r="D625" s="750" t="s">
        <v>567</v>
      </c>
      <c r="E625" s="751">
        <v>50113001</v>
      </c>
      <c r="F625" s="750" t="s">
        <v>569</v>
      </c>
      <c r="G625" s="749" t="s">
        <v>570</v>
      </c>
      <c r="H625" s="749">
        <v>119653</v>
      </c>
      <c r="I625" s="749">
        <v>119653</v>
      </c>
      <c r="J625" s="749" t="s">
        <v>1434</v>
      </c>
      <c r="K625" s="749" t="s">
        <v>1435</v>
      </c>
      <c r="L625" s="752">
        <v>157.4</v>
      </c>
      <c r="M625" s="752">
        <v>2</v>
      </c>
      <c r="N625" s="753">
        <v>314.8</v>
      </c>
    </row>
    <row r="626" spans="1:14" ht="14.4" customHeight="1" x14ac:dyDescent="0.3">
      <c r="A626" s="747" t="s">
        <v>543</v>
      </c>
      <c r="B626" s="748" t="s">
        <v>544</v>
      </c>
      <c r="C626" s="749" t="s">
        <v>566</v>
      </c>
      <c r="D626" s="750" t="s">
        <v>567</v>
      </c>
      <c r="E626" s="751">
        <v>50113001</v>
      </c>
      <c r="F626" s="750" t="s">
        <v>569</v>
      </c>
      <c r="G626" s="749" t="s">
        <v>570</v>
      </c>
      <c r="H626" s="749">
        <v>188848</v>
      </c>
      <c r="I626" s="749">
        <v>188848</v>
      </c>
      <c r="J626" s="749" t="s">
        <v>1436</v>
      </c>
      <c r="K626" s="749" t="s">
        <v>1437</v>
      </c>
      <c r="L626" s="752">
        <v>23.56</v>
      </c>
      <c r="M626" s="752">
        <v>1</v>
      </c>
      <c r="N626" s="753">
        <v>23.56</v>
      </c>
    </row>
    <row r="627" spans="1:14" ht="14.4" customHeight="1" x14ac:dyDescent="0.3">
      <c r="A627" s="747" t="s">
        <v>543</v>
      </c>
      <c r="B627" s="748" t="s">
        <v>544</v>
      </c>
      <c r="C627" s="749" t="s">
        <v>566</v>
      </c>
      <c r="D627" s="750" t="s">
        <v>567</v>
      </c>
      <c r="E627" s="751">
        <v>50113001</v>
      </c>
      <c r="F627" s="750" t="s">
        <v>569</v>
      </c>
      <c r="G627" s="749" t="s">
        <v>570</v>
      </c>
      <c r="H627" s="749">
        <v>188850</v>
      </c>
      <c r="I627" s="749">
        <v>188850</v>
      </c>
      <c r="J627" s="749" t="s">
        <v>1436</v>
      </c>
      <c r="K627" s="749" t="s">
        <v>1438</v>
      </c>
      <c r="L627" s="752">
        <v>39.016666666666673</v>
      </c>
      <c r="M627" s="752">
        <v>3</v>
      </c>
      <c r="N627" s="753">
        <v>117.05000000000001</v>
      </c>
    </row>
    <row r="628" spans="1:14" ht="14.4" customHeight="1" x14ac:dyDescent="0.3">
      <c r="A628" s="747" t="s">
        <v>543</v>
      </c>
      <c r="B628" s="748" t="s">
        <v>544</v>
      </c>
      <c r="C628" s="749" t="s">
        <v>566</v>
      </c>
      <c r="D628" s="750" t="s">
        <v>567</v>
      </c>
      <c r="E628" s="751">
        <v>50113001</v>
      </c>
      <c r="F628" s="750" t="s">
        <v>569</v>
      </c>
      <c r="G628" s="749" t="s">
        <v>570</v>
      </c>
      <c r="H628" s="749">
        <v>188900</v>
      </c>
      <c r="I628" s="749">
        <v>88900</v>
      </c>
      <c r="J628" s="749" t="s">
        <v>1073</v>
      </c>
      <c r="K628" s="749" t="s">
        <v>1074</v>
      </c>
      <c r="L628" s="752">
        <v>78.100000000000009</v>
      </c>
      <c r="M628" s="752">
        <v>4</v>
      </c>
      <c r="N628" s="753">
        <v>312.40000000000003</v>
      </c>
    </row>
    <row r="629" spans="1:14" ht="14.4" customHeight="1" x14ac:dyDescent="0.3">
      <c r="A629" s="747" t="s">
        <v>543</v>
      </c>
      <c r="B629" s="748" t="s">
        <v>544</v>
      </c>
      <c r="C629" s="749" t="s">
        <v>566</v>
      </c>
      <c r="D629" s="750" t="s">
        <v>567</v>
      </c>
      <c r="E629" s="751">
        <v>50113001</v>
      </c>
      <c r="F629" s="750" t="s">
        <v>569</v>
      </c>
      <c r="G629" s="749" t="s">
        <v>570</v>
      </c>
      <c r="H629" s="749">
        <v>100610</v>
      </c>
      <c r="I629" s="749">
        <v>610</v>
      </c>
      <c r="J629" s="749" t="s">
        <v>1077</v>
      </c>
      <c r="K629" s="749" t="s">
        <v>1078</v>
      </c>
      <c r="L629" s="752">
        <v>68.350999999999999</v>
      </c>
      <c r="M629" s="752">
        <v>10</v>
      </c>
      <c r="N629" s="753">
        <v>683.51</v>
      </c>
    </row>
    <row r="630" spans="1:14" ht="14.4" customHeight="1" x14ac:dyDescent="0.3">
      <c r="A630" s="747" t="s">
        <v>543</v>
      </c>
      <c r="B630" s="748" t="s">
        <v>544</v>
      </c>
      <c r="C630" s="749" t="s">
        <v>566</v>
      </c>
      <c r="D630" s="750" t="s">
        <v>567</v>
      </c>
      <c r="E630" s="751">
        <v>50113001</v>
      </c>
      <c r="F630" s="750" t="s">
        <v>569</v>
      </c>
      <c r="G630" s="749" t="s">
        <v>570</v>
      </c>
      <c r="H630" s="749">
        <v>185638</v>
      </c>
      <c r="I630" s="749">
        <v>185638</v>
      </c>
      <c r="J630" s="749" t="s">
        <v>1439</v>
      </c>
      <c r="K630" s="749" t="s">
        <v>1440</v>
      </c>
      <c r="L630" s="752">
        <v>468.06000000000012</v>
      </c>
      <c r="M630" s="752">
        <v>1</v>
      </c>
      <c r="N630" s="753">
        <v>468.06000000000012</v>
      </c>
    </row>
    <row r="631" spans="1:14" ht="14.4" customHeight="1" x14ac:dyDescent="0.3">
      <c r="A631" s="747" t="s">
        <v>543</v>
      </c>
      <c r="B631" s="748" t="s">
        <v>544</v>
      </c>
      <c r="C631" s="749" t="s">
        <v>566</v>
      </c>
      <c r="D631" s="750" t="s">
        <v>567</v>
      </c>
      <c r="E631" s="751">
        <v>50113001</v>
      </c>
      <c r="F631" s="750" t="s">
        <v>569</v>
      </c>
      <c r="G631" s="749" t="s">
        <v>570</v>
      </c>
      <c r="H631" s="749">
        <v>188630</v>
      </c>
      <c r="I631" s="749">
        <v>88630</v>
      </c>
      <c r="J631" s="749" t="s">
        <v>1079</v>
      </c>
      <c r="K631" s="749" t="s">
        <v>1080</v>
      </c>
      <c r="L631" s="752">
        <v>67.390000000000015</v>
      </c>
      <c r="M631" s="752">
        <v>4</v>
      </c>
      <c r="N631" s="753">
        <v>269.56000000000006</v>
      </c>
    </row>
    <row r="632" spans="1:14" ht="14.4" customHeight="1" x14ac:dyDescent="0.3">
      <c r="A632" s="747" t="s">
        <v>543</v>
      </c>
      <c r="B632" s="748" t="s">
        <v>544</v>
      </c>
      <c r="C632" s="749" t="s">
        <v>566</v>
      </c>
      <c r="D632" s="750" t="s">
        <v>567</v>
      </c>
      <c r="E632" s="751">
        <v>50113001</v>
      </c>
      <c r="F632" s="750" t="s">
        <v>569</v>
      </c>
      <c r="G632" s="749" t="s">
        <v>570</v>
      </c>
      <c r="H632" s="749">
        <v>116444</v>
      </c>
      <c r="I632" s="749">
        <v>16444</v>
      </c>
      <c r="J632" s="749" t="s">
        <v>1081</v>
      </c>
      <c r="K632" s="749" t="s">
        <v>1082</v>
      </c>
      <c r="L632" s="752">
        <v>121.97</v>
      </c>
      <c r="M632" s="752">
        <v>1</v>
      </c>
      <c r="N632" s="753">
        <v>121.97</v>
      </c>
    </row>
    <row r="633" spans="1:14" ht="14.4" customHeight="1" x14ac:dyDescent="0.3">
      <c r="A633" s="747" t="s">
        <v>543</v>
      </c>
      <c r="B633" s="748" t="s">
        <v>544</v>
      </c>
      <c r="C633" s="749" t="s">
        <v>566</v>
      </c>
      <c r="D633" s="750" t="s">
        <v>567</v>
      </c>
      <c r="E633" s="751">
        <v>50113001</v>
      </c>
      <c r="F633" s="750" t="s">
        <v>569</v>
      </c>
      <c r="G633" s="749" t="s">
        <v>577</v>
      </c>
      <c r="H633" s="749">
        <v>158198</v>
      </c>
      <c r="I633" s="749">
        <v>158198</v>
      </c>
      <c r="J633" s="749" t="s">
        <v>1083</v>
      </c>
      <c r="K633" s="749" t="s">
        <v>1066</v>
      </c>
      <c r="L633" s="752">
        <v>196.19000000000005</v>
      </c>
      <c r="M633" s="752">
        <v>2</v>
      </c>
      <c r="N633" s="753">
        <v>392.38000000000011</v>
      </c>
    </row>
    <row r="634" spans="1:14" ht="14.4" customHeight="1" x14ac:dyDescent="0.3">
      <c r="A634" s="747" t="s">
        <v>543</v>
      </c>
      <c r="B634" s="748" t="s">
        <v>544</v>
      </c>
      <c r="C634" s="749" t="s">
        <v>566</v>
      </c>
      <c r="D634" s="750" t="s">
        <v>567</v>
      </c>
      <c r="E634" s="751">
        <v>50113001</v>
      </c>
      <c r="F634" s="750" t="s">
        <v>569</v>
      </c>
      <c r="G634" s="749" t="s">
        <v>577</v>
      </c>
      <c r="H634" s="749">
        <v>189668</v>
      </c>
      <c r="I634" s="749">
        <v>189668</v>
      </c>
      <c r="J634" s="749" t="s">
        <v>1441</v>
      </c>
      <c r="K634" s="749" t="s">
        <v>1442</v>
      </c>
      <c r="L634" s="752">
        <v>63.94</v>
      </c>
      <c r="M634" s="752">
        <v>1</v>
      </c>
      <c r="N634" s="753">
        <v>63.94</v>
      </c>
    </row>
    <row r="635" spans="1:14" ht="14.4" customHeight="1" x14ac:dyDescent="0.3">
      <c r="A635" s="747" t="s">
        <v>543</v>
      </c>
      <c r="B635" s="748" t="s">
        <v>544</v>
      </c>
      <c r="C635" s="749" t="s">
        <v>566</v>
      </c>
      <c r="D635" s="750" t="s">
        <v>567</v>
      </c>
      <c r="E635" s="751">
        <v>50113001</v>
      </c>
      <c r="F635" s="750" t="s">
        <v>569</v>
      </c>
      <c r="G635" s="749" t="s">
        <v>570</v>
      </c>
      <c r="H635" s="749">
        <v>845075</v>
      </c>
      <c r="I635" s="749">
        <v>125641</v>
      </c>
      <c r="J635" s="749" t="s">
        <v>1085</v>
      </c>
      <c r="K635" s="749" t="s">
        <v>1087</v>
      </c>
      <c r="L635" s="752">
        <v>353.96999999999997</v>
      </c>
      <c r="M635" s="752">
        <v>2</v>
      </c>
      <c r="N635" s="753">
        <v>707.93999999999994</v>
      </c>
    </row>
    <row r="636" spans="1:14" ht="14.4" customHeight="1" x14ac:dyDescent="0.3">
      <c r="A636" s="747" t="s">
        <v>543</v>
      </c>
      <c r="B636" s="748" t="s">
        <v>544</v>
      </c>
      <c r="C636" s="749" t="s">
        <v>566</v>
      </c>
      <c r="D636" s="750" t="s">
        <v>567</v>
      </c>
      <c r="E636" s="751">
        <v>50113001</v>
      </c>
      <c r="F636" s="750" t="s">
        <v>569</v>
      </c>
      <c r="G636" s="749" t="s">
        <v>570</v>
      </c>
      <c r="H636" s="749">
        <v>148578</v>
      </c>
      <c r="I636" s="749">
        <v>48578</v>
      </c>
      <c r="J636" s="749" t="s">
        <v>1095</v>
      </c>
      <c r="K636" s="749" t="s">
        <v>1096</v>
      </c>
      <c r="L636" s="752">
        <v>54.98</v>
      </c>
      <c r="M636" s="752">
        <v>12</v>
      </c>
      <c r="N636" s="753">
        <v>659.76</v>
      </c>
    </row>
    <row r="637" spans="1:14" ht="14.4" customHeight="1" x14ac:dyDescent="0.3">
      <c r="A637" s="747" t="s">
        <v>543</v>
      </c>
      <c r="B637" s="748" t="s">
        <v>544</v>
      </c>
      <c r="C637" s="749" t="s">
        <v>566</v>
      </c>
      <c r="D637" s="750" t="s">
        <v>567</v>
      </c>
      <c r="E637" s="751">
        <v>50113001</v>
      </c>
      <c r="F637" s="750" t="s">
        <v>569</v>
      </c>
      <c r="G637" s="749" t="s">
        <v>570</v>
      </c>
      <c r="H637" s="749">
        <v>191836</v>
      </c>
      <c r="I637" s="749">
        <v>91836</v>
      </c>
      <c r="J637" s="749" t="s">
        <v>1099</v>
      </c>
      <c r="K637" s="749" t="s">
        <v>1101</v>
      </c>
      <c r="L637" s="752">
        <v>44.660000000000018</v>
      </c>
      <c r="M637" s="752">
        <v>1</v>
      </c>
      <c r="N637" s="753">
        <v>44.660000000000018</v>
      </c>
    </row>
    <row r="638" spans="1:14" ht="14.4" customHeight="1" x14ac:dyDescent="0.3">
      <c r="A638" s="747" t="s">
        <v>543</v>
      </c>
      <c r="B638" s="748" t="s">
        <v>544</v>
      </c>
      <c r="C638" s="749" t="s">
        <v>566</v>
      </c>
      <c r="D638" s="750" t="s">
        <v>567</v>
      </c>
      <c r="E638" s="751">
        <v>50113001</v>
      </c>
      <c r="F638" s="750" t="s">
        <v>569</v>
      </c>
      <c r="G638" s="749" t="s">
        <v>570</v>
      </c>
      <c r="H638" s="749">
        <v>132087</v>
      </c>
      <c r="I638" s="749">
        <v>32087</v>
      </c>
      <c r="J638" s="749" t="s">
        <v>1443</v>
      </c>
      <c r="K638" s="749" t="s">
        <v>1444</v>
      </c>
      <c r="L638" s="752">
        <v>29.169999999999998</v>
      </c>
      <c r="M638" s="752">
        <v>7</v>
      </c>
      <c r="N638" s="753">
        <v>204.19</v>
      </c>
    </row>
    <row r="639" spans="1:14" ht="14.4" customHeight="1" x14ac:dyDescent="0.3">
      <c r="A639" s="747" t="s">
        <v>543</v>
      </c>
      <c r="B639" s="748" t="s">
        <v>544</v>
      </c>
      <c r="C639" s="749" t="s">
        <v>566</v>
      </c>
      <c r="D639" s="750" t="s">
        <v>567</v>
      </c>
      <c r="E639" s="751">
        <v>50113001</v>
      </c>
      <c r="F639" s="750" t="s">
        <v>569</v>
      </c>
      <c r="G639" s="749" t="s">
        <v>570</v>
      </c>
      <c r="H639" s="749">
        <v>132090</v>
      </c>
      <c r="I639" s="749">
        <v>32090</v>
      </c>
      <c r="J639" s="749" t="s">
        <v>1445</v>
      </c>
      <c r="K639" s="749" t="s">
        <v>1446</v>
      </c>
      <c r="L639" s="752">
        <v>27.49</v>
      </c>
      <c r="M639" s="752">
        <v>1</v>
      </c>
      <c r="N639" s="753">
        <v>27.49</v>
      </c>
    </row>
    <row r="640" spans="1:14" ht="14.4" customHeight="1" x14ac:dyDescent="0.3">
      <c r="A640" s="747" t="s">
        <v>543</v>
      </c>
      <c r="B640" s="748" t="s">
        <v>544</v>
      </c>
      <c r="C640" s="749" t="s">
        <v>566</v>
      </c>
      <c r="D640" s="750" t="s">
        <v>567</v>
      </c>
      <c r="E640" s="751">
        <v>50113001</v>
      </c>
      <c r="F640" s="750" t="s">
        <v>569</v>
      </c>
      <c r="G640" s="749" t="s">
        <v>570</v>
      </c>
      <c r="H640" s="749">
        <v>159673</v>
      </c>
      <c r="I640" s="749">
        <v>59673</v>
      </c>
      <c r="J640" s="749" t="s">
        <v>1105</v>
      </c>
      <c r="K640" s="749" t="s">
        <v>1107</v>
      </c>
      <c r="L640" s="752">
        <v>71.470000000000013</v>
      </c>
      <c r="M640" s="752">
        <v>3</v>
      </c>
      <c r="N640" s="753">
        <v>214.41000000000003</v>
      </c>
    </row>
    <row r="641" spans="1:14" ht="14.4" customHeight="1" x14ac:dyDescent="0.3">
      <c r="A641" s="747" t="s">
        <v>543</v>
      </c>
      <c r="B641" s="748" t="s">
        <v>544</v>
      </c>
      <c r="C641" s="749" t="s">
        <v>566</v>
      </c>
      <c r="D641" s="750" t="s">
        <v>567</v>
      </c>
      <c r="E641" s="751">
        <v>50113001</v>
      </c>
      <c r="F641" s="750" t="s">
        <v>569</v>
      </c>
      <c r="G641" s="749" t="s">
        <v>545</v>
      </c>
      <c r="H641" s="749">
        <v>142755</v>
      </c>
      <c r="I641" s="749">
        <v>42755</v>
      </c>
      <c r="J641" s="749" t="s">
        <v>1447</v>
      </c>
      <c r="K641" s="749" t="s">
        <v>1448</v>
      </c>
      <c r="L641" s="752">
        <v>591.37000000000012</v>
      </c>
      <c r="M641" s="752">
        <v>2</v>
      </c>
      <c r="N641" s="753">
        <v>1182.7400000000002</v>
      </c>
    </row>
    <row r="642" spans="1:14" ht="14.4" customHeight="1" x14ac:dyDescent="0.3">
      <c r="A642" s="747" t="s">
        <v>543</v>
      </c>
      <c r="B642" s="748" t="s">
        <v>544</v>
      </c>
      <c r="C642" s="749" t="s">
        <v>566</v>
      </c>
      <c r="D642" s="750" t="s">
        <v>567</v>
      </c>
      <c r="E642" s="751">
        <v>50113001</v>
      </c>
      <c r="F642" s="750" t="s">
        <v>569</v>
      </c>
      <c r="G642" s="749" t="s">
        <v>570</v>
      </c>
      <c r="H642" s="749">
        <v>214619</v>
      </c>
      <c r="I642" s="749">
        <v>214619</v>
      </c>
      <c r="J642" s="749" t="s">
        <v>1108</v>
      </c>
      <c r="K642" s="749" t="s">
        <v>1109</v>
      </c>
      <c r="L642" s="752">
        <v>224.4</v>
      </c>
      <c r="M642" s="752">
        <v>1</v>
      </c>
      <c r="N642" s="753">
        <v>224.4</v>
      </c>
    </row>
    <row r="643" spans="1:14" ht="14.4" customHeight="1" x14ac:dyDescent="0.3">
      <c r="A643" s="747" t="s">
        <v>543</v>
      </c>
      <c r="B643" s="748" t="s">
        <v>544</v>
      </c>
      <c r="C643" s="749" t="s">
        <v>566</v>
      </c>
      <c r="D643" s="750" t="s">
        <v>567</v>
      </c>
      <c r="E643" s="751">
        <v>50113001</v>
      </c>
      <c r="F643" s="750" t="s">
        <v>569</v>
      </c>
      <c r="G643" s="749" t="s">
        <v>577</v>
      </c>
      <c r="H643" s="749">
        <v>56972</v>
      </c>
      <c r="I643" s="749">
        <v>56972</v>
      </c>
      <c r="J643" s="749" t="s">
        <v>1116</v>
      </c>
      <c r="K643" s="749" t="s">
        <v>1117</v>
      </c>
      <c r="L643" s="752">
        <v>14.770000000000001</v>
      </c>
      <c r="M643" s="752">
        <v>6</v>
      </c>
      <c r="N643" s="753">
        <v>88.62</v>
      </c>
    </row>
    <row r="644" spans="1:14" ht="14.4" customHeight="1" x14ac:dyDescent="0.3">
      <c r="A644" s="747" t="s">
        <v>543</v>
      </c>
      <c r="B644" s="748" t="s">
        <v>544</v>
      </c>
      <c r="C644" s="749" t="s">
        <v>566</v>
      </c>
      <c r="D644" s="750" t="s">
        <v>567</v>
      </c>
      <c r="E644" s="751">
        <v>50113001</v>
      </c>
      <c r="F644" s="750" t="s">
        <v>569</v>
      </c>
      <c r="G644" s="749" t="s">
        <v>577</v>
      </c>
      <c r="H644" s="749">
        <v>56976</v>
      </c>
      <c r="I644" s="749">
        <v>56976</v>
      </c>
      <c r="J644" s="749" t="s">
        <v>1118</v>
      </c>
      <c r="K644" s="749" t="s">
        <v>1119</v>
      </c>
      <c r="L644" s="752">
        <v>11.840000000000003</v>
      </c>
      <c r="M644" s="752">
        <v>3</v>
      </c>
      <c r="N644" s="753">
        <v>35.52000000000001</v>
      </c>
    </row>
    <row r="645" spans="1:14" ht="14.4" customHeight="1" x14ac:dyDescent="0.3">
      <c r="A645" s="747" t="s">
        <v>543</v>
      </c>
      <c r="B645" s="748" t="s">
        <v>544</v>
      </c>
      <c r="C645" s="749" t="s">
        <v>566</v>
      </c>
      <c r="D645" s="750" t="s">
        <v>567</v>
      </c>
      <c r="E645" s="751">
        <v>50113001</v>
      </c>
      <c r="F645" s="750" t="s">
        <v>569</v>
      </c>
      <c r="G645" s="749" t="s">
        <v>570</v>
      </c>
      <c r="H645" s="749">
        <v>146444</v>
      </c>
      <c r="I645" s="749">
        <v>46444</v>
      </c>
      <c r="J645" s="749" t="s">
        <v>1120</v>
      </c>
      <c r="K645" s="749" t="s">
        <v>1121</v>
      </c>
      <c r="L645" s="752">
        <v>349.90000000000003</v>
      </c>
      <c r="M645" s="752">
        <v>2</v>
      </c>
      <c r="N645" s="753">
        <v>699.80000000000007</v>
      </c>
    </row>
    <row r="646" spans="1:14" ht="14.4" customHeight="1" x14ac:dyDescent="0.3">
      <c r="A646" s="747" t="s">
        <v>543</v>
      </c>
      <c r="B646" s="748" t="s">
        <v>544</v>
      </c>
      <c r="C646" s="749" t="s">
        <v>566</v>
      </c>
      <c r="D646" s="750" t="s">
        <v>567</v>
      </c>
      <c r="E646" s="751">
        <v>50113001</v>
      </c>
      <c r="F646" s="750" t="s">
        <v>569</v>
      </c>
      <c r="G646" s="749" t="s">
        <v>577</v>
      </c>
      <c r="H646" s="749">
        <v>138854</v>
      </c>
      <c r="I646" s="749">
        <v>138854</v>
      </c>
      <c r="J646" s="749" t="s">
        <v>1124</v>
      </c>
      <c r="K646" s="749" t="s">
        <v>651</v>
      </c>
      <c r="L646" s="752">
        <v>422.87000000000012</v>
      </c>
      <c r="M646" s="752">
        <v>1</v>
      </c>
      <c r="N646" s="753">
        <v>422.87000000000012</v>
      </c>
    </row>
    <row r="647" spans="1:14" ht="14.4" customHeight="1" x14ac:dyDescent="0.3">
      <c r="A647" s="747" t="s">
        <v>543</v>
      </c>
      <c r="B647" s="748" t="s">
        <v>544</v>
      </c>
      <c r="C647" s="749" t="s">
        <v>566</v>
      </c>
      <c r="D647" s="750" t="s">
        <v>567</v>
      </c>
      <c r="E647" s="751">
        <v>50113001</v>
      </c>
      <c r="F647" s="750" t="s">
        <v>569</v>
      </c>
      <c r="G647" s="749" t="s">
        <v>577</v>
      </c>
      <c r="H647" s="749">
        <v>150318</v>
      </c>
      <c r="I647" s="749">
        <v>50318</v>
      </c>
      <c r="J647" s="749" t="s">
        <v>1129</v>
      </c>
      <c r="K647" s="749" t="s">
        <v>1449</v>
      </c>
      <c r="L647" s="752">
        <v>209.32</v>
      </c>
      <c r="M647" s="752">
        <v>1</v>
      </c>
      <c r="N647" s="753">
        <v>209.32</v>
      </c>
    </row>
    <row r="648" spans="1:14" ht="14.4" customHeight="1" x14ac:dyDescent="0.3">
      <c r="A648" s="747" t="s">
        <v>543</v>
      </c>
      <c r="B648" s="748" t="s">
        <v>544</v>
      </c>
      <c r="C648" s="749" t="s">
        <v>566</v>
      </c>
      <c r="D648" s="750" t="s">
        <v>567</v>
      </c>
      <c r="E648" s="751">
        <v>50113001</v>
      </c>
      <c r="F648" s="750" t="s">
        <v>569</v>
      </c>
      <c r="G648" s="749" t="s">
        <v>570</v>
      </c>
      <c r="H648" s="749">
        <v>113808</v>
      </c>
      <c r="I648" s="749">
        <v>13808</v>
      </c>
      <c r="J648" s="749" t="s">
        <v>1132</v>
      </c>
      <c r="K648" s="749" t="s">
        <v>1450</v>
      </c>
      <c r="L648" s="752">
        <v>600.90999999999985</v>
      </c>
      <c r="M648" s="752">
        <v>2</v>
      </c>
      <c r="N648" s="753">
        <v>1201.8199999999997</v>
      </c>
    </row>
    <row r="649" spans="1:14" ht="14.4" customHeight="1" x14ac:dyDescent="0.3">
      <c r="A649" s="747" t="s">
        <v>543</v>
      </c>
      <c r="B649" s="748" t="s">
        <v>544</v>
      </c>
      <c r="C649" s="749" t="s">
        <v>566</v>
      </c>
      <c r="D649" s="750" t="s">
        <v>567</v>
      </c>
      <c r="E649" s="751">
        <v>50113001</v>
      </c>
      <c r="F649" s="750" t="s">
        <v>569</v>
      </c>
      <c r="G649" s="749" t="s">
        <v>545</v>
      </c>
      <c r="H649" s="749">
        <v>214627</v>
      </c>
      <c r="I649" s="749">
        <v>214627</v>
      </c>
      <c r="J649" s="749" t="s">
        <v>1451</v>
      </c>
      <c r="K649" s="749" t="s">
        <v>1452</v>
      </c>
      <c r="L649" s="752">
        <v>83.330000000000013</v>
      </c>
      <c r="M649" s="752">
        <v>1</v>
      </c>
      <c r="N649" s="753">
        <v>83.330000000000013</v>
      </c>
    </row>
    <row r="650" spans="1:14" ht="14.4" customHeight="1" x14ac:dyDescent="0.3">
      <c r="A650" s="747" t="s">
        <v>543</v>
      </c>
      <c r="B650" s="748" t="s">
        <v>544</v>
      </c>
      <c r="C650" s="749" t="s">
        <v>566</v>
      </c>
      <c r="D650" s="750" t="s">
        <v>567</v>
      </c>
      <c r="E650" s="751">
        <v>50113001</v>
      </c>
      <c r="F650" s="750" t="s">
        <v>569</v>
      </c>
      <c r="G650" s="749" t="s">
        <v>577</v>
      </c>
      <c r="H650" s="749">
        <v>142080</v>
      </c>
      <c r="I650" s="749">
        <v>142080</v>
      </c>
      <c r="J650" s="749" t="s">
        <v>1142</v>
      </c>
      <c r="K650" s="749" t="s">
        <v>1453</v>
      </c>
      <c r="L650" s="752">
        <v>408.93000000000012</v>
      </c>
      <c r="M650" s="752">
        <v>1</v>
      </c>
      <c r="N650" s="753">
        <v>408.93000000000012</v>
      </c>
    </row>
    <row r="651" spans="1:14" ht="14.4" customHeight="1" x14ac:dyDescent="0.3">
      <c r="A651" s="747" t="s">
        <v>543</v>
      </c>
      <c r="B651" s="748" t="s">
        <v>544</v>
      </c>
      <c r="C651" s="749" t="s">
        <v>566</v>
      </c>
      <c r="D651" s="750" t="s">
        <v>567</v>
      </c>
      <c r="E651" s="751">
        <v>50113001</v>
      </c>
      <c r="F651" s="750" t="s">
        <v>569</v>
      </c>
      <c r="G651" s="749" t="s">
        <v>577</v>
      </c>
      <c r="H651" s="749">
        <v>115551</v>
      </c>
      <c r="I651" s="749">
        <v>115551</v>
      </c>
      <c r="J651" s="749" t="s">
        <v>1454</v>
      </c>
      <c r="K651" s="749" t="s">
        <v>1455</v>
      </c>
      <c r="L651" s="752">
        <v>71.125</v>
      </c>
      <c r="M651" s="752">
        <v>2</v>
      </c>
      <c r="N651" s="753">
        <v>142.25</v>
      </c>
    </row>
    <row r="652" spans="1:14" ht="14.4" customHeight="1" x14ac:dyDescent="0.3">
      <c r="A652" s="747" t="s">
        <v>543</v>
      </c>
      <c r="B652" s="748" t="s">
        <v>544</v>
      </c>
      <c r="C652" s="749" t="s">
        <v>566</v>
      </c>
      <c r="D652" s="750" t="s">
        <v>567</v>
      </c>
      <c r="E652" s="751">
        <v>50113001</v>
      </c>
      <c r="F652" s="750" t="s">
        <v>569</v>
      </c>
      <c r="G652" s="749" t="s">
        <v>577</v>
      </c>
      <c r="H652" s="749">
        <v>131934</v>
      </c>
      <c r="I652" s="749">
        <v>31934</v>
      </c>
      <c r="J652" s="749" t="s">
        <v>1456</v>
      </c>
      <c r="K652" s="749" t="s">
        <v>1457</v>
      </c>
      <c r="L652" s="752">
        <v>49.340000000000025</v>
      </c>
      <c r="M652" s="752">
        <v>1</v>
      </c>
      <c r="N652" s="753">
        <v>49.340000000000025</v>
      </c>
    </row>
    <row r="653" spans="1:14" ht="14.4" customHeight="1" x14ac:dyDescent="0.3">
      <c r="A653" s="747" t="s">
        <v>543</v>
      </c>
      <c r="B653" s="748" t="s">
        <v>544</v>
      </c>
      <c r="C653" s="749" t="s">
        <v>566</v>
      </c>
      <c r="D653" s="750" t="s">
        <v>567</v>
      </c>
      <c r="E653" s="751">
        <v>50113001</v>
      </c>
      <c r="F653" s="750" t="s">
        <v>569</v>
      </c>
      <c r="G653" s="749" t="s">
        <v>570</v>
      </c>
      <c r="H653" s="749">
        <v>202789</v>
      </c>
      <c r="I653" s="749">
        <v>202789</v>
      </c>
      <c r="J653" s="749" t="s">
        <v>1144</v>
      </c>
      <c r="K653" s="749" t="s">
        <v>1145</v>
      </c>
      <c r="L653" s="752">
        <v>71.196666666666673</v>
      </c>
      <c r="M653" s="752">
        <v>6</v>
      </c>
      <c r="N653" s="753">
        <v>427.18</v>
      </c>
    </row>
    <row r="654" spans="1:14" ht="14.4" customHeight="1" x14ac:dyDescent="0.3">
      <c r="A654" s="747" t="s">
        <v>543</v>
      </c>
      <c r="B654" s="748" t="s">
        <v>544</v>
      </c>
      <c r="C654" s="749" t="s">
        <v>566</v>
      </c>
      <c r="D654" s="750" t="s">
        <v>567</v>
      </c>
      <c r="E654" s="751">
        <v>50113001</v>
      </c>
      <c r="F654" s="750" t="s">
        <v>569</v>
      </c>
      <c r="G654" s="749" t="s">
        <v>570</v>
      </c>
      <c r="H654" s="749">
        <v>130434</v>
      </c>
      <c r="I654" s="749">
        <v>30434</v>
      </c>
      <c r="J654" s="749" t="s">
        <v>1147</v>
      </c>
      <c r="K654" s="749" t="s">
        <v>1148</v>
      </c>
      <c r="L654" s="752">
        <v>156.62000000000003</v>
      </c>
      <c r="M654" s="752">
        <v>2</v>
      </c>
      <c r="N654" s="753">
        <v>313.24000000000007</v>
      </c>
    </row>
    <row r="655" spans="1:14" ht="14.4" customHeight="1" x14ac:dyDescent="0.3">
      <c r="A655" s="747" t="s">
        <v>543</v>
      </c>
      <c r="B655" s="748" t="s">
        <v>544</v>
      </c>
      <c r="C655" s="749" t="s">
        <v>566</v>
      </c>
      <c r="D655" s="750" t="s">
        <v>567</v>
      </c>
      <c r="E655" s="751">
        <v>50113001</v>
      </c>
      <c r="F655" s="750" t="s">
        <v>569</v>
      </c>
      <c r="G655" s="749" t="s">
        <v>577</v>
      </c>
      <c r="H655" s="749">
        <v>201082</v>
      </c>
      <c r="I655" s="749">
        <v>201082</v>
      </c>
      <c r="J655" s="749" t="s">
        <v>1149</v>
      </c>
      <c r="K655" s="749" t="s">
        <v>1150</v>
      </c>
      <c r="L655" s="752">
        <v>69.459999999999994</v>
      </c>
      <c r="M655" s="752">
        <v>3</v>
      </c>
      <c r="N655" s="753">
        <v>208.38</v>
      </c>
    </row>
    <row r="656" spans="1:14" ht="14.4" customHeight="1" x14ac:dyDescent="0.3">
      <c r="A656" s="747" t="s">
        <v>543</v>
      </c>
      <c r="B656" s="748" t="s">
        <v>544</v>
      </c>
      <c r="C656" s="749" t="s">
        <v>566</v>
      </c>
      <c r="D656" s="750" t="s">
        <v>567</v>
      </c>
      <c r="E656" s="751">
        <v>50113001</v>
      </c>
      <c r="F656" s="750" t="s">
        <v>569</v>
      </c>
      <c r="G656" s="749" t="s">
        <v>570</v>
      </c>
      <c r="H656" s="749">
        <v>112023</v>
      </c>
      <c r="I656" s="749">
        <v>12023</v>
      </c>
      <c r="J656" s="749" t="s">
        <v>1154</v>
      </c>
      <c r="K656" s="749" t="s">
        <v>1155</v>
      </c>
      <c r="L656" s="752">
        <v>70.510000000000019</v>
      </c>
      <c r="M656" s="752">
        <v>4</v>
      </c>
      <c r="N656" s="753">
        <v>282.04000000000008</v>
      </c>
    </row>
    <row r="657" spans="1:14" ht="14.4" customHeight="1" x14ac:dyDescent="0.3">
      <c r="A657" s="747" t="s">
        <v>543</v>
      </c>
      <c r="B657" s="748" t="s">
        <v>544</v>
      </c>
      <c r="C657" s="749" t="s">
        <v>566</v>
      </c>
      <c r="D657" s="750" t="s">
        <v>567</v>
      </c>
      <c r="E657" s="751">
        <v>50113001</v>
      </c>
      <c r="F657" s="750" t="s">
        <v>569</v>
      </c>
      <c r="G657" s="749" t="s">
        <v>570</v>
      </c>
      <c r="H657" s="749">
        <v>840155</v>
      </c>
      <c r="I657" s="749">
        <v>0</v>
      </c>
      <c r="J657" s="749" t="s">
        <v>1156</v>
      </c>
      <c r="K657" s="749" t="s">
        <v>545</v>
      </c>
      <c r="L657" s="752">
        <v>62.85</v>
      </c>
      <c r="M657" s="752">
        <v>1</v>
      </c>
      <c r="N657" s="753">
        <v>62.85</v>
      </c>
    </row>
    <row r="658" spans="1:14" ht="14.4" customHeight="1" x14ac:dyDescent="0.3">
      <c r="A658" s="747" t="s">
        <v>543</v>
      </c>
      <c r="B658" s="748" t="s">
        <v>544</v>
      </c>
      <c r="C658" s="749" t="s">
        <v>566</v>
      </c>
      <c r="D658" s="750" t="s">
        <v>567</v>
      </c>
      <c r="E658" s="751">
        <v>50113001</v>
      </c>
      <c r="F658" s="750" t="s">
        <v>569</v>
      </c>
      <c r="G658" s="749" t="s">
        <v>570</v>
      </c>
      <c r="H658" s="749">
        <v>840333</v>
      </c>
      <c r="I658" s="749">
        <v>0</v>
      </c>
      <c r="J658" s="749" t="s">
        <v>1458</v>
      </c>
      <c r="K658" s="749" t="s">
        <v>545</v>
      </c>
      <c r="L658" s="752">
        <v>23.689999999999998</v>
      </c>
      <c r="M658" s="752">
        <v>1</v>
      </c>
      <c r="N658" s="753">
        <v>23.689999999999998</v>
      </c>
    </row>
    <row r="659" spans="1:14" ht="14.4" customHeight="1" x14ac:dyDescent="0.3">
      <c r="A659" s="747" t="s">
        <v>543</v>
      </c>
      <c r="B659" s="748" t="s">
        <v>544</v>
      </c>
      <c r="C659" s="749" t="s">
        <v>566</v>
      </c>
      <c r="D659" s="750" t="s">
        <v>567</v>
      </c>
      <c r="E659" s="751">
        <v>50113001</v>
      </c>
      <c r="F659" s="750" t="s">
        <v>569</v>
      </c>
      <c r="G659" s="749" t="s">
        <v>570</v>
      </c>
      <c r="H659" s="749">
        <v>840464</v>
      </c>
      <c r="I659" s="749">
        <v>0</v>
      </c>
      <c r="J659" s="749" t="s">
        <v>1161</v>
      </c>
      <c r="K659" s="749" t="s">
        <v>1162</v>
      </c>
      <c r="L659" s="752">
        <v>45.09999999999998</v>
      </c>
      <c r="M659" s="752">
        <v>1</v>
      </c>
      <c r="N659" s="753">
        <v>45.09999999999998</v>
      </c>
    </row>
    <row r="660" spans="1:14" ht="14.4" customHeight="1" x14ac:dyDescent="0.3">
      <c r="A660" s="747" t="s">
        <v>543</v>
      </c>
      <c r="B660" s="748" t="s">
        <v>544</v>
      </c>
      <c r="C660" s="749" t="s">
        <v>566</v>
      </c>
      <c r="D660" s="750" t="s">
        <v>567</v>
      </c>
      <c r="E660" s="751">
        <v>50113001</v>
      </c>
      <c r="F660" s="750" t="s">
        <v>569</v>
      </c>
      <c r="G660" s="749" t="s">
        <v>570</v>
      </c>
      <c r="H660" s="749">
        <v>173208</v>
      </c>
      <c r="I660" s="749">
        <v>173208</v>
      </c>
      <c r="J660" s="749" t="s">
        <v>1459</v>
      </c>
      <c r="K660" s="749" t="s">
        <v>1460</v>
      </c>
      <c r="L660" s="752">
        <v>89.990000000000009</v>
      </c>
      <c r="M660" s="752">
        <v>1</v>
      </c>
      <c r="N660" s="753">
        <v>89.990000000000009</v>
      </c>
    </row>
    <row r="661" spans="1:14" ht="14.4" customHeight="1" x14ac:dyDescent="0.3">
      <c r="A661" s="747" t="s">
        <v>543</v>
      </c>
      <c r="B661" s="748" t="s">
        <v>544</v>
      </c>
      <c r="C661" s="749" t="s">
        <v>566</v>
      </c>
      <c r="D661" s="750" t="s">
        <v>567</v>
      </c>
      <c r="E661" s="751">
        <v>50113001</v>
      </c>
      <c r="F661" s="750" t="s">
        <v>569</v>
      </c>
      <c r="G661" s="749" t="s">
        <v>570</v>
      </c>
      <c r="H661" s="749">
        <v>148673</v>
      </c>
      <c r="I661" s="749">
        <v>148673</v>
      </c>
      <c r="J661" s="749" t="s">
        <v>1461</v>
      </c>
      <c r="K661" s="749" t="s">
        <v>979</v>
      </c>
      <c r="L661" s="752">
        <v>133.02000000000004</v>
      </c>
      <c r="M661" s="752">
        <v>1</v>
      </c>
      <c r="N661" s="753">
        <v>133.02000000000004</v>
      </c>
    </row>
    <row r="662" spans="1:14" ht="14.4" customHeight="1" x14ac:dyDescent="0.3">
      <c r="A662" s="747" t="s">
        <v>543</v>
      </c>
      <c r="B662" s="748" t="s">
        <v>544</v>
      </c>
      <c r="C662" s="749" t="s">
        <v>566</v>
      </c>
      <c r="D662" s="750" t="s">
        <v>567</v>
      </c>
      <c r="E662" s="751">
        <v>50113001</v>
      </c>
      <c r="F662" s="750" t="s">
        <v>569</v>
      </c>
      <c r="G662" s="749" t="s">
        <v>570</v>
      </c>
      <c r="H662" s="749">
        <v>158893</v>
      </c>
      <c r="I662" s="749">
        <v>58893</v>
      </c>
      <c r="J662" s="749" t="s">
        <v>1163</v>
      </c>
      <c r="K662" s="749" t="s">
        <v>1164</v>
      </c>
      <c r="L662" s="752">
        <v>160.71</v>
      </c>
      <c r="M662" s="752">
        <v>1</v>
      </c>
      <c r="N662" s="753">
        <v>160.71</v>
      </c>
    </row>
    <row r="663" spans="1:14" ht="14.4" customHeight="1" x14ac:dyDescent="0.3">
      <c r="A663" s="747" t="s">
        <v>543</v>
      </c>
      <c r="B663" s="748" t="s">
        <v>544</v>
      </c>
      <c r="C663" s="749" t="s">
        <v>566</v>
      </c>
      <c r="D663" s="750" t="s">
        <v>567</v>
      </c>
      <c r="E663" s="751">
        <v>50113001</v>
      </c>
      <c r="F663" s="750" t="s">
        <v>569</v>
      </c>
      <c r="G663" s="749" t="s">
        <v>577</v>
      </c>
      <c r="H663" s="749">
        <v>153950</v>
      </c>
      <c r="I663" s="749">
        <v>53950</v>
      </c>
      <c r="J663" s="749" t="s">
        <v>1462</v>
      </c>
      <c r="K663" s="749" t="s">
        <v>1463</v>
      </c>
      <c r="L663" s="752">
        <v>91.54000000000002</v>
      </c>
      <c r="M663" s="752">
        <v>1</v>
      </c>
      <c r="N663" s="753">
        <v>91.54000000000002</v>
      </c>
    </row>
    <row r="664" spans="1:14" ht="14.4" customHeight="1" x14ac:dyDescent="0.3">
      <c r="A664" s="747" t="s">
        <v>543</v>
      </c>
      <c r="B664" s="748" t="s">
        <v>544</v>
      </c>
      <c r="C664" s="749" t="s">
        <v>566</v>
      </c>
      <c r="D664" s="750" t="s">
        <v>567</v>
      </c>
      <c r="E664" s="751">
        <v>50113001</v>
      </c>
      <c r="F664" s="750" t="s">
        <v>569</v>
      </c>
      <c r="G664" s="749" t="s">
        <v>577</v>
      </c>
      <c r="H664" s="749">
        <v>989453</v>
      </c>
      <c r="I664" s="749">
        <v>146899</v>
      </c>
      <c r="J664" s="749" t="s">
        <v>1165</v>
      </c>
      <c r="K664" s="749" t="s">
        <v>1167</v>
      </c>
      <c r="L664" s="752">
        <v>45.490000000000009</v>
      </c>
      <c r="M664" s="752">
        <v>2</v>
      </c>
      <c r="N664" s="753">
        <v>90.980000000000018</v>
      </c>
    </row>
    <row r="665" spans="1:14" ht="14.4" customHeight="1" x14ac:dyDescent="0.3">
      <c r="A665" s="747" t="s">
        <v>543</v>
      </c>
      <c r="B665" s="748" t="s">
        <v>544</v>
      </c>
      <c r="C665" s="749" t="s">
        <v>566</v>
      </c>
      <c r="D665" s="750" t="s">
        <v>567</v>
      </c>
      <c r="E665" s="751">
        <v>50113001</v>
      </c>
      <c r="F665" s="750" t="s">
        <v>569</v>
      </c>
      <c r="G665" s="749" t="s">
        <v>577</v>
      </c>
      <c r="H665" s="749">
        <v>846141</v>
      </c>
      <c r="I665" s="749">
        <v>107794</v>
      </c>
      <c r="J665" s="749" t="s">
        <v>1464</v>
      </c>
      <c r="K665" s="749" t="s">
        <v>1465</v>
      </c>
      <c r="L665" s="752">
        <v>288.94</v>
      </c>
      <c r="M665" s="752">
        <v>1</v>
      </c>
      <c r="N665" s="753">
        <v>288.94</v>
      </c>
    </row>
    <row r="666" spans="1:14" ht="14.4" customHeight="1" x14ac:dyDescent="0.3">
      <c r="A666" s="747" t="s">
        <v>543</v>
      </c>
      <c r="B666" s="748" t="s">
        <v>544</v>
      </c>
      <c r="C666" s="749" t="s">
        <v>566</v>
      </c>
      <c r="D666" s="750" t="s">
        <v>567</v>
      </c>
      <c r="E666" s="751">
        <v>50113001</v>
      </c>
      <c r="F666" s="750" t="s">
        <v>569</v>
      </c>
      <c r="G666" s="749" t="s">
        <v>577</v>
      </c>
      <c r="H666" s="749">
        <v>149483</v>
      </c>
      <c r="I666" s="749">
        <v>149483</v>
      </c>
      <c r="J666" s="749" t="s">
        <v>1170</v>
      </c>
      <c r="K666" s="749" t="s">
        <v>1171</v>
      </c>
      <c r="L666" s="752">
        <v>138.66999999999999</v>
      </c>
      <c r="M666" s="752">
        <v>3</v>
      </c>
      <c r="N666" s="753">
        <v>416.01</v>
      </c>
    </row>
    <row r="667" spans="1:14" ht="14.4" customHeight="1" x14ac:dyDescent="0.3">
      <c r="A667" s="747" t="s">
        <v>543</v>
      </c>
      <c r="B667" s="748" t="s">
        <v>544</v>
      </c>
      <c r="C667" s="749" t="s">
        <v>566</v>
      </c>
      <c r="D667" s="750" t="s">
        <v>567</v>
      </c>
      <c r="E667" s="751">
        <v>50113006</v>
      </c>
      <c r="F667" s="750" t="s">
        <v>1173</v>
      </c>
      <c r="G667" s="749" t="s">
        <v>577</v>
      </c>
      <c r="H667" s="749">
        <v>33833</v>
      </c>
      <c r="I667" s="749">
        <v>33833</v>
      </c>
      <c r="J667" s="749" t="s">
        <v>1176</v>
      </c>
      <c r="K667" s="749" t="s">
        <v>1175</v>
      </c>
      <c r="L667" s="752">
        <v>164.02399999999997</v>
      </c>
      <c r="M667" s="752">
        <v>5</v>
      </c>
      <c r="N667" s="753">
        <v>820.11999999999989</v>
      </c>
    </row>
    <row r="668" spans="1:14" ht="14.4" customHeight="1" x14ac:dyDescent="0.3">
      <c r="A668" s="747" t="s">
        <v>543</v>
      </c>
      <c r="B668" s="748" t="s">
        <v>544</v>
      </c>
      <c r="C668" s="749" t="s">
        <v>566</v>
      </c>
      <c r="D668" s="750" t="s">
        <v>567</v>
      </c>
      <c r="E668" s="751">
        <v>50113006</v>
      </c>
      <c r="F668" s="750" t="s">
        <v>1173</v>
      </c>
      <c r="G668" s="749" t="s">
        <v>577</v>
      </c>
      <c r="H668" s="749">
        <v>133339</v>
      </c>
      <c r="I668" s="749">
        <v>33339</v>
      </c>
      <c r="J668" s="749" t="s">
        <v>1177</v>
      </c>
      <c r="K668" s="749" t="s">
        <v>1178</v>
      </c>
      <c r="L668" s="752">
        <v>40.920000000000009</v>
      </c>
      <c r="M668" s="752">
        <v>22</v>
      </c>
      <c r="N668" s="753">
        <v>900.24000000000024</v>
      </c>
    </row>
    <row r="669" spans="1:14" ht="14.4" customHeight="1" x14ac:dyDescent="0.3">
      <c r="A669" s="747" t="s">
        <v>543</v>
      </c>
      <c r="B669" s="748" t="s">
        <v>544</v>
      </c>
      <c r="C669" s="749" t="s">
        <v>566</v>
      </c>
      <c r="D669" s="750" t="s">
        <v>567</v>
      </c>
      <c r="E669" s="751">
        <v>50113006</v>
      </c>
      <c r="F669" s="750" t="s">
        <v>1173</v>
      </c>
      <c r="G669" s="749" t="s">
        <v>577</v>
      </c>
      <c r="H669" s="749">
        <v>133340</v>
      </c>
      <c r="I669" s="749">
        <v>33340</v>
      </c>
      <c r="J669" s="749" t="s">
        <v>1179</v>
      </c>
      <c r="K669" s="749" t="s">
        <v>1178</v>
      </c>
      <c r="L669" s="752">
        <v>40.974000000000011</v>
      </c>
      <c r="M669" s="752">
        <v>20</v>
      </c>
      <c r="N669" s="753">
        <v>819.48000000000025</v>
      </c>
    </row>
    <row r="670" spans="1:14" ht="14.4" customHeight="1" x14ac:dyDescent="0.3">
      <c r="A670" s="747" t="s">
        <v>543</v>
      </c>
      <c r="B670" s="748" t="s">
        <v>544</v>
      </c>
      <c r="C670" s="749" t="s">
        <v>566</v>
      </c>
      <c r="D670" s="750" t="s">
        <v>567</v>
      </c>
      <c r="E670" s="751">
        <v>50113006</v>
      </c>
      <c r="F670" s="750" t="s">
        <v>1173</v>
      </c>
      <c r="G670" s="749" t="s">
        <v>577</v>
      </c>
      <c r="H670" s="749">
        <v>33855</v>
      </c>
      <c r="I670" s="749">
        <v>33855</v>
      </c>
      <c r="J670" s="749" t="s">
        <v>1182</v>
      </c>
      <c r="K670" s="749" t="s">
        <v>1183</v>
      </c>
      <c r="L670" s="752">
        <v>179.26000000000002</v>
      </c>
      <c r="M670" s="752">
        <v>26</v>
      </c>
      <c r="N670" s="753">
        <v>4660.76</v>
      </c>
    </row>
    <row r="671" spans="1:14" ht="14.4" customHeight="1" x14ac:dyDescent="0.3">
      <c r="A671" s="747" t="s">
        <v>543</v>
      </c>
      <c r="B671" s="748" t="s">
        <v>544</v>
      </c>
      <c r="C671" s="749" t="s">
        <v>566</v>
      </c>
      <c r="D671" s="750" t="s">
        <v>567</v>
      </c>
      <c r="E671" s="751">
        <v>50113006</v>
      </c>
      <c r="F671" s="750" t="s">
        <v>1173</v>
      </c>
      <c r="G671" s="749" t="s">
        <v>577</v>
      </c>
      <c r="H671" s="749">
        <v>987792</v>
      </c>
      <c r="I671" s="749">
        <v>33749</v>
      </c>
      <c r="J671" s="749" t="s">
        <v>1194</v>
      </c>
      <c r="K671" s="749" t="s">
        <v>1195</v>
      </c>
      <c r="L671" s="752">
        <v>111.94999999999999</v>
      </c>
      <c r="M671" s="752">
        <v>2</v>
      </c>
      <c r="N671" s="753">
        <v>223.89999999999998</v>
      </c>
    </row>
    <row r="672" spans="1:14" ht="14.4" customHeight="1" x14ac:dyDescent="0.3">
      <c r="A672" s="747" t="s">
        <v>543</v>
      </c>
      <c r="B672" s="748" t="s">
        <v>544</v>
      </c>
      <c r="C672" s="749" t="s">
        <v>566</v>
      </c>
      <c r="D672" s="750" t="s">
        <v>567</v>
      </c>
      <c r="E672" s="751">
        <v>50113006</v>
      </c>
      <c r="F672" s="750" t="s">
        <v>1173</v>
      </c>
      <c r="G672" s="749" t="s">
        <v>577</v>
      </c>
      <c r="H672" s="749">
        <v>33751</v>
      </c>
      <c r="I672" s="749">
        <v>33751</v>
      </c>
      <c r="J672" s="749" t="s">
        <v>1196</v>
      </c>
      <c r="K672" s="749" t="s">
        <v>1195</v>
      </c>
      <c r="L672" s="752">
        <v>111.95</v>
      </c>
      <c r="M672" s="752">
        <v>3</v>
      </c>
      <c r="N672" s="753">
        <v>335.85</v>
      </c>
    </row>
    <row r="673" spans="1:14" ht="14.4" customHeight="1" x14ac:dyDescent="0.3">
      <c r="A673" s="747" t="s">
        <v>543</v>
      </c>
      <c r="B673" s="748" t="s">
        <v>544</v>
      </c>
      <c r="C673" s="749" t="s">
        <v>566</v>
      </c>
      <c r="D673" s="750" t="s">
        <v>567</v>
      </c>
      <c r="E673" s="751">
        <v>50113006</v>
      </c>
      <c r="F673" s="750" t="s">
        <v>1173</v>
      </c>
      <c r="G673" s="749" t="s">
        <v>577</v>
      </c>
      <c r="H673" s="749">
        <v>395579</v>
      </c>
      <c r="I673" s="749">
        <v>33752</v>
      </c>
      <c r="J673" s="749" t="s">
        <v>1197</v>
      </c>
      <c r="K673" s="749" t="s">
        <v>1198</v>
      </c>
      <c r="L673" s="752">
        <v>112.33499999999999</v>
      </c>
      <c r="M673" s="752">
        <v>2</v>
      </c>
      <c r="N673" s="753">
        <v>224.67</v>
      </c>
    </row>
    <row r="674" spans="1:14" ht="14.4" customHeight="1" x14ac:dyDescent="0.3">
      <c r="A674" s="747" t="s">
        <v>543</v>
      </c>
      <c r="B674" s="748" t="s">
        <v>544</v>
      </c>
      <c r="C674" s="749" t="s">
        <v>566</v>
      </c>
      <c r="D674" s="750" t="s">
        <v>567</v>
      </c>
      <c r="E674" s="751">
        <v>50113006</v>
      </c>
      <c r="F674" s="750" t="s">
        <v>1173</v>
      </c>
      <c r="G674" s="749" t="s">
        <v>577</v>
      </c>
      <c r="H674" s="749">
        <v>33750</v>
      </c>
      <c r="I674" s="749">
        <v>33750</v>
      </c>
      <c r="J674" s="749" t="s">
        <v>1199</v>
      </c>
      <c r="K674" s="749" t="s">
        <v>1195</v>
      </c>
      <c r="L674" s="752">
        <v>111.95000000000002</v>
      </c>
      <c r="M674" s="752">
        <v>4</v>
      </c>
      <c r="N674" s="753">
        <v>447.80000000000007</v>
      </c>
    </row>
    <row r="675" spans="1:14" ht="14.4" customHeight="1" x14ac:dyDescent="0.3">
      <c r="A675" s="747" t="s">
        <v>543</v>
      </c>
      <c r="B675" s="748" t="s">
        <v>544</v>
      </c>
      <c r="C675" s="749" t="s">
        <v>566</v>
      </c>
      <c r="D675" s="750" t="s">
        <v>567</v>
      </c>
      <c r="E675" s="751">
        <v>50113006</v>
      </c>
      <c r="F675" s="750" t="s">
        <v>1173</v>
      </c>
      <c r="G675" s="749" t="s">
        <v>570</v>
      </c>
      <c r="H675" s="749">
        <v>217054</v>
      </c>
      <c r="I675" s="749">
        <v>217054</v>
      </c>
      <c r="J675" s="749" t="s">
        <v>1203</v>
      </c>
      <c r="K675" s="749" t="s">
        <v>1204</v>
      </c>
      <c r="L675" s="752">
        <v>1109.0400000000009</v>
      </c>
      <c r="M675" s="752">
        <v>3</v>
      </c>
      <c r="N675" s="753">
        <v>3327.1200000000026</v>
      </c>
    </row>
    <row r="676" spans="1:14" ht="14.4" customHeight="1" x14ac:dyDescent="0.3">
      <c r="A676" s="747" t="s">
        <v>543</v>
      </c>
      <c r="B676" s="748" t="s">
        <v>544</v>
      </c>
      <c r="C676" s="749" t="s">
        <v>566</v>
      </c>
      <c r="D676" s="750" t="s">
        <v>567</v>
      </c>
      <c r="E676" s="751">
        <v>50113006</v>
      </c>
      <c r="F676" s="750" t="s">
        <v>1173</v>
      </c>
      <c r="G676" s="749" t="s">
        <v>577</v>
      </c>
      <c r="H676" s="749">
        <v>33527</v>
      </c>
      <c r="I676" s="749">
        <v>33527</v>
      </c>
      <c r="J676" s="749" t="s">
        <v>1203</v>
      </c>
      <c r="K676" s="749" t="s">
        <v>1466</v>
      </c>
      <c r="L676" s="752">
        <v>54.38000000000001</v>
      </c>
      <c r="M676" s="752">
        <v>5</v>
      </c>
      <c r="N676" s="753">
        <v>271.90000000000003</v>
      </c>
    </row>
    <row r="677" spans="1:14" ht="14.4" customHeight="1" x14ac:dyDescent="0.3">
      <c r="A677" s="747" t="s">
        <v>543</v>
      </c>
      <c r="B677" s="748" t="s">
        <v>544</v>
      </c>
      <c r="C677" s="749" t="s">
        <v>566</v>
      </c>
      <c r="D677" s="750" t="s">
        <v>567</v>
      </c>
      <c r="E677" s="751">
        <v>50113013</v>
      </c>
      <c r="F677" s="750" t="s">
        <v>1207</v>
      </c>
      <c r="G677" s="749" t="s">
        <v>577</v>
      </c>
      <c r="H677" s="749">
        <v>194155</v>
      </c>
      <c r="I677" s="749">
        <v>94155</v>
      </c>
      <c r="J677" s="749" t="s">
        <v>1467</v>
      </c>
      <c r="K677" s="749" t="s">
        <v>1468</v>
      </c>
      <c r="L677" s="752">
        <v>320.32</v>
      </c>
      <c r="M677" s="752">
        <v>1</v>
      </c>
      <c r="N677" s="753">
        <v>320.32</v>
      </c>
    </row>
    <row r="678" spans="1:14" ht="14.4" customHeight="1" x14ac:dyDescent="0.3">
      <c r="A678" s="747" t="s">
        <v>543</v>
      </c>
      <c r="B678" s="748" t="s">
        <v>544</v>
      </c>
      <c r="C678" s="749" t="s">
        <v>566</v>
      </c>
      <c r="D678" s="750" t="s">
        <v>567</v>
      </c>
      <c r="E678" s="751">
        <v>50113013</v>
      </c>
      <c r="F678" s="750" t="s">
        <v>1207</v>
      </c>
      <c r="G678" s="749" t="s">
        <v>577</v>
      </c>
      <c r="H678" s="749">
        <v>185525</v>
      </c>
      <c r="I678" s="749">
        <v>85525</v>
      </c>
      <c r="J678" s="749" t="s">
        <v>1469</v>
      </c>
      <c r="K678" s="749" t="s">
        <v>1470</v>
      </c>
      <c r="L678" s="752">
        <v>111.32</v>
      </c>
      <c r="M678" s="752">
        <v>1</v>
      </c>
      <c r="N678" s="753">
        <v>111.32</v>
      </c>
    </row>
    <row r="679" spans="1:14" ht="14.4" customHeight="1" x14ac:dyDescent="0.3">
      <c r="A679" s="747" t="s">
        <v>543</v>
      </c>
      <c r="B679" s="748" t="s">
        <v>544</v>
      </c>
      <c r="C679" s="749" t="s">
        <v>566</v>
      </c>
      <c r="D679" s="750" t="s">
        <v>567</v>
      </c>
      <c r="E679" s="751">
        <v>50113013</v>
      </c>
      <c r="F679" s="750" t="s">
        <v>1207</v>
      </c>
      <c r="G679" s="749" t="s">
        <v>577</v>
      </c>
      <c r="H679" s="749">
        <v>203097</v>
      </c>
      <c r="I679" s="749">
        <v>203097</v>
      </c>
      <c r="J679" s="749" t="s">
        <v>1210</v>
      </c>
      <c r="K679" s="749" t="s">
        <v>1211</v>
      </c>
      <c r="L679" s="752">
        <v>167.285</v>
      </c>
      <c r="M679" s="752">
        <v>6</v>
      </c>
      <c r="N679" s="753">
        <v>1003.71</v>
      </c>
    </row>
    <row r="680" spans="1:14" ht="14.4" customHeight="1" x14ac:dyDescent="0.3">
      <c r="A680" s="747" t="s">
        <v>543</v>
      </c>
      <c r="B680" s="748" t="s">
        <v>544</v>
      </c>
      <c r="C680" s="749" t="s">
        <v>566</v>
      </c>
      <c r="D680" s="750" t="s">
        <v>567</v>
      </c>
      <c r="E680" s="751">
        <v>50113013</v>
      </c>
      <c r="F680" s="750" t="s">
        <v>1207</v>
      </c>
      <c r="G680" s="749" t="s">
        <v>570</v>
      </c>
      <c r="H680" s="749">
        <v>172972</v>
      </c>
      <c r="I680" s="749">
        <v>72972</v>
      </c>
      <c r="J680" s="749" t="s">
        <v>1212</v>
      </c>
      <c r="K680" s="749" t="s">
        <v>1213</v>
      </c>
      <c r="L680" s="752">
        <v>181.65</v>
      </c>
      <c r="M680" s="752">
        <v>4</v>
      </c>
      <c r="N680" s="753">
        <v>726.6</v>
      </c>
    </row>
    <row r="681" spans="1:14" ht="14.4" customHeight="1" x14ac:dyDescent="0.3">
      <c r="A681" s="747" t="s">
        <v>543</v>
      </c>
      <c r="B681" s="748" t="s">
        <v>544</v>
      </c>
      <c r="C681" s="749" t="s">
        <v>566</v>
      </c>
      <c r="D681" s="750" t="s">
        <v>567</v>
      </c>
      <c r="E681" s="751">
        <v>50113013</v>
      </c>
      <c r="F681" s="750" t="s">
        <v>1207</v>
      </c>
      <c r="G681" s="749" t="s">
        <v>577</v>
      </c>
      <c r="H681" s="749">
        <v>145010</v>
      </c>
      <c r="I681" s="749">
        <v>45010</v>
      </c>
      <c r="J681" s="749" t="s">
        <v>1222</v>
      </c>
      <c r="K681" s="749" t="s">
        <v>1223</v>
      </c>
      <c r="L681" s="752">
        <v>41.730000000000004</v>
      </c>
      <c r="M681" s="752">
        <v>1</v>
      </c>
      <c r="N681" s="753">
        <v>41.730000000000004</v>
      </c>
    </row>
    <row r="682" spans="1:14" ht="14.4" customHeight="1" x14ac:dyDescent="0.3">
      <c r="A682" s="747" t="s">
        <v>543</v>
      </c>
      <c r="B682" s="748" t="s">
        <v>544</v>
      </c>
      <c r="C682" s="749" t="s">
        <v>566</v>
      </c>
      <c r="D682" s="750" t="s">
        <v>567</v>
      </c>
      <c r="E682" s="751">
        <v>50113013</v>
      </c>
      <c r="F682" s="750" t="s">
        <v>1207</v>
      </c>
      <c r="G682" s="749" t="s">
        <v>570</v>
      </c>
      <c r="H682" s="749">
        <v>117170</v>
      </c>
      <c r="I682" s="749">
        <v>17170</v>
      </c>
      <c r="J682" s="749" t="s">
        <v>1471</v>
      </c>
      <c r="K682" s="749" t="s">
        <v>1472</v>
      </c>
      <c r="L682" s="752">
        <v>72.930000000000021</v>
      </c>
      <c r="M682" s="752">
        <v>1</v>
      </c>
      <c r="N682" s="753">
        <v>72.930000000000021</v>
      </c>
    </row>
    <row r="683" spans="1:14" ht="14.4" customHeight="1" x14ac:dyDescent="0.3">
      <c r="A683" s="747" t="s">
        <v>543</v>
      </c>
      <c r="B683" s="748" t="s">
        <v>544</v>
      </c>
      <c r="C683" s="749" t="s">
        <v>566</v>
      </c>
      <c r="D683" s="750" t="s">
        <v>567</v>
      </c>
      <c r="E683" s="751">
        <v>50113013</v>
      </c>
      <c r="F683" s="750" t="s">
        <v>1207</v>
      </c>
      <c r="G683" s="749" t="s">
        <v>570</v>
      </c>
      <c r="H683" s="749">
        <v>117171</v>
      </c>
      <c r="I683" s="749">
        <v>17171</v>
      </c>
      <c r="J683" s="749" t="s">
        <v>1224</v>
      </c>
      <c r="K683" s="749" t="s">
        <v>1225</v>
      </c>
      <c r="L683" s="752">
        <v>72.924999999999983</v>
      </c>
      <c r="M683" s="752">
        <v>2</v>
      </c>
      <c r="N683" s="753">
        <v>145.84999999999997</v>
      </c>
    </row>
    <row r="684" spans="1:14" ht="14.4" customHeight="1" x14ac:dyDescent="0.3">
      <c r="A684" s="747" t="s">
        <v>543</v>
      </c>
      <c r="B684" s="748" t="s">
        <v>544</v>
      </c>
      <c r="C684" s="749" t="s">
        <v>566</v>
      </c>
      <c r="D684" s="750" t="s">
        <v>567</v>
      </c>
      <c r="E684" s="751">
        <v>50113013</v>
      </c>
      <c r="F684" s="750" t="s">
        <v>1207</v>
      </c>
      <c r="G684" s="749" t="s">
        <v>577</v>
      </c>
      <c r="H684" s="749">
        <v>111706</v>
      </c>
      <c r="I684" s="749">
        <v>11706</v>
      </c>
      <c r="J684" s="749" t="s">
        <v>646</v>
      </c>
      <c r="K684" s="749" t="s">
        <v>1226</v>
      </c>
      <c r="L684" s="752">
        <v>229.51999999999998</v>
      </c>
      <c r="M684" s="752">
        <v>1</v>
      </c>
      <c r="N684" s="753">
        <v>229.51999999999998</v>
      </c>
    </row>
    <row r="685" spans="1:14" ht="14.4" customHeight="1" x14ac:dyDescent="0.3">
      <c r="A685" s="747" t="s">
        <v>543</v>
      </c>
      <c r="B685" s="748" t="s">
        <v>544</v>
      </c>
      <c r="C685" s="749" t="s">
        <v>566</v>
      </c>
      <c r="D685" s="750" t="s">
        <v>567</v>
      </c>
      <c r="E685" s="751">
        <v>50113013</v>
      </c>
      <c r="F685" s="750" t="s">
        <v>1207</v>
      </c>
      <c r="G685" s="749" t="s">
        <v>570</v>
      </c>
      <c r="H685" s="749">
        <v>131656</v>
      </c>
      <c r="I685" s="749">
        <v>131656</v>
      </c>
      <c r="J685" s="749" t="s">
        <v>1473</v>
      </c>
      <c r="K685" s="749" t="s">
        <v>1474</v>
      </c>
      <c r="L685" s="752">
        <v>517</v>
      </c>
      <c r="M685" s="752">
        <v>1</v>
      </c>
      <c r="N685" s="753">
        <v>517</v>
      </c>
    </row>
    <row r="686" spans="1:14" ht="14.4" customHeight="1" x14ac:dyDescent="0.3">
      <c r="A686" s="747" t="s">
        <v>543</v>
      </c>
      <c r="B686" s="748" t="s">
        <v>544</v>
      </c>
      <c r="C686" s="749" t="s">
        <v>566</v>
      </c>
      <c r="D686" s="750" t="s">
        <v>567</v>
      </c>
      <c r="E686" s="751">
        <v>50113013</v>
      </c>
      <c r="F686" s="750" t="s">
        <v>1207</v>
      </c>
      <c r="G686" s="749" t="s">
        <v>570</v>
      </c>
      <c r="H686" s="749">
        <v>844576</v>
      </c>
      <c r="I686" s="749">
        <v>100339</v>
      </c>
      <c r="J686" s="749" t="s">
        <v>1235</v>
      </c>
      <c r="K686" s="749" t="s">
        <v>1236</v>
      </c>
      <c r="L686" s="752">
        <v>97.293333333333337</v>
      </c>
      <c r="M686" s="752">
        <v>3</v>
      </c>
      <c r="N686" s="753">
        <v>291.88</v>
      </c>
    </row>
    <row r="687" spans="1:14" ht="14.4" customHeight="1" x14ac:dyDescent="0.3">
      <c r="A687" s="747" t="s">
        <v>543</v>
      </c>
      <c r="B687" s="748" t="s">
        <v>544</v>
      </c>
      <c r="C687" s="749" t="s">
        <v>566</v>
      </c>
      <c r="D687" s="750" t="s">
        <v>567</v>
      </c>
      <c r="E687" s="751">
        <v>50113013</v>
      </c>
      <c r="F687" s="750" t="s">
        <v>1207</v>
      </c>
      <c r="G687" s="749" t="s">
        <v>570</v>
      </c>
      <c r="H687" s="749">
        <v>148261</v>
      </c>
      <c r="I687" s="749">
        <v>48261</v>
      </c>
      <c r="J687" s="749" t="s">
        <v>1475</v>
      </c>
      <c r="K687" s="749" t="s">
        <v>1476</v>
      </c>
      <c r="L687" s="752">
        <v>68.999999999999986</v>
      </c>
      <c r="M687" s="752">
        <v>1</v>
      </c>
      <c r="N687" s="753">
        <v>68.999999999999986</v>
      </c>
    </row>
    <row r="688" spans="1:14" ht="14.4" customHeight="1" x14ac:dyDescent="0.3">
      <c r="A688" s="747" t="s">
        <v>543</v>
      </c>
      <c r="B688" s="748" t="s">
        <v>544</v>
      </c>
      <c r="C688" s="749" t="s">
        <v>566</v>
      </c>
      <c r="D688" s="750" t="s">
        <v>567</v>
      </c>
      <c r="E688" s="751">
        <v>50113013</v>
      </c>
      <c r="F688" s="750" t="s">
        <v>1207</v>
      </c>
      <c r="G688" s="749" t="s">
        <v>570</v>
      </c>
      <c r="H688" s="749">
        <v>207280</v>
      </c>
      <c r="I688" s="749">
        <v>207280</v>
      </c>
      <c r="J688" s="749" t="s">
        <v>1243</v>
      </c>
      <c r="K688" s="749" t="s">
        <v>1244</v>
      </c>
      <c r="L688" s="752">
        <v>129.98249999999996</v>
      </c>
      <c r="M688" s="752">
        <v>4</v>
      </c>
      <c r="N688" s="753">
        <v>519.92999999999984</v>
      </c>
    </row>
    <row r="689" spans="1:14" ht="14.4" customHeight="1" x14ac:dyDescent="0.3">
      <c r="A689" s="747" t="s">
        <v>543</v>
      </c>
      <c r="B689" s="748" t="s">
        <v>544</v>
      </c>
      <c r="C689" s="749" t="s">
        <v>566</v>
      </c>
      <c r="D689" s="750" t="s">
        <v>567</v>
      </c>
      <c r="E689" s="751">
        <v>50113013</v>
      </c>
      <c r="F689" s="750" t="s">
        <v>1207</v>
      </c>
      <c r="G689" s="749" t="s">
        <v>570</v>
      </c>
      <c r="H689" s="749">
        <v>216199</v>
      </c>
      <c r="I689" s="749">
        <v>216199</v>
      </c>
      <c r="J689" s="749" t="s">
        <v>1249</v>
      </c>
      <c r="K689" s="749" t="s">
        <v>1250</v>
      </c>
      <c r="L689" s="752">
        <v>99.908333333333317</v>
      </c>
      <c r="M689" s="752">
        <v>6</v>
      </c>
      <c r="N689" s="753">
        <v>599.44999999999993</v>
      </c>
    </row>
    <row r="690" spans="1:14" ht="14.4" customHeight="1" x14ac:dyDescent="0.3">
      <c r="A690" s="747" t="s">
        <v>543</v>
      </c>
      <c r="B690" s="748" t="s">
        <v>544</v>
      </c>
      <c r="C690" s="749" t="s">
        <v>566</v>
      </c>
      <c r="D690" s="750" t="s">
        <v>567</v>
      </c>
      <c r="E690" s="751">
        <v>50113013</v>
      </c>
      <c r="F690" s="750" t="s">
        <v>1207</v>
      </c>
      <c r="G690" s="749" t="s">
        <v>570</v>
      </c>
      <c r="H690" s="749">
        <v>141146</v>
      </c>
      <c r="I690" s="749">
        <v>41146</v>
      </c>
      <c r="J690" s="749" t="s">
        <v>1253</v>
      </c>
      <c r="K690" s="749" t="s">
        <v>1254</v>
      </c>
      <c r="L690" s="752">
        <v>181.74000000000007</v>
      </c>
      <c r="M690" s="752">
        <v>1</v>
      </c>
      <c r="N690" s="753">
        <v>181.74000000000007</v>
      </c>
    </row>
    <row r="691" spans="1:14" ht="14.4" customHeight="1" x14ac:dyDescent="0.3">
      <c r="A691" s="747" t="s">
        <v>543</v>
      </c>
      <c r="B691" s="748" t="s">
        <v>544</v>
      </c>
      <c r="C691" s="749" t="s">
        <v>566</v>
      </c>
      <c r="D691" s="750" t="s">
        <v>567</v>
      </c>
      <c r="E691" s="751">
        <v>50113013</v>
      </c>
      <c r="F691" s="750" t="s">
        <v>1207</v>
      </c>
      <c r="G691" s="749" t="s">
        <v>570</v>
      </c>
      <c r="H691" s="749">
        <v>202740</v>
      </c>
      <c r="I691" s="749">
        <v>202740</v>
      </c>
      <c r="J691" s="749" t="s">
        <v>1261</v>
      </c>
      <c r="K691" s="749" t="s">
        <v>1262</v>
      </c>
      <c r="L691" s="752">
        <v>391.11000000000013</v>
      </c>
      <c r="M691" s="752">
        <v>2</v>
      </c>
      <c r="N691" s="753">
        <v>782.22000000000025</v>
      </c>
    </row>
    <row r="692" spans="1:14" ht="14.4" customHeight="1" x14ac:dyDescent="0.3">
      <c r="A692" s="747" t="s">
        <v>543</v>
      </c>
      <c r="B692" s="748" t="s">
        <v>544</v>
      </c>
      <c r="C692" s="749" t="s">
        <v>566</v>
      </c>
      <c r="D692" s="750" t="s">
        <v>567</v>
      </c>
      <c r="E692" s="751">
        <v>50113013</v>
      </c>
      <c r="F692" s="750" t="s">
        <v>1207</v>
      </c>
      <c r="G692" s="749" t="s">
        <v>570</v>
      </c>
      <c r="H692" s="749">
        <v>101076</v>
      </c>
      <c r="I692" s="749">
        <v>1076</v>
      </c>
      <c r="J692" s="749" t="s">
        <v>1477</v>
      </c>
      <c r="K692" s="749" t="s">
        <v>1478</v>
      </c>
      <c r="L692" s="752">
        <v>78.430000000000021</v>
      </c>
      <c r="M692" s="752">
        <v>1</v>
      </c>
      <c r="N692" s="753">
        <v>78.430000000000021</v>
      </c>
    </row>
    <row r="693" spans="1:14" ht="14.4" customHeight="1" x14ac:dyDescent="0.3">
      <c r="A693" s="747" t="s">
        <v>543</v>
      </c>
      <c r="B693" s="748" t="s">
        <v>544</v>
      </c>
      <c r="C693" s="749" t="s">
        <v>566</v>
      </c>
      <c r="D693" s="750" t="s">
        <v>567</v>
      </c>
      <c r="E693" s="751">
        <v>50113013</v>
      </c>
      <c r="F693" s="750" t="s">
        <v>1207</v>
      </c>
      <c r="G693" s="749" t="s">
        <v>570</v>
      </c>
      <c r="H693" s="749">
        <v>201970</v>
      </c>
      <c r="I693" s="749">
        <v>201970</v>
      </c>
      <c r="J693" s="749" t="s">
        <v>1267</v>
      </c>
      <c r="K693" s="749" t="s">
        <v>1268</v>
      </c>
      <c r="L693" s="752">
        <v>72.180000000000021</v>
      </c>
      <c r="M693" s="752">
        <v>1</v>
      </c>
      <c r="N693" s="753">
        <v>72.180000000000021</v>
      </c>
    </row>
    <row r="694" spans="1:14" ht="14.4" customHeight="1" x14ac:dyDescent="0.3">
      <c r="A694" s="747" t="s">
        <v>543</v>
      </c>
      <c r="B694" s="748" t="s">
        <v>544</v>
      </c>
      <c r="C694" s="749" t="s">
        <v>566</v>
      </c>
      <c r="D694" s="750" t="s">
        <v>567</v>
      </c>
      <c r="E694" s="751">
        <v>50113013</v>
      </c>
      <c r="F694" s="750" t="s">
        <v>1207</v>
      </c>
      <c r="G694" s="749" t="s">
        <v>570</v>
      </c>
      <c r="H694" s="749">
        <v>116600</v>
      </c>
      <c r="I694" s="749">
        <v>16600</v>
      </c>
      <c r="J694" s="749" t="s">
        <v>1273</v>
      </c>
      <c r="K694" s="749" t="s">
        <v>1274</v>
      </c>
      <c r="L694" s="752">
        <v>23.56</v>
      </c>
      <c r="M694" s="752">
        <v>20</v>
      </c>
      <c r="N694" s="753">
        <v>471.2</v>
      </c>
    </row>
    <row r="695" spans="1:14" ht="14.4" customHeight="1" x14ac:dyDescent="0.3">
      <c r="A695" s="747" t="s">
        <v>543</v>
      </c>
      <c r="B695" s="748" t="s">
        <v>544</v>
      </c>
      <c r="C695" s="749" t="s">
        <v>566</v>
      </c>
      <c r="D695" s="750" t="s">
        <v>567</v>
      </c>
      <c r="E695" s="751">
        <v>50113013</v>
      </c>
      <c r="F695" s="750" t="s">
        <v>1207</v>
      </c>
      <c r="G695" s="749" t="s">
        <v>577</v>
      </c>
      <c r="H695" s="749">
        <v>166269</v>
      </c>
      <c r="I695" s="749">
        <v>166269</v>
      </c>
      <c r="J695" s="749" t="s">
        <v>1276</v>
      </c>
      <c r="K695" s="749" t="s">
        <v>1277</v>
      </c>
      <c r="L695" s="752">
        <v>52.88</v>
      </c>
      <c r="M695" s="752">
        <v>15</v>
      </c>
      <c r="N695" s="753">
        <v>793.2</v>
      </c>
    </row>
    <row r="696" spans="1:14" ht="14.4" customHeight="1" x14ac:dyDescent="0.3">
      <c r="A696" s="747" t="s">
        <v>543</v>
      </c>
      <c r="B696" s="748" t="s">
        <v>544</v>
      </c>
      <c r="C696" s="749" t="s">
        <v>566</v>
      </c>
      <c r="D696" s="750" t="s">
        <v>567</v>
      </c>
      <c r="E696" s="751">
        <v>50113013</v>
      </c>
      <c r="F696" s="750" t="s">
        <v>1207</v>
      </c>
      <c r="G696" s="749" t="s">
        <v>577</v>
      </c>
      <c r="H696" s="749">
        <v>850455</v>
      </c>
      <c r="I696" s="749">
        <v>169033</v>
      </c>
      <c r="J696" s="749" t="s">
        <v>1479</v>
      </c>
      <c r="K696" s="749" t="s">
        <v>1480</v>
      </c>
      <c r="L696" s="752">
        <v>204.16999999999993</v>
      </c>
      <c r="M696" s="752">
        <v>3</v>
      </c>
      <c r="N696" s="753">
        <v>612.50999999999976</v>
      </c>
    </row>
    <row r="697" spans="1:14" ht="14.4" customHeight="1" x14ac:dyDescent="0.3">
      <c r="A697" s="747" t="s">
        <v>543</v>
      </c>
      <c r="B697" s="748" t="s">
        <v>544</v>
      </c>
      <c r="C697" s="749" t="s">
        <v>566</v>
      </c>
      <c r="D697" s="750" t="s">
        <v>567</v>
      </c>
      <c r="E697" s="751">
        <v>50113014</v>
      </c>
      <c r="F697" s="750" t="s">
        <v>1279</v>
      </c>
      <c r="G697" s="749" t="s">
        <v>577</v>
      </c>
      <c r="H697" s="749">
        <v>64942</v>
      </c>
      <c r="I697" s="749">
        <v>64942</v>
      </c>
      <c r="J697" s="749" t="s">
        <v>1283</v>
      </c>
      <c r="K697" s="749" t="s">
        <v>1284</v>
      </c>
      <c r="L697" s="752">
        <v>2113.7500000000009</v>
      </c>
      <c r="M697" s="752">
        <v>1</v>
      </c>
      <c r="N697" s="753">
        <v>2113.7500000000009</v>
      </c>
    </row>
    <row r="698" spans="1:14" ht="14.4" customHeight="1" x14ac:dyDescent="0.3">
      <c r="A698" s="747" t="s">
        <v>543</v>
      </c>
      <c r="B698" s="748" t="s">
        <v>544</v>
      </c>
      <c r="C698" s="749" t="s">
        <v>566</v>
      </c>
      <c r="D698" s="750" t="s">
        <v>567</v>
      </c>
      <c r="E698" s="751">
        <v>50113014</v>
      </c>
      <c r="F698" s="750" t="s">
        <v>1279</v>
      </c>
      <c r="G698" s="749" t="s">
        <v>570</v>
      </c>
      <c r="H698" s="749">
        <v>199248</v>
      </c>
      <c r="I698" s="749">
        <v>99248</v>
      </c>
      <c r="J698" s="749" t="s">
        <v>1481</v>
      </c>
      <c r="K698" s="749" t="s">
        <v>1472</v>
      </c>
      <c r="L698" s="752">
        <v>85.62</v>
      </c>
      <c r="M698" s="752">
        <v>2</v>
      </c>
      <c r="N698" s="753">
        <v>171.24</v>
      </c>
    </row>
    <row r="699" spans="1:14" ht="14.4" customHeight="1" x14ac:dyDescent="0.3">
      <c r="A699" s="747" t="s">
        <v>543</v>
      </c>
      <c r="B699" s="748" t="s">
        <v>544</v>
      </c>
      <c r="C699" s="749" t="s">
        <v>566</v>
      </c>
      <c r="D699" s="750" t="s">
        <v>567</v>
      </c>
      <c r="E699" s="751">
        <v>50113014</v>
      </c>
      <c r="F699" s="750" t="s">
        <v>1279</v>
      </c>
      <c r="G699" s="749" t="s">
        <v>570</v>
      </c>
      <c r="H699" s="749">
        <v>150352</v>
      </c>
      <c r="I699" s="749">
        <v>50352</v>
      </c>
      <c r="J699" s="749" t="s">
        <v>1482</v>
      </c>
      <c r="K699" s="749" t="s">
        <v>1483</v>
      </c>
      <c r="L699" s="752">
        <v>520.25</v>
      </c>
      <c r="M699" s="752">
        <v>1</v>
      </c>
      <c r="N699" s="753">
        <v>520.25</v>
      </c>
    </row>
    <row r="700" spans="1:14" ht="14.4" customHeight="1" x14ac:dyDescent="0.3">
      <c r="A700" s="747" t="s">
        <v>543</v>
      </c>
      <c r="B700" s="748" t="s">
        <v>544</v>
      </c>
      <c r="C700" s="749" t="s">
        <v>563</v>
      </c>
      <c r="D700" s="750" t="s">
        <v>564</v>
      </c>
      <c r="E700" s="751">
        <v>50113001</v>
      </c>
      <c r="F700" s="750" t="s">
        <v>569</v>
      </c>
      <c r="G700" s="749" t="s">
        <v>570</v>
      </c>
      <c r="H700" s="749">
        <v>100362</v>
      </c>
      <c r="I700" s="749">
        <v>362</v>
      </c>
      <c r="J700" s="749" t="s">
        <v>1289</v>
      </c>
      <c r="K700" s="749" t="s">
        <v>983</v>
      </c>
      <c r="L700" s="752">
        <v>86.439999999999984</v>
      </c>
      <c r="M700" s="752">
        <v>1</v>
      </c>
      <c r="N700" s="753">
        <v>86.439999999999984</v>
      </c>
    </row>
    <row r="701" spans="1:14" ht="14.4" customHeight="1" x14ac:dyDescent="0.3">
      <c r="A701" s="747" t="s">
        <v>543</v>
      </c>
      <c r="B701" s="748" t="s">
        <v>544</v>
      </c>
      <c r="C701" s="749" t="s">
        <v>563</v>
      </c>
      <c r="D701" s="750" t="s">
        <v>564</v>
      </c>
      <c r="E701" s="751">
        <v>50113001</v>
      </c>
      <c r="F701" s="750" t="s">
        <v>569</v>
      </c>
      <c r="G701" s="749" t="s">
        <v>570</v>
      </c>
      <c r="H701" s="749">
        <v>196610</v>
      </c>
      <c r="I701" s="749">
        <v>96610</v>
      </c>
      <c r="J701" s="749" t="s">
        <v>606</v>
      </c>
      <c r="K701" s="749" t="s">
        <v>607</v>
      </c>
      <c r="L701" s="752">
        <v>46.390000000000008</v>
      </c>
      <c r="M701" s="752">
        <v>1</v>
      </c>
      <c r="N701" s="753">
        <v>46.390000000000008</v>
      </c>
    </row>
    <row r="702" spans="1:14" ht="14.4" customHeight="1" x14ac:dyDescent="0.3">
      <c r="A702" s="747" t="s">
        <v>543</v>
      </c>
      <c r="B702" s="748" t="s">
        <v>544</v>
      </c>
      <c r="C702" s="749" t="s">
        <v>563</v>
      </c>
      <c r="D702" s="750" t="s">
        <v>564</v>
      </c>
      <c r="E702" s="751">
        <v>50113001</v>
      </c>
      <c r="F702" s="750" t="s">
        <v>569</v>
      </c>
      <c r="G702" s="749" t="s">
        <v>570</v>
      </c>
      <c r="H702" s="749">
        <v>208456</v>
      </c>
      <c r="I702" s="749">
        <v>208456</v>
      </c>
      <c r="J702" s="749" t="s">
        <v>1484</v>
      </c>
      <c r="K702" s="749" t="s">
        <v>1485</v>
      </c>
      <c r="L702" s="752">
        <v>738.54</v>
      </c>
      <c r="M702" s="752">
        <v>0.05</v>
      </c>
      <c r="N702" s="753">
        <v>36.927</v>
      </c>
    </row>
    <row r="703" spans="1:14" ht="14.4" customHeight="1" x14ac:dyDescent="0.3">
      <c r="A703" s="747" t="s">
        <v>543</v>
      </c>
      <c r="B703" s="748" t="s">
        <v>544</v>
      </c>
      <c r="C703" s="749" t="s">
        <v>563</v>
      </c>
      <c r="D703" s="750" t="s">
        <v>564</v>
      </c>
      <c r="E703" s="751">
        <v>50113001</v>
      </c>
      <c r="F703" s="750" t="s">
        <v>569</v>
      </c>
      <c r="G703" s="749" t="s">
        <v>570</v>
      </c>
      <c r="H703" s="749">
        <v>100394</v>
      </c>
      <c r="I703" s="749">
        <v>394</v>
      </c>
      <c r="J703" s="749" t="s">
        <v>1486</v>
      </c>
      <c r="K703" s="749" t="s">
        <v>1487</v>
      </c>
      <c r="L703" s="752">
        <v>65.740000000000009</v>
      </c>
      <c r="M703" s="752">
        <v>1</v>
      </c>
      <c r="N703" s="753">
        <v>65.740000000000009</v>
      </c>
    </row>
    <row r="704" spans="1:14" ht="14.4" customHeight="1" x14ac:dyDescent="0.3">
      <c r="A704" s="747" t="s">
        <v>543</v>
      </c>
      <c r="B704" s="748" t="s">
        <v>544</v>
      </c>
      <c r="C704" s="749" t="s">
        <v>563</v>
      </c>
      <c r="D704" s="750" t="s">
        <v>564</v>
      </c>
      <c r="E704" s="751">
        <v>50113001</v>
      </c>
      <c r="F704" s="750" t="s">
        <v>569</v>
      </c>
      <c r="G704" s="749" t="s">
        <v>570</v>
      </c>
      <c r="H704" s="749">
        <v>51366</v>
      </c>
      <c r="I704" s="749">
        <v>51366</v>
      </c>
      <c r="J704" s="749" t="s">
        <v>843</v>
      </c>
      <c r="K704" s="749" t="s">
        <v>844</v>
      </c>
      <c r="L704" s="752">
        <v>171.60000000000002</v>
      </c>
      <c r="M704" s="752">
        <v>4</v>
      </c>
      <c r="N704" s="753">
        <v>686.40000000000009</v>
      </c>
    </row>
    <row r="705" spans="1:14" ht="14.4" customHeight="1" x14ac:dyDescent="0.3">
      <c r="A705" s="747" t="s">
        <v>543</v>
      </c>
      <c r="B705" s="748" t="s">
        <v>544</v>
      </c>
      <c r="C705" s="749" t="s">
        <v>563</v>
      </c>
      <c r="D705" s="750" t="s">
        <v>564</v>
      </c>
      <c r="E705" s="751">
        <v>50113001</v>
      </c>
      <c r="F705" s="750" t="s">
        <v>569</v>
      </c>
      <c r="G705" s="749" t="s">
        <v>570</v>
      </c>
      <c r="H705" s="749">
        <v>51384</v>
      </c>
      <c r="I705" s="749">
        <v>51384</v>
      </c>
      <c r="J705" s="749" t="s">
        <v>843</v>
      </c>
      <c r="K705" s="749" t="s">
        <v>1488</v>
      </c>
      <c r="L705" s="752">
        <v>192.5</v>
      </c>
      <c r="M705" s="752">
        <v>2</v>
      </c>
      <c r="N705" s="753">
        <v>385</v>
      </c>
    </row>
    <row r="706" spans="1:14" ht="14.4" customHeight="1" x14ac:dyDescent="0.3">
      <c r="A706" s="747" t="s">
        <v>543</v>
      </c>
      <c r="B706" s="748" t="s">
        <v>544</v>
      </c>
      <c r="C706" s="749" t="s">
        <v>563</v>
      </c>
      <c r="D706" s="750" t="s">
        <v>564</v>
      </c>
      <c r="E706" s="751">
        <v>50113001</v>
      </c>
      <c r="F706" s="750" t="s">
        <v>569</v>
      </c>
      <c r="G706" s="749" t="s">
        <v>570</v>
      </c>
      <c r="H706" s="749">
        <v>208466</v>
      </c>
      <c r="I706" s="749">
        <v>208466</v>
      </c>
      <c r="J706" s="749" t="s">
        <v>860</v>
      </c>
      <c r="K706" s="749" t="s">
        <v>861</v>
      </c>
      <c r="L706" s="752">
        <v>792.77</v>
      </c>
      <c r="M706" s="752">
        <v>2</v>
      </c>
      <c r="N706" s="753">
        <v>1585.54</v>
      </c>
    </row>
    <row r="707" spans="1:14" ht="14.4" customHeight="1" x14ac:dyDescent="0.3">
      <c r="A707" s="747" t="s">
        <v>543</v>
      </c>
      <c r="B707" s="748" t="s">
        <v>544</v>
      </c>
      <c r="C707" s="749" t="s">
        <v>563</v>
      </c>
      <c r="D707" s="750" t="s">
        <v>564</v>
      </c>
      <c r="E707" s="751">
        <v>50113001</v>
      </c>
      <c r="F707" s="750" t="s">
        <v>569</v>
      </c>
      <c r="G707" s="749" t="s">
        <v>570</v>
      </c>
      <c r="H707" s="749">
        <v>100499</v>
      </c>
      <c r="I707" s="749">
        <v>499</v>
      </c>
      <c r="J707" s="749" t="s">
        <v>932</v>
      </c>
      <c r="K707" s="749" t="s">
        <v>934</v>
      </c>
      <c r="L707" s="752">
        <v>113.18434782608695</v>
      </c>
      <c r="M707" s="752">
        <v>23</v>
      </c>
      <c r="N707" s="753">
        <v>2603.2399999999998</v>
      </c>
    </row>
    <row r="708" spans="1:14" ht="14.4" customHeight="1" x14ac:dyDescent="0.3">
      <c r="A708" s="747" t="s">
        <v>543</v>
      </c>
      <c r="B708" s="748" t="s">
        <v>544</v>
      </c>
      <c r="C708" s="749" t="s">
        <v>563</v>
      </c>
      <c r="D708" s="750" t="s">
        <v>564</v>
      </c>
      <c r="E708" s="751">
        <v>50113001</v>
      </c>
      <c r="F708" s="750" t="s">
        <v>569</v>
      </c>
      <c r="G708" s="749" t="s">
        <v>577</v>
      </c>
      <c r="H708" s="749">
        <v>107981</v>
      </c>
      <c r="I708" s="749">
        <v>7981</v>
      </c>
      <c r="J708" s="749" t="s">
        <v>984</v>
      </c>
      <c r="K708" s="749" t="s">
        <v>985</v>
      </c>
      <c r="L708" s="752">
        <v>50.64</v>
      </c>
      <c r="M708" s="752">
        <v>20</v>
      </c>
      <c r="N708" s="753">
        <v>1012.8</v>
      </c>
    </row>
    <row r="709" spans="1:14" ht="14.4" customHeight="1" thickBot="1" x14ac:dyDescent="0.35">
      <c r="A709" s="754" t="s">
        <v>543</v>
      </c>
      <c r="B709" s="755" t="s">
        <v>544</v>
      </c>
      <c r="C709" s="756" t="s">
        <v>563</v>
      </c>
      <c r="D709" s="757" t="s">
        <v>564</v>
      </c>
      <c r="E709" s="758">
        <v>50113001</v>
      </c>
      <c r="F709" s="757" t="s">
        <v>569</v>
      </c>
      <c r="G709" s="756" t="s">
        <v>570</v>
      </c>
      <c r="H709" s="756">
        <v>621610</v>
      </c>
      <c r="I709" s="756">
        <v>0</v>
      </c>
      <c r="J709" s="756" t="s">
        <v>1489</v>
      </c>
      <c r="K709" s="756" t="s">
        <v>545</v>
      </c>
      <c r="L709" s="759">
        <v>78.489999999999995</v>
      </c>
      <c r="M709" s="759">
        <v>5</v>
      </c>
      <c r="N709" s="760">
        <v>392.45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1490</v>
      </c>
      <c r="B5" s="745"/>
      <c r="C5" s="765">
        <v>0</v>
      </c>
      <c r="D5" s="745">
        <v>1012.8</v>
      </c>
      <c r="E5" s="765">
        <v>1</v>
      </c>
      <c r="F5" s="746">
        <v>1012.8</v>
      </c>
    </row>
    <row r="6" spans="1:6" ht="14.4" customHeight="1" x14ac:dyDescent="0.3">
      <c r="A6" s="776" t="s">
        <v>1491</v>
      </c>
      <c r="B6" s="752">
        <v>6109.3300000000008</v>
      </c>
      <c r="C6" s="766">
        <v>3.4268201402533859E-2</v>
      </c>
      <c r="D6" s="752">
        <v>172170.52566666668</v>
      </c>
      <c r="E6" s="766">
        <v>0.96573179859746616</v>
      </c>
      <c r="F6" s="753">
        <v>178279.85566666667</v>
      </c>
    </row>
    <row r="7" spans="1:6" ht="14.4" customHeight="1" thickBot="1" x14ac:dyDescent="0.35">
      <c r="A7" s="777" t="s">
        <v>1492</v>
      </c>
      <c r="B7" s="768">
        <v>4780.2800000000007</v>
      </c>
      <c r="C7" s="769">
        <v>7.2813059155926743E-2</v>
      </c>
      <c r="D7" s="768">
        <v>60871.13</v>
      </c>
      <c r="E7" s="769">
        <v>0.92718694084407316</v>
      </c>
      <c r="F7" s="770">
        <v>65651.41</v>
      </c>
    </row>
    <row r="8" spans="1:6" ht="14.4" customHeight="1" thickBot="1" x14ac:dyDescent="0.35">
      <c r="A8" s="771" t="s">
        <v>3</v>
      </c>
      <c r="B8" s="772">
        <v>10889.61</v>
      </c>
      <c r="C8" s="773">
        <v>4.4457537562143594E-2</v>
      </c>
      <c r="D8" s="772">
        <v>234054.45566666668</v>
      </c>
      <c r="E8" s="773">
        <v>0.95554246243785645</v>
      </c>
      <c r="F8" s="774">
        <v>244944.06566666666</v>
      </c>
    </row>
    <row r="9" spans="1:6" ht="14.4" customHeight="1" thickBot="1" x14ac:dyDescent="0.35"/>
    <row r="10" spans="1:6" ht="14.4" customHeight="1" x14ac:dyDescent="0.3">
      <c r="A10" s="775" t="s">
        <v>1493</v>
      </c>
      <c r="B10" s="745"/>
      <c r="C10" s="765">
        <v>0</v>
      </c>
      <c r="D10" s="745">
        <v>59.99</v>
      </c>
      <c r="E10" s="765">
        <v>1</v>
      </c>
      <c r="F10" s="746">
        <v>59.99</v>
      </c>
    </row>
    <row r="11" spans="1:6" ht="14.4" customHeight="1" x14ac:dyDescent="0.3">
      <c r="A11" s="776" t="s">
        <v>1494</v>
      </c>
      <c r="B11" s="752"/>
      <c r="C11" s="766">
        <v>0</v>
      </c>
      <c r="D11" s="752">
        <v>1707.83</v>
      </c>
      <c r="E11" s="766">
        <v>1</v>
      </c>
      <c r="F11" s="753">
        <v>1707.83</v>
      </c>
    </row>
    <row r="12" spans="1:6" ht="14.4" customHeight="1" x14ac:dyDescent="0.3">
      <c r="A12" s="776" t="s">
        <v>1495</v>
      </c>
      <c r="B12" s="752"/>
      <c r="C12" s="766">
        <v>0</v>
      </c>
      <c r="D12" s="752">
        <v>342.91</v>
      </c>
      <c r="E12" s="766">
        <v>1</v>
      </c>
      <c r="F12" s="753">
        <v>342.91</v>
      </c>
    </row>
    <row r="13" spans="1:6" ht="14.4" customHeight="1" x14ac:dyDescent="0.3">
      <c r="A13" s="776" t="s">
        <v>1496</v>
      </c>
      <c r="B13" s="752">
        <v>71.59</v>
      </c>
      <c r="C13" s="766">
        <v>1</v>
      </c>
      <c r="D13" s="752"/>
      <c r="E13" s="766">
        <v>0</v>
      </c>
      <c r="F13" s="753">
        <v>71.59</v>
      </c>
    </row>
    <row r="14" spans="1:6" ht="14.4" customHeight="1" x14ac:dyDescent="0.3">
      <c r="A14" s="776" t="s">
        <v>1497</v>
      </c>
      <c r="B14" s="752"/>
      <c r="C14" s="766">
        <v>0</v>
      </c>
      <c r="D14" s="752">
        <v>51.779999999999994</v>
      </c>
      <c r="E14" s="766">
        <v>1</v>
      </c>
      <c r="F14" s="753">
        <v>51.779999999999994</v>
      </c>
    </row>
    <row r="15" spans="1:6" ht="14.4" customHeight="1" x14ac:dyDescent="0.3">
      <c r="A15" s="776" t="s">
        <v>1498</v>
      </c>
      <c r="B15" s="752"/>
      <c r="C15" s="766">
        <v>0</v>
      </c>
      <c r="D15" s="752">
        <v>94507.55</v>
      </c>
      <c r="E15" s="766">
        <v>1</v>
      </c>
      <c r="F15" s="753">
        <v>94507.55</v>
      </c>
    </row>
    <row r="16" spans="1:6" ht="14.4" customHeight="1" x14ac:dyDescent="0.3">
      <c r="A16" s="776" t="s">
        <v>1499</v>
      </c>
      <c r="B16" s="752"/>
      <c r="C16" s="766">
        <v>0</v>
      </c>
      <c r="D16" s="752">
        <v>1110.95</v>
      </c>
      <c r="E16" s="766">
        <v>1</v>
      </c>
      <c r="F16" s="753">
        <v>1110.95</v>
      </c>
    </row>
    <row r="17" spans="1:6" ht="14.4" customHeight="1" x14ac:dyDescent="0.3">
      <c r="A17" s="776" t="s">
        <v>1500</v>
      </c>
      <c r="B17" s="752"/>
      <c r="C17" s="766">
        <v>0</v>
      </c>
      <c r="D17" s="752">
        <v>252.71000000000004</v>
      </c>
      <c r="E17" s="766">
        <v>1</v>
      </c>
      <c r="F17" s="753">
        <v>252.71000000000004</v>
      </c>
    </row>
    <row r="18" spans="1:6" ht="14.4" customHeight="1" x14ac:dyDescent="0.3">
      <c r="A18" s="776" t="s">
        <v>1501</v>
      </c>
      <c r="B18" s="752"/>
      <c r="C18" s="766">
        <v>0</v>
      </c>
      <c r="D18" s="752">
        <v>614.16999999999985</v>
      </c>
      <c r="E18" s="766">
        <v>1</v>
      </c>
      <c r="F18" s="753">
        <v>614.16999999999985</v>
      </c>
    </row>
    <row r="19" spans="1:6" ht="14.4" customHeight="1" x14ac:dyDescent="0.3">
      <c r="A19" s="776" t="s">
        <v>1502</v>
      </c>
      <c r="B19" s="752"/>
      <c r="C19" s="766">
        <v>0</v>
      </c>
      <c r="D19" s="752">
        <v>601.18000000000006</v>
      </c>
      <c r="E19" s="766">
        <v>1</v>
      </c>
      <c r="F19" s="753">
        <v>601.18000000000006</v>
      </c>
    </row>
    <row r="20" spans="1:6" ht="14.4" customHeight="1" x14ac:dyDescent="0.3">
      <c r="A20" s="776" t="s">
        <v>1503</v>
      </c>
      <c r="B20" s="752"/>
      <c r="C20" s="766">
        <v>0</v>
      </c>
      <c r="D20" s="752">
        <v>288.94</v>
      </c>
      <c r="E20" s="766">
        <v>1</v>
      </c>
      <c r="F20" s="753">
        <v>288.94</v>
      </c>
    </row>
    <row r="21" spans="1:6" ht="14.4" customHeight="1" x14ac:dyDescent="0.3">
      <c r="A21" s="776" t="s">
        <v>1504</v>
      </c>
      <c r="B21" s="752"/>
      <c r="C21" s="766">
        <v>0</v>
      </c>
      <c r="D21" s="752">
        <v>1000.69</v>
      </c>
      <c r="E21" s="766">
        <v>1</v>
      </c>
      <c r="F21" s="753">
        <v>1000.69</v>
      </c>
    </row>
    <row r="22" spans="1:6" ht="14.4" customHeight="1" x14ac:dyDescent="0.3">
      <c r="A22" s="776" t="s">
        <v>1505</v>
      </c>
      <c r="B22" s="752"/>
      <c r="C22" s="766">
        <v>0</v>
      </c>
      <c r="D22" s="752">
        <v>183.56999999999994</v>
      </c>
      <c r="E22" s="766">
        <v>1</v>
      </c>
      <c r="F22" s="753">
        <v>183.56999999999994</v>
      </c>
    </row>
    <row r="23" spans="1:6" ht="14.4" customHeight="1" x14ac:dyDescent="0.3">
      <c r="A23" s="776" t="s">
        <v>1506</v>
      </c>
      <c r="B23" s="752">
        <v>83.330000000000013</v>
      </c>
      <c r="C23" s="766">
        <v>3.4596573971817896E-2</v>
      </c>
      <c r="D23" s="752">
        <v>2325.29</v>
      </c>
      <c r="E23" s="766">
        <v>0.96540342602818219</v>
      </c>
      <c r="F23" s="753">
        <v>2408.62</v>
      </c>
    </row>
    <row r="24" spans="1:6" ht="14.4" customHeight="1" x14ac:dyDescent="0.3">
      <c r="A24" s="776" t="s">
        <v>1507</v>
      </c>
      <c r="B24" s="752"/>
      <c r="C24" s="766">
        <v>0</v>
      </c>
      <c r="D24" s="752">
        <v>186.62000000000003</v>
      </c>
      <c r="E24" s="766">
        <v>1</v>
      </c>
      <c r="F24" s="753">
        <v>186.62000000000003</v>
      </c>
    </row>
    <row r="25" spans="1:6" ht="14.4" customHeight="1" x14ac:dyDescent="0.3">
      <c r="A25" s="776" t="s">
        <v>1508</v>
      </c>
      <c r="B25" s="752"/>
      <c r="C25" s="766">
        <v>0</v>
      </c>
      <c r="D25" s="752">
        <v>489.64</v>
      </c>
      <c r="E25" s="766">
        <v>1</v>
      </c>
      <c r="F25" s="753">
        <v>489.64</v>
      </c>
    </row>
    <row r="26" spans="1:6" ht="14.4" customHeight="1" x14ac:dyDescent="0.3">
      <c r="A26" s="776" t="s">
        <v>1509</v>
      </c>
      <c r="B26" s="752"/>
      <c r="C26" s="766">
        <v>0</v>
      </c>
      <c r="D26" s="752">
        <v>1292.5299999999995</v>
      </c>
      <c r="E26" s="766">
        <v>1</v>
      </c>
      <c r="F26" s="753">
        <v>1292.5299999999995</v>
      </c>
    </row>
    <row r="27" spans="1:6" ht="14.4" customHeight="1" x14ac:dyDescent="0.3">
      <c r="A27" s="776" t="s">
        <v>1510</v>
      </c>
      <c r="B27" s="752"/>
      <c r="C27" s="766">
        <v>0</v>
      </c>
      <c r="D27" s="752">
        <v>637.71</v>
      </c>
      <c r="E27" s="766">
        <v>1</v>
      </c>
      <c r="F27" s="753">
        <v>637.71</v>
      </c>
    </row>
    <row r="28" spans="1:6" ht="14.4" customHeight="1" x14ac:dyDescent="0.3">
      <c r="A28" s="776" t="s">
        <v>1511</v>
      </c>
      <c r="B28" s="752"/>
      <c r="C28" s="766">
        <v>0</v>
      </c>
      <c r="D28" s="752">
        <v>420.32</v>
      </c>
      <c r="E28" s="766">
        <v>1</v>
      </c>
      <c r="F28" s="753">
        <v>420.32</v>
      </c>
    </row>
    <row r="29" spans="1:6" ht="14.4" customHeight="1" x14ac:dyDescent="0.3">
      <c r="A29" s="776" t="s">
        <v>1512</v>
      </c>
      <c r="B29" s="752"/>
      <c r="C29" s="766">
        <v>0</v>
      </c>
      <c r="D29" s="752">
        <v>331.68</v>
      </c>
      <c r="E29" s="766">
        <v>1</v>
      </c>
      <c r="F29" s="753">
        <v>331.68</v>
      </c>
    </row>
    <row r="30" spans="1:6" ht="14.4" customHeight="1" x14ac:dyDescent="0.3">
      <c r="A30" s="776" t="s">
        <v>1513</v>
      </c>
      <c r="B30" s="752"/>
      <c r="C30" s="766">
        <v>0</v>
      </c>
      <c r="D30" s="752">
        <v>300.96999999999997</v>
      </c>
      <c r="E30" s="766">
        <v>1</v>
      </c>
      <c r="F30" s="753">
        <v>300.96999999999997</v>
      </c>
    </row>
    <row r="31" spans="1:6" ht="14.4" customHeight="1" x14ac:dyDescent="0.3">
      <c r="A31" s="776" t="s">
        <v>1514</v>
      </c>
      <c r="B31" s="752"/>
      <c r="C31" s="766">
        <v>0</v>
      </c>
      <c r="D31" s="752">
        <v>276.15999999999997</v>
      </c>
      <c r="E31" s="766">
        <v>1</v>
      </c>
      <c r="F31" s="753">
        <v>276.15999999999997</v>
      </c>
    </row>
    <row r="32" spans="1:6" ht="14.4" customHeight="1" x14ac:dyDescent="0.3">
      <c r="A32" s="776" t="s">
        <v>1515</v>
      </c>
      <c r="B32" s="752"/>
      <c r="C32" s="766">
        <v>0</v>
      </c>
      <c r="D32" s="752">
        <v>1089.22</v>
      </c>
      <c r="E32" s="766">
        <v>1</v>
      </c>
      <c r="F32" s="753">
        <v>1089.22</v>
      </c>
    </row>
    <row r="33" spans="1:6" ht="14.4" customHeight="1" x14ac:dyDescent="0.3">
      <c r="A33" s="776" t="s">
        <v>1516</v>
      </c>
      <c r="B33" s="752"/>
      <c r="C33" s="766">
        <v>0</v>
      </c>
      <c r="D33" s="752">
        <v>263.05</v>
      </c>
      <c r="E33" s="766">
        <v>1</v>
      </c>
      <c r="F33" s="753">
        <v>263.05</v>
      </c>
    </row>
    <row r="34" spans="1:6" ht="14.4" customHeight="1" x14ac:dyDescent="0.3">
      <c r="A34" s="776" t="s">
        <v>1517</v>
      </c>
      <c r="B34" s="752"/>
      <c r="C34" s="766">
        <v>0</v>
      </c>
      <c r="D34" s="752">
        <v>75.69</v>
      </c>
      <c r="E34" s="766">
        <v>1</v>
      </c>
      <c r="F34" s="753">
        <v>75.69</v>
      </c>
    </row>
    <row r="35" spans="1:6" ht="14.4" customHeight="1" x14ac:dyDescent="0.3">
      <c r="A35" s="776" t="s">
        <v>1518</v>
      </c>
      <c r="B35" s="752"/>
      <c r="C35" s="766">
        <v>0</v>
      </c>
      <c r="D35" s="752">
        <v>232.10000000000002</v>
      </c>
      <c r="E35" s="766">
        <v>1</v>
      </c>
      <c r="F35" s="753">
        <v>232.10000000000002</v>
      </c>
    </row>
    <row r="36" spans="1:6" ht="14.4" customHeight="1" x14ac:dyDescent="0.3">
      <c r="A36" s="776" t="s">
        <v>1519</v>
      </c>
      <c r="B36" s="752"/>
      <c r="C36" s="766">
        <v>0</v>
      </c>
      <c r="D36" s="752">
        <v>256.84000000000009</v>
      </c>
      <c r="E36" s="766">
        <v>1</v>
      </c>
      <c r="F36" s="753">
        <v>256.84000000000009</v>
      </c>
    </row>
    <row r="37" spans="1:6" ht="14.4" customHeight="1" x14ac:dyDescent="0.3">
      <c r="A37" s="776" t="s">
        <v>1520</v>
      </c>
      <c r="B37" s="752"/>
      <c r="C37" s="766">
        <v>0</v>
      </c>
      <c r="D37" s="752">
        <v>317.95999999999998</v>
      </c>
      <c r="E37" s="766">
        <v>1</v>
      </c>
      <c r="F37" s="753">
        <v>317.95999999999998</v>
      </c>
    </row>
    <row r="38" spans="1:6" ht="14.4" customHeight="1" x14ac:dyDescent="0.3">
      <c r="A38" s="776" t="s">
        <v>1521</v>
      </c>
      <c r="B38" s="752"/>
      <c r="C38" s="766">
        <v>0</v>
      </c>
      <c r="D38" s="752">
        <v>51.47999999999999</v>
      </c>
      <c r="E38" s="766">
        <v>1</v>
      </c>
      <c r="F38" s="753">
        <v>51.47999999999999</v>
      </c>
    </row>
    <row r="39" spans="1:6" ht="14.4" customHeight="1" x14ac:dyDescent="0.3">
      <c r="A39" s="776" t="s">
        <v>1522</v>
      </c>
      <c r="B39" s="752"/>
      <c r="C39" s="766">
        <v>0</v>
      </c>
      <c r="D39" s="752">
        <v>204.96000000000004</v>
      </c>
      <c r="E39" s="766">
        <v>1</v>
      </c>
      <c r="F39" s="753">
        <v>204.96000000000004</v>
      </c>
    </row>
    <row r="40" spans="1:6" ht="14.4" customHeight="1" x14ac:dyDescent="0.3">
      <c r="A40" s="776" t="s">
        <v>1523</v>
      </c>
      <c r="B40" s="752"/>
      <c r="C40" s="766">
        <v>0</v>
      </c>
      <c r="D40" s="752">
        <v>626.77000000000021</v>
      </c>
      <c r="E40" s="766">
        <v>1</v>
      </c>
      <c r="F40" s="753">
        <v>626.77000000000021</v>
      </c>
    </row>
    <row r="41" spans="1:6" ht="14.4" customHeight="1" x14ac:dyDescent="0.3">
      <c r="A41" s="776" t="s">
        <v>1524</v>
      </c>
      <c r="B41" s="752"/>
      <c r="C41" s="766">
        <v>0</v>
      </c>
      <c r="D41" s="752">
        <v>157.67000000000002</v>
      </c>
      <c r="E41" s="766">
        <v>1</v>
      </c>
      <c r="F41" s="753">
        <v>157.67000000000002</v>
      </c>
    </row>
    <row r="42" spans="1:6" ht="14.4" customHeight="1" x14ac:dyDescent="0.3">
      <c r="A42" s="776" t="s">
        <v>1525</v>
      </c>
      <c r="B42" s="752"/>
      <c r="C42" s="766">
        <v>0</v>
      </c>
      <c r="D42" s="752">
        <v>573.24</v>
      </c>
      <c r="E42" s="766">
        <v>1</v>
      </c>
      <c r="F42" s="753">
        <v>573.24</v>
      </c>
    </row>
    <row r="43" spans="1:6" ht="14.4" customHeight="1" x14ac:dyDescent="0.3">
      <c r="A43" s="776" t="s">
        <v>1526</v>
      </c>
      <c r="B43" s="752"/>
      <c r="C43" s="766">
        <v>0</v>
      </c>
      <c r="D43" s="752">
        <v>63.94</v>
      </c>
      <c r="E43" s="766">
        <v>1</v>
      </c>
      <c r="F43" s="753">
        <v>63.94</v>
      </c>
    </row>
    <row r="44" spans="1:6" ht="14.4" customHeight="1" x14ac:dyDescent="0.3">
      <c r="A44" s="776" t="s">
        <v>1527</v>
      </c>
      <c r="B44" s="752"/>
      <c r="C44" s="766">
        <v>0</v>
      </c>
      <c r="D44" s="752">
        <v>115.61000000000003</v>
      </c>
      <c r="E44" s="766">
        <v>1</v>
      </c>
      <c r="F44" s="753">
        <v>115.61000000000003</v>
      </c>
    </row>
    <row r="45" spans="1:6" ht="14.4" customHeight="1" x14ac:dyDescent="0.3">
      <c r="A45" s="776" t="s">
        <v>1528</v>
      </c>
      <c r="B45" s="752"/>
      <c r="C45" s="766">
        <v>0</v>
      </c>
      <c r="D45" s="752">
        <v>589.58000000000004</v>
      </c>
      <c r="E45" s="766">
        <v>1</v>
      </c>
      <c r="F45" s="753">
        <v>589.58000000000004</v>
      </c>
    </row>
    <row r="46" spans="1:6" ht="14.4" customHeight="1" x14ac:dyDescent="0.3">
      <c r="A46" s="776" t="s">
        <v>1529</v>
      </c>
      <c r="B46" s="752"/>
      <c r="C46" s="766">
        <v>0</v>
      </c>
      <c r="D46" s="752">
        <v>245.48000000000005</v>
      </c>
      <c r="E46" s="766">
        <v>1</v>
      </c>
      <c r="F46" s="753">
        <v>245.48000000000005</v>
      </c>
    </row>
    <row r="47" spans="1:6" ht="14.4" customHeight="1" x14ac:dyDescent="0.3">
      <c r="A47" s="776" t="s">
        <v>1530</v>
      </c>
      <c r="B47" s="752"/>
      <c r="C47" s="766">
        <v>0</v>
      </c>
      <c r="D47" s="752">
        <v>413.98</v>
      </c>
      <c r="E47" s="766">
        <v>1</v>
      </c>
      <c r="F47" s="753">
        <v>413.98</v>
      </c>
    </row>
    <row r="48" spans="1:6" ht="14.4" customHeight="1" x14ac:dyDescent="0.3">
      <c r="A48" s="776" t="s">
        <v>1531</v>
      </c>
      <c r="B48" s="752"/>
      <c r="C48" s="766">
        <v>0</v>
      </c>
      <c r="D48" s="752">
        <v>198.81</v>
      </c>
      <c r="E48" s="766">
        <v>1</v>
      </c>
      <c r="F48" s="753">
        <v>198.81</v>
      </c>
    </row>
    <row r="49" spans="1:6" ht="14.4" customHeight="1" x14ac:dyDescent="0.3">
      <c r="A49" s="776" t="s">
        <v>1532</v>
      </c>
      <c r="B49" s="752"/>
      <c r="C49" s="766">
        <v>0</v>
      </c>
      <c r="D49" s="752">
        <v>2402.94</v>
      </c>
      <c r="E49" s="766">
        <v>1</v>
      </c>
      <c r="F49" s="753">
        <v>2402.94</v>
      </c>
    </row>
    <row r="50" spans="1:6" ht="14.4" customHeight="1" x14ac:dyDescent="0.3">
      <c r="A50" s="776" t="s">
        <v>1533</v>
      </c>
      <c r="B50" s="752"/>
      <c r="C50" s="766">
        <v>0</v>
      </c>
      <c r="D50" s="752">
        <v>149.01999999999998</v>
      </c>
      <c r="E50" s="766">
        <v>1</v>
      </c>
      <c r="F50" s="753">
        <v>149.01999999999998</v>
      </c>
    </row>
    <row r="51" spans="1:6" ht="14.4" customHeight="1" x14ac:dyDescent="0.3">
      <c r="A51" s="776" t="s">
        <v>1534</v>
      </c>
      <c r="B51" s="752">
        <v>606.9</v>
      </c>
      <c r="C51" s="766">
        <v>1</v>
      </c>
      <c r="D51" s="752"/>
      <c r="E51" s="766">
        <v>0</v>
      </c>
      <c r="F51" s="753">
        <v>606.9</v>
      </c>
    </row>
    <row r="52" spans="1:6" ht="14.4" customHeight="1" x14ac:dyDescent="0.3">
      <c r="A52" s="776" t="s">
        <v>1535</v>
      </c>
      <c r="B52" s="752"/>
      <c r="C52" s="766">
        <v>0</v>
      </c>
      <c r="D52" s="752">
        <v>61.7</v>
      </c>
      <c r="E52" s="766">
        <v>1</v>
      </c>
      <c r="F52" s="753">
        <v>61.7</v>
      </c>
    </row>
    <row r="53" spans="1:6" ht="14.4" customHeight="1" x14ac:dyDescent="0.3">
      <c r="A53" s="776" t="s">
        <v>1536</v>
      </c>
      <c r="B53" s="752"/>
      <c r="C53" s="766">
        <v>0</v>
      </c>
      <c r="D53" s="752">
        <v>1005.0399999999997</v>
      </c>
      <c r="E53" s="766">
        <v>1</v>
      </c>
      <c r="F53" s="753">
        <v>1005.0399999999997</v>
      </c>
    </row>
    <row r="54" spans="1:6" ht="14.4" customHeight="1" x14ac:dyDescent="0.3">
      <c r="A54" s="776" t="s">
        <v>1537</v>
      </c>
      <c r="B54" s="752"/>
      <c r="C54" s="766">
        <v>0</v>
      </c>
      <c r="D54" s="752">
        <v>612.50999999999976</v>
      </c>
      <c r="E54" s="766">
        <v>1</v>
      </c>
      <c r="F54" s="753">
        <v>612.50999999999976</v>
      </c>
    </row>
    <row r="55" spans="1:6" ht="14.4" customHeight="1" x14ac:dyDescent="0.3">
      <c r="A55" s="776" t="s">
        <v>1538</v>
      </c>
      <c r="B55" s="752">
        <v>2927.1000000000004</v>
      </c>
      <c r="C55" s="766">
        <v>1</v>
      </c>
      <c r="D55" s="752"/>
      <c r="E55" s="766">
        <v>0</v>
      </c>
      <c r="F55" s="753">
        <v>2927.1000000000004</v>
      </c>
    </row>
    <row r="56" spans="1:6" ht="14.4" customHeight="1" x14ac:dyDescent="0.3">
      <c r="A56" s="776" t="s">
        <v>1539</v>
      </c>
      <c r="B56" s="752"/>
      <c r="C56" s="766">
        <v>0</v>
      </c>
      <c r="D56" s="752">
        <v>10103.5</v>
      </c>
      <c r="E56" s="766">
        <v>1</v>
      </c>
      <c r="F56" s="753">
        <v>10103.5</v>
      </c>
    </row>
    <row r="57" spans="1:6" ht="14.4" customHeight="1" x14ac:dyDescent="0.3">
      <c r="A57" s="776" t="s">
        <v>1540</v>
      </c>
      <c r="B57" s="752"/>
      <c r="C57" s="766">
        <v>0</v>
      </c>
      <c r="D57" s="752">
        <v>918.08</v>
      </c>
      <c r="E57" s="766">
        <v>1</v>
      </c>
      <c r="F57" s="753">
        <v>918.08</v>
      </c>
    </row>
    <row r="58" spans="1:6" ht="14.4" customHeight="1" x14ac:dyDescent="0.3">
      <c r="A58" s="776" t="s">
        <v>1541</v>
      </c>
      <c r="B58" s="752"/>
      <c r="C58" s="766">
        <v>0</v>
      </c>
      <c r="D58" s="752">
        <v>368.75</v>
      </c>
      <c r="E58" s="766">
        <v>1</v>
      </c>
      <c r="F58" s="753">
        <v>368.75</v>
      </c>
    </row>
    <row r="59" spans="1:6" ht="14.4" customHeight="1" x14ac:dyDescent="0.3">
      <c r="A59" s="776" t="s">
        <v>1542</v>
      </c>
      <c r="B59" s="752"/>
      <c r="C59" s="766">
        <v>0</v>
      </c>
      <c r="D59" s="752">
        <v>2246.04</v>
      </c>
      <c r="E59" s="766">
        <v>1</v>
      </c>
      <c r="F59" s="753">
        <v>2246.04</v>
      </c>
    </row>
    <row r="60" spans="1:6" ht="14.4" customHeight="1" x14ac:dyDescent="0.3">
      <c r="A60" s="776" t="s">
        <v>1543</v>
      </c>
      <c r="B60" s="752"/>
      <c r="C60" s="766">
        <v>0</v>
      </c>
      <c r="D60" s="752">
        <v>320.32</v>
      </c>
      <c r="E60" s="766">
        <v>1</v>
      </c>
      <c r="F60" s="753">
        <v>320.32</v>
      </c>
    </row>
    <row r="61" spans="1:6" ht="14.4" customHeight="1" x14ac:dyDescent="0.3">
      <c r="A61" s="776" t="s">
        <v>1544</v>
      </c>
      <c r="B61" s="752"/>
      <c r="C61" s="766">
        <v>0</v>
      </c>
      <c r="D61" s="752">
        <v>4160.1500000000005</v>
      </c>
      <c r="E61" s="766">
        <v>1</v>
      </c>
      <c r="F61" s="753">
        <v>4160.1500000000005</v>
      </c>
    </row>
    <row r="62" spans="1:6" ht="14.4" customHeight="1" x14ac:dyDescent="0.3">
      <c r="A62" s="776" t="s">
        <v>1545</v>
      </c>
      <c r="B62" s="752"/>
      <c r="C62" s="766">
        <v>0</v>
      </c>
      <c r="D62" s="752">
        <v>1989.8256666666666</v>
      </c>
      <c r="E62" s="766">
        <v>1</v>
      </c>
      <c r="F62" s="753">
        <v>1989.8256666666666</v>
      </c>
    </row>
    <row r="63" spans="1:6" ht="14.4" customHeight="1" x14ac:dyDescent="0.3">
      <c r="A63" s="776" t="s">
        <v>1546</v>
      </c>
      <c r="B63" s="752"/>
      <c r="C63" s="766">
        <v>0</v>
      </c>
      <c r="D63" s="752">
        <v>21435.550000000003</v>
      </c>
      <c r="E63" s="766">
        <v>1</v>
      </c>
      <c r="F63" s="753">
        <v>21435.550000000003</v>
      </c>
    </row>
    <row r="64" spans="1:6" ht="14.4" customHeight="1" x14ac:dyDescent="0.3">
      <c r="A64" s="776" t="s">
        <v>1547</v>
      </c>
      <c r="B64" s="752"/>
      <c r="C64" s="766">
        <v>0</v>
      </c>
      <c r="D64" s="752">
        <v>91.990000000000023</v>
      </c>
      <c r="E64" s="766">
        <v>1</v>
      </c>
      <c r="F64" s="753">
        <v>91.990000000000023</v>
      </c>
    </row>
    <row r="65" spans="1:6" ht="14.4" customHeight="1" x14ac:dyDescent="0.3">
      <c r="A65" s="776" t="s">
        <v>1548</v>
      </c>
      <c r="B65" s="752"/>
      <c r="C65" s="766">
        <v>0</v>
      </c>
      <c r="D65" s="752">
        <v>845.74000000000069</v>
      </c>
      <c r="E65" s="766">
        <v>1</v>
      </c>
      <c r="F65" s="753">
        <v>845.74000000000069</v>
      </c>
    </row>
    <row r="66" spans="1:6" ht="14.4" customHeight="1" x14ac:dyDescent="0.3">
      <c r="A66" s="776" t="s">
        <v>1549</v>
      </c>
      <c r="B66" s="752"/>
      <c r="C66" s="766">
        <v>0</v>
      </c>
      <c r="D66" s="752">
        <v>313.03000000000009</v>
      </c>
      <c r="E66" s="766">
        <v>1</v>
      </c>
      <c r="F66" s="753">
        <v>313.03000000000009</v>
      </c>
    </row>
    <row r="67" spans="1:6" ht="14.4" customHeight="1" x14ac:dyDescent="0.3">
      <c r="A67" s="776" t="s">
        <v>1550</v>
      </c>
      <c r="B67" s="752"/>
      <c r="C67" s="766">
        <v>0</v>
      </c>
      <c r="D67" s="752">
        <v>630.49000000000012</v>
      </c>
      <c r="E67" s="766">
        <v>1</v>
      </c>
      <c r="F67" s="753">
        <v>630.49000000000012</v>
      </c>
    </row>
    <row r="68" spans="1:6" ht="14.4" customHeight="1" x14ac:dyDescent="0.3">
      <c r="A68" s="776" t="s">
        <v>1551</v>
      </c>
      <c r="B68" s="752">
        <v>467.84000000000009</v>
      </c>
      <c r="C68" s="766">
        <v>1</v>
      </c>
      <c r="D68" s="752"/>
      <c r="E68" s="766">
        <v>0</v>
      </c>
      <c r="F68" s="753">
        <v>467.84000000000009</v>
      </c>
    </row>
    <row r="69" spans="1:6" ht="14.4" customHeight="1" x14ac:dyDescent="0.3">
      <c r="A69" s="776" t="s">
        <v>1552</v>
      </c>
      <c r="B69" s="752">
        <v>3287.5600000000004</v>
      </c>
      <c r="C69" s="766">
        <v>1</v>
      </c>
      <c r="D69" s="752"/>
      <c r="E69" s="766">
        <v>0</v>
      </c>
      <c r="F69" s="753">
        <v>3287.5600000000004</v>
      </c>
    </row>
    <row r="70" spans="1:6" ht="14.4" customHeight="1" x14ac:dyDescent="0.3">
      <c r="A70" s="776" t="s">
        <v>1553</v>
      </c>
      <c r="B70" s="752">
        <v>1182.7400000000002</v>
      </c>
      <c r="C70" s="766">
        <v>1</v>
      </c>
      <c r="D70" s="752"/>
      <c r="E70" s="766">
        <v>0</v>
      </c>
      <c r="F70" s="753">
        <v>1182.7400000000002</v>
      </c>
    </row>
    <row r="71" spans="1:6" ht="14.4" customHeight="1" x14ac:dyDescent="0.3">
      <c r="A71" s="776" t="s">
        <v>1554</v>
      </c>
      <c r="B71" s="752"/>
      <c r="C71" s="766">
        <v>0</v>
      </c>
      <c r="D71" s="752">
        <v>6461.9900000000007</v>
      </c>
      <c r="E71" s="766">
        <v>1</v>
      </c>
      <c r="F71" s="753">
        <v>6461.9900000000007</v>
      </c>
    </row>
    <row r="72" spans="1:6" ht="14.4" customHeight="1" x14ac:dyDescent="0.3">
      <c r="A72" s="776" t="s">
        <v>1555</v>
      </c>
      <c r="B72" s="752"/>
      <c r="C72" s="766">
        <v>0</v>
      </c>
      <c r="D72" s="752">
        <v>555.5</v>
      </c>
      <c r="E72" s="766">
        <v>1</v>
      </c>
      <c r="F72" s="753">
        <v>555.5</v>
      </c>
    </row>
    <row r="73" spans="1:6" ht="14.4" customHeight="1" x14ac:dyDescent="0.3">
      <c r="A73" s="776" t="s">
        <v>1556</v>
      </c>
      <c r="B73" s="752"/>
      <c r="C73" s="766">
        <v>0</v>
      </c>
      <c r="D73" s="752">
        <v>1773.8200000000002</v>
      </c>
      <c r="E73" s="766">
        <v>1</v>
      </c>
      <c r="F73" s="753">
        <v>1773.8200000000002</v>
      </c>
    </row>
    <row r="74" spans="1:6" ht="14.4" customHeight="1" x14ac:dyDescent="0.3">
      <c r="A74" s="776" t="s">
        <v>1557</v>
      </c>
      <c r="B74" s="752"/>
      <c r="C74" s="766">
        <v>0</v>
      </c>
      <c r="D74" s="752">
        <v>219.44000000000005</v>
      </c>
      <c r="E74" s="766">
        <v>1</v>
      </c>
      <c r="F74" s="753">
        <v>219.44000000000005</v>
      </c>
    </row>
    <row r="75" spans="1:6" ht="14.4" customHeight="1" x14ac:dyDescent="0.3">
      <c r="A75" s="776" t="s">
        <v>1558</v>
      </c>
      <c r="B75" s="752">
        <v>450.37</v>
      </c>
      <c r="C75" s="766">
        <v>1</v>
      </c>
      <c r="D75" s="752"/>
      <c r="E75" s="766">
        <v>0</v>
      </c>
      <c r="F75" s="753">
        <v>450.37</v>
      </c>
    </row>
    <row r="76" spans="1:6" ht="14.4" customHeight="1" x14ac:dyDescent="0.3">
      <c r="A76" s="776" t="s">
        <v>1559</v>
      </c>
      <c r="B76" s="752"/>
      <c r="C76" s="766">
        <v>0</v>
      </c>
      <c r="D76" s="752">
        <v>1955.45</v>
      </c>
      <c r="E76" s="766">
        <v>1</v>
      </c>
      <c r="F76" s="753">
        <v>1955.45</v>
      </c>
    </row>
    <row r="77" spans="1:6" ht="14.4" customHeight="1" x14ac:dyDescent="0.3">
      <c r="A77" s="776" t="s">
        <v>1560</v>
      </c>
      <c r="B77" s="752"/>
      <c r="C77" s="766">
        <v>0</v>
      </c>
      <c r="D77" s="752">
        <v>136.71999999999997</v>
      </c>
      <c r="E77" s="766">
        <v>1</v>
      </c>
      <c r="F77" s="753">
        <v>136.71999999999997</v>
      </c>
    </row>
    <row r="78" spans="1:6" ht="14.4" customHeight="1" x14ac:dyDescent="0.3">
      <c r="A78" s="776" t="s">
        <v>1561</v>
      </c>
      <c r="B78" s="752"/>
      <c r="C78" s="766">
        <v>0</v>
      </c>
      <c r="D78" s="752">
        <v>95.370000000000019</v>
      </c>
      <c r="E78" s="766">
        <v>1</v>
      </c>
      <c r="F78" s="753">
        <v>95.370000000000019</v>
      </c>
    </row>
    <row r="79" spans="1:6" ht="14.4" customHeight="1" x14ac:dyDescent="0.3">
      <c r="A79" s="776" t="s">
        <v>1562</v>
      </c>
      <c r="B79" s="752"/>
      <c r="C79" s="766">
        <v>0</v>
      </c>
      <c r="D79" s="752">
        <v>517.6400000000001</v>
      </c>
      <c r="E79" s="766">
        <v>1</v>
      </c>
      <c r="F79" s="753">
        <v>517.6400000000001</v>
      </c>
    </row>
    <row r="80" spans="1:6" ht="14.4" customHeight="1" x14ac:dyDescent="0.3">
      <c r="A80" s="776" t="s">
        <v>1563</v>
      </c>
      <c r="B80" s="752"/>
      <c r="C80" s="766">
        <v>0</v>
      </c>
      <c r="D80" s="752">
        <v>367.89999999999986</v>
      </c>
      <c r="E80" s="766">
        <v>1</v>
      </c>
      <c r="F80" s="753">
        <v>367.89999999999986</v>
      </c>
    </row>
    <row r="81" spans="1:6" ht="14.4" customHeight="1" x14ac:dyDescent="0.3">
      <c r="A81" s="776" t="s">
        <v>1564</v>
      </c>
      <c r="B81" s="752"/>
      <c r="C81" s="766">
        <v>0</v>
      </c>
      <c r="D81" s="752">
        <v>98.259999999999991</v>
      </c>
      <c r="E81" s="766">
        <v>1</v>
      </c>
      <c r="F81" s="753">
        <v>98.259999999999991</v>
      </c>
    </row>
    <row r="82" spans="1:6" ht="14.4" customHeight="1" x14ac:dyDescent="0.3">
      <c r="A82" s="776" t="s">
        <v>1565</v>
      </c>
      <c r="B82" s="752"/>
      <c r="C82" s="766">
        <v>0</v>
      </c>
      <c r="D82" s="752">
        <v>824.33999999999992</v>
      </c>
      <c r="E82" s="766">
        <v>1</v>
      </c>
      <c r="F82" s="753">
        <v>824.33999999999992</v>
      </c>
    </row>
    <row r="83" spans="1:6" ht="14.4" customHeight="1" x14ac:dyDescent="0.3">
      <c r="A83" s="776" t="s">
        <v>1566</v>
      </c>
      <c r="B83" s="752"/>
      <c r="C83" s="766">
        <v>0</v>
      </c>
      <c r="D83" s="752">
        <v>194.13</v>
      </c>
      <c r="E83" s="766">
        <v>1</v>
      </c>
      <c r="F83" s="753">
        <v>194.13</v>
      </c>
    </row>
    <row r="84" spans="1:6" ht="14.4" customHeight="1" x14ac:dyDescent="0.3">
      <c r="A84" s="776" t="s">
        <v>1567</v>
      </c>
      <c r="B84" s="752"/>
      <c r="C84" s="766">
        <v>0</v>
      </c>
      <c r="D84" s="752">
        <v>250.49000000000007</v>
      </c>
      <c r="E84" s="766">
        <v>1</v>
      </c>
      <c r="F84" s="753">
        <v>250.49000000000007</v>
      </c>
    </row>
    <row r="85" spans="1:6" ht="14.4" customHeight="1" x14ac:dyDescent="0.3">
      <c r="A85" s="776" t="s">
        <v>1568</v>
      </c>
      <c r="B85" s="752">
        <v>724.43000000000006</v>
      </c>
      <c r="C85" s="766">
        <v>1</v>
      </c>
      <c r="D85" s="752"/>
      <c r="E85" s="766">
        <v>0</v>
      </c>
      <c r="F85" s="753">
        <v>724.43000000000006</v>
      </c>
    </row>
    <row r="86" spans="1:6" ht="14.4" customHeight="1" x14ac:dyDescent="0.3">
      <c r="A86" s="776" t="s">
        <v>1569</v>
      </c>
      <c r="B86" s="752"/>
      <c r="C86" s="766">
        <v>0</v>
      </c>
      <c r="D86" s="752">
        <v>683.15000000000009</v>
      </c>
      <c r="E86" s="766">
        <v>1</v>
      </c>
      <c r="F86" s="753">
        <v>683.15000000000009</v>
      </c>
    </row>
    <row r="87" spans="1:6" ht="14.4" customHeight="1" x14ac:dyDescent="0.3">
      <c r="A87" s="776" t="s">
        <v>1570</v>
      </c>
      <c r="B87" s="752"/>
      <c r="C87" s="766">
        <v>0</v>
      </c>
      <c r="D87" s="752">
        <v>335.48000000000008</v>
      </c>
      <c r="E87" s="766">
        <v>1</v>
      </c>
      <c r="F87" s="753">
        <v>335.48000000000008</v>
      </c>
    </row>
    <row r="88" spans="1:6" ht="14.4" customHeight="1" x14ac:dyDescent="0.3">
      <c r="A88" s="776" t="s">
        <v>1571</v>
      </c>
      <c r="B88" s="752">
        <v>197.56</v>
      </c>
      <c r="C88" s="766">
        <v>8.1619837305669504E-2</v>
      </c>
      <c r="D88" s="752">
        <v>2222.9300000000003</v>
      </c>
      <c r="E88" s="766">
        <v>0.91838016269433054</v>
      </c>
      <c r="F88" s="753">
        <v>2420.4900000000002</v>
      </c>
    </row>
    <row r="89" spans="1:6" ht="14.4" customHeight="1" x14ac:dyDescent="0.3">
      <c r="A89" s="776" t="s">
        <v>1572</v>
      </c>
      <c r="B89" s="752">
        <v>115.93</v>
      </c>
      <c r="C89" s="766">
        <v>0.15001488114494238</v>
      </c>
      <c r="D89" s="752">
        <v>656.86</v>
      </c>
      <c r="E89" s="766">
        <v>0.84998511885505768</v>
      </c>
      <c r="F89" s="753">
        <v>772.79</v>
      </c>
    </row>
    <row r="90" spans="1:6" ht="14.4" customHeight="1" x14ac:dyDescent="0.3">
      <c r="A90" s="776" t="s">
        <v>1573</v>
      </c>
      <c r="B90" s="752"/>
      <c r="C90" s="766">
        <v>0</v>
      </c>
      <c r="D90" s="752">
        <v>49.340000000000025</v>
      </c>
      <c r="E90" s="766">
        <v>1</v>
      </c>
      <c r="F90" s="753">
        <v>49.340000000000025</v>
      </c>
    </row>
    <row r="91" spans="1:6" ht="14.4" customHeight="1" x14ac:dyDescent="0.3">
      <c r="A91" s="776" t="s">
        <v>1574</v>
      </c>
      <c r="B91" s="752"/>
      <c r="C91" s="766">
        <v>0</v>
      </c>
      <c r="D91" s="752">
        <v>131.29000000000002</v>
      </c>
      <c r="E91" s="766">
        <v>1</v>
      </c>
      <c r="F91" s="753">
        <v>131.29000000000002</v>
      </c>
    </row>
    <row r="92" spans="1:6" ht="14.4" customHeight="1" x14ac:dyDescent="0.3">
      <c r="A92" s="776" t="s">
        <v>1575</v>
      </c>
      <c r="B92" s="752">
        <v>339.12</v>
      </c>
      <c r="C92" s="766">
        <v>1.253562053946196E-2</v>
      </c>
      <c r="D92" s="752">
        <v>26713.389999999996</v>
      </c>
      <c r="E92" s="766">
        <v>0.98746437946053811</v>
      </c>
      <c r="F92" s="753">
        <v>27052.509999999995</v>
      </c>
    </row>
    <row r="93" spans="1:6" ht="14.4" customHeight="1" x14ac:dyDescent="0.3">
      <c r="A93" s="776" t="s">
        <v>1576</v>
      </c>
      <c r="B93" s="752"/>
      <c r="C93" s="766">
        <v>0</v>
      </c>
      <c r="D93" s="752">
        <v>1566.1000000000004</v>
      </c>
      <c r="E93" s="766">
        <v>1</v>
      </c>
      <c r="F93" s="753">
        <v>1566.1000000000004</v>
      </c>
    </row>
    <row r="94" spans="1:6" ht="14.4" customHeight="1" x14ac:dyDescent="0.3">
      <c r="A94" s="776" t="s">
        <v>1577</v>
      </c>
      <c r="B94" s="752"/>
      <c r="C94" s="766">
        <v>0</v>
      </c>
      <c r="D94" s="752">
        <v>686.44</v>
      </c>
      <c r="E94" s="766">
        <v>1</v>
      </c>
      <c r="F94" s="753">
        <v>686.44</v>
      </c>
    </row>
    <row r="95" spans="1:6" ht="14.4" customHeight="1" x14ac:dyDescent="0.3">
      <c r="A95" s="776" t="s">
        <v>1578</v>
      </c>
      <c r="B95" s="752"/>
      <c r="C95" s="766">
        <v>0</v>
      </c>
      <c r="D95" s="752">
        <v>730.18000000000006</v>
      </c>
      <c r="E95" s="766">
        <v>1</v>
      </c>
      <c r="F95" s="753">
        <v>730.18000000000006</v>
      </c>
    </row>
    <row r="96" spans="1:6" ht="14.4" customHeight="1" x14ac:dyDescent="0.3">
      <c r="A96" s="776" t="s">
        <v>1579</v>
      </c>
      <c r="B96" s="752"/>
      <c r="C96" s="766">
        <v>0</v>
      </c>
      <c r="D96" s="752">
        <v>1874.9100000000005</v>
      </c>
      <c r="E96" s="766">
        <v>1</v>
      </c>
      <c r="F96" s="753">
        <v>1874.9100000000005</v>
      </c>
    </row>
    <row r="97" spans="1:6" ht="14.4" customHeight="1" x14ac:dyDescent="0.3">
      <c r="A97" s="776" t="s">
        <v>1580</v>
      </c>
      <c r="B97" s="752"/>
      <c r="C97" s="766">
        <v>0</v>
      </c>
      <c r="D97" s="752">
        <v>2544.3000000000002</v>
      </c>
      <c r="E97" s="766">
        <v>1</v>
      </c>
      <c r="F97" s="753">
        <v>2544.3000000000002</v>
      </c>
    </row>
    <row r="98" spans="1:6" ht="14.4" customHeight="1" x14ac:dyDescent="0.3">
      <c r="A98" s="776" t="s">
        <v>1581</v>
      </c>
      <c r="B98" s="752"/>
      <c r="C98" s="766">
        <v>0</v>
      </c>
      <c r="D98" s="752">
        <v>1246.5899999999999</v>
      </c>
      <c r="E98" s="766">
        <v>1</v>
      </c>
      <c r="F98" s="753">
        <v>1246.5899999999999</v>
      </c>
    </row>
    <row r="99" spans="1:6" ht="14.4" customHeight="1" x14ac:dyDescent="0.3">
      <c r="A99" s="776" t="s">
        <v>1582</v>
      </c>
      <c r="B99" s="752"/>
      <c r="C99" s="766">
        <v>0</v>
      </c>
      <c r="D99" s="752">
        <v>4028.04</v>
      </c>
      <c r="E99" s="766">
        <v>1</v>
      </c>
      <c r="F99" s="753">
        <v>4028.04</v>
      </c>
    </row>
    <row r="100" spans="1:6" ht="14.4" customHeight="1" x14ac:dyDescent="0.3">
      <c r="A100" s="776" t="s">
        <v>1583</v>
      </c>
      <c r="B100" s="752"/>
      <c r="C100" s="766">
        <v>0</v>
      </c>
      <c r="D100" s="752">
        <v>333.82</v>
      </c>
      <c r="E100" s="766">
        <v>1</v>
      </c>
      <c r="F100" s="753">
        <v>333.82</v>
      </c>
    </row>
    <row r="101" spans="1:6" ht="14.4" customHeight="1" x14ac:dyDescent="0.3">
      <c r="A101" s="776" t="s">
        <v>1584</v>
      </c>
      <c r="B101" s="752"/>
      <c r="C101" s="766">
        <v>0</v>
      </c>
      <c r="D101" s="752">
        <v>398.04000000000008</v>
      </c>
      <c r="E101" s="766">
        <v>1</v>
      </c>
      <c r="F101" s="753">
        <v>398.04000000000008</v>
      </c>
    </row>
    <row r="102" spans="1:6" ht="14.4" customHeight="1" x14ac:dyDescent="0.3">
      <c r="A102" s="776" t="s">
        <v>1585</v>
      </c>
      <c r="B102" s="752">
        <v>435.14000000000016</v>
      </c>
      <c r="C102" s="766">
        <v>0.18722785398344324</v>
      </c>
      <c r="D102" s="752">
        <v>1888.9800000000002</v>
      </c>
      <c r="E102" s="766">
        <v>0.81277214601655678</v>
      </c>
      <c r="F102" s="753">
        <v>2324.1200000000003</v>
      </c>
    </row>
    <row r="103" spans="1:6" ht="14.4" customHeight="1" x14ac:dyDescent="0.3">
      <c r="A103" s="776" t="s">
        <v>1586</v>
      </c>
      <c r="B103" s="752"/>
      <c r="C103" s="766">
        <v>0</v>
      </c>
      <c r="D103" s="752">
        <v>2014.4200000000005</v>
      </c>
      <c r="E103" s="766">
        <v>1</v>
      </c>
      <c r="F103" s="753">
        <v>2014.4200000000005</v>
      </c>
    </row>
    <row r="104" spans="1:6" ht="14.4" customHeight="1" thickBot="1" x14ac:dyDescent="0.35">
      <c r="A104" s="777" t="s">
        <v>1587</v>
      </c>
      <c r="B104" s="768"/>
      <c r="C104" s="769">
        <v>0</v>
      </c>
      <c r="D104" s="768">
        <v>12384.899999999998</v>
      </c>
      <c r="E104" s="769">
        <v>1</v>
      </c>
      <c r="F104" s="770">
        <v>12384.899999999998</v>
      </c>
    </row>
    <row r="105" spans="1:6" ht="14.4" customHeight="1" thickBot="1" x14ac:dyDescent="0.35">
      <c r="A105" s="771" t="s">
        <v>3</v>
      </c>
      <c r="B105" s="772">
        <v>10889.610000000002</v>
      </c>
      <c r="C105" s="773">
        <v>4.4457537562143601E-2</v>
      </c>
      <c r="D105" s="772">
        <v>234054.4556666667</v>
      </c>
      <c r="E105" s="773">
        <v>0.95554246243785645</v>
      </c>
      <c r="F105" s="774">
        <v>244944.06566666669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5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2099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133</v>
      </c>
      <c r="G3" s="47">
        <f>SUBTOTAL(9,G6:G1048576)</f>
        <v>10889.61</v>
      </c>
      <c r="H3" s="48">
        <f>IF(M3=0,0,G3/M3)</f>
        <v>4.4457537562143566E-2</v>
      </c>
      <c r="I3" s="47">
        <f>SUBTOTAL(9,I6:I1048576)</f>
        <v>1437.9</v>
      </c>
      <c r="J3" s="47">
        <f>SUBTOTAL(9,J6:J1048576)</f>
        <v>234054.45566666682</v>
      </c>
      <c r="K3" s="48">
        <f>IF(M3=0,0,J3/M3)</f>
        <v>0.95554246243785634</v>
      </c>
      <c r="L3" s="47">
        <f>SUBTOTAL(9,L6:L1048576)</f>
        <v>1570.9</v>
      </c>
      <c r="M3" s="49">
        <f>SUBTOTAL(9,M6:M1048576)</f>
        <v>244944.06566666684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560</v>
      </c>
      <c r="B6" s="741" t="s">
        <v>1588</v>
      </c>
      <c r="C6" s="741" t="s">
        <v>1589</v>
      </c>
      <c r="D6" s="741" t="s">
        <v>690</v>
      </c>
      <c r="E6" s="741" t="s">
        <v>1590</v>
      </c>
      <c r="F6" s="745"/>
      <c r="G6" s="745"/>
      <c r="H6" s="765">
        <v>0</v>
      </c>
      <c r="I6" s="745">
        <v>36</v>
      </c>
      <c r="J6" s="745">
        <v>598.07999999999993</v>
      </c>
      <c r="K6" s="765">
        <v>1</v>
      </c>
      <c r="L6" s="745">
        <v>36</v>
      </c>
      <c r="M6" s="746">
        <v>598.07999999999993</v>
      </c>
    </row>
    <row r="7" spans="1:13" ht="14.4" customHeight="1" x14ac:dyDescent="0.3">
      <c r="A7" s="747" t="s">
        <v>560</v>
      </c>
      <c r="B7" s="748" t="s">
        <v>1588</v>
      </c>
      <c r="C7" s="748" t="s">
        <v>1591</v>
      </c>
      <c r="D7" s="748" t="s">
        <v>1592</v>
      </c>
      <c r="E7" s="748" t="s">
        <v>1593</v>
      </c>
      <c r="F7" s="752"/>
      <c r="G7" s="752"/>
      <c r="H7" s="766">
        <v>0</v>
      </c>
      <c r="I7" s="752">
        <v>18</v>
      </c>
      <c r="J7" s="752">
        <v>219.87000000000003</v>
      </c>
      <c r="K7" s="766">
        <v>1</v>
      </c>
      <c r="L7" s="752">
        <v>18</v>
      </c>
      <c r="M7" s="753">
        <v>219.87000000000003</v>
      </c>
    </row>
    <row r="8" spans="1:13" ht="14.4" customHeight="1" x14ac:dyDescent="0.3">
      <c r="A8" s="747" t="s">
        <v>560</v>
      </c>
      <c r="B8" s="748" t="s">
        <v>1588</v>
      </c>
      <c r="C8" s="748" t="s">
        <v>1594</v>
      </c>
      <c r="D8" s="748" t="s">
        <v>1592</v>
      </c>
      <c r="E8" s="748" t="s">
        <v>1595</v>
      </c>
      <c r="F8" s="752"/>
      <c r="G8" s="752"/>
      <c r="H8" s="766">
        <v>0</v>
      </c>
      <c r="I8" s="752">
        <v>8</v>
      </c>
      <c r="J8" s="752">
        <v>343.8</v>
      </c>
      <c r="K8" s="766">
        <v>1</v>
      </c>
      <c r="L8" s="752">
        <v>8</v>
      </c>
      <c r="M8" s="753">
        <v>343.8</v>
      </c>
    </row>
    <row r="9" spans="1:13" ht="14.4" customHeight="1" x14ac:dyDescent="0.3">
      <c r="A9" s="747" t="s">
        <v>560</v>
      </c>
      <c r="B9" s="748" t="s">
        <v>1596</v>
      </c>
      <c r="C9" s="748" t="s">
        <v>1597</v>
      </c>
      <c r="D9" s="748" t="s">
        <v>988</v>
      </c>
      <c r="E9" s="748" t="s">
        <v>1598</v>
      </c>
      <c r="F9" s="752"/>
      <c r="G9" s="752"/>
      <c r="H9" s="766">
        <v>0</v>
      </c>
      <c r="I9" s="752">
        <v>1</v>
      </c>
      <c r="J9" s="752">
        <v>342.91</v>
      </c>
      <c r="K9" s="766">
        <v>1</v>
      </c>
      <c r="L9" s="752">
        <v>1</v>
      </c>
      <c r="M9" s="753">
        <v>342.91</v>
      </c>
    </row>
    <row r="10" spans="1:13" ht="14.4" customHeight="1" x14ac:dyDescent="0.3">
      <c r="A10" s="747" t="s">
        <v>560</v>
      </c>
      <c r="B10" s="748" t="s">
        <v>1599</v>
      </c>
      <c r="C10" s="748" t="s">
        <v>1600</v>
      </c>
      <c r="D10" s="748" t="s">
        <v>745</v>
      </c>
      <c r="E10" s="748" t="s">
        <v>1601</v>
      </c>
      <c r="F10" s="752"/>
      <c r="G10" s="752"/>
      <c r="H10" s="766">
        <v>0</v>
      </c>
      <c r="I10" s="752">
        <v>2</v>
      </c>
      <c r="J10" s="752">
        <v>132.67999999999998</v>
      </c>
      <c r="K10" s="766">
        <v>1</v>
      </c>
      <c r="L10" s="752">
        <v>2</v>
      </c>
      <c r="M10" s="753">
        <v>132.67999999999998</v>
      </c>
    </row>
    <row r="11" spans="1:13" ht="14.4" customHeight="1" x14ac:dyDescent="0.3">
      <c r="A11" s="747" t="s">
        <v>560</v>
      </c>
      <c r="B11" s="748" t="s">
        <v>1602</v>
      </c>
      <c r="C11" s="748" t="s">
        <v>1603</v>
      </c>
      <c r="D11" s="748" t="s">
        <v>1604</v>
      </c>
      <c r="E11" s="748" t="s">
        <v>1605</v>
      </c>
      <c r="F11" s="752"/>
      <c r="G11" s="752"/>
      <c r="H11" s="766">
        <v>0</v>
      </c>
      <c r="I11" s="752">
        <v>2</v>
      </c>
      <c r="J11" s="752">
        <v>1259.3200000000002</v>
      </c>
      <c r="K11" s="766">
        <v>1</v>
      </c>
      <c r="L11" s="752">
        <v>2</v>
      </c>
      <c r="M11" s="753">
        <v>1259.3200000000002</v>
      </c>
    </row>
    <row r="12" spans="1:13" ht="14.4" customHeight="1" x14ac:dyDescent="0.3">
      <c r="A12" s="747" t="s">
        <v>560</v>
      </c>
      <c r="B12" s="748" t="s">
        <v>1606</v>
      </c>
      <c r="C12" s="748" t="s">
        <v>1607</v>
      </c>
      <c r="D12" s="748" t="s">
        <v>1608</v>
      </c>
      <c r="E12" s="748" t="s">
        <v>1609</v>
      </c>
      <c r="F12" s="752"/>
      <c r="G12" s="752"/>
      <c r="H12" s="766">
        <v>0</v>
      </c>
      <c r="I12" s="752">
        <v>2</v>
      </c>
      <c r="J12" s="752">
        <v>1342.9700000000003</v>
      </c>
      <c r="K12" s="766">
        <v>1</v>
      </c>
      <c r="L12" s="752">
        <v>2</v>
      </c>
      <c r="M12" s="753">
        <v>1342.9700000000003</v>
      </c>
    </row>
    <row r="13" spans="1:13" ht="14.4" customHeight="1" x14ac:dyDescent="0.3">
      <c r="A13" s="747" t="s">
        <v>560</v>
      </c>
      <c r="B13" s="748" t="s">
        <v>1610</v>
      </c>
      <c r="C13" s="748" t="s">
        <v>1611</v>
      </c>
      <c r="D13" s="748" t="s">
        <v>1612</v>
      </c>
      <c r="E13" s="748" t="s">
        <v>1613</v>
      </c>
      <c r="F13" s="752"/>
      <c r="G13" s="752"/>
      <c r="H13" s="766">
        <v>0</v>
      </c>
      <c r="I13" s="752">
        <v>1</v>
      </c>
      <c r="J13" s="752">
        <v>22.719999999999995</v>
      </c>
      <c r="K13" s="766">
        <v>1</v>
      </c>
      <c r="L13" s="752">
        <v>1</v>
      </c>
      <c r="M13" s="753">
        <v>22.719999999999995</v>
      </c>
    </row>
    <row r="14" spans="1:13" ht="14.4" customHeight="1" x14ac:dyDescent="0.3">
      <c r="A14" s="747" t="s">
        <v>560</v>
      </c>
      <c r="B14" s="748" t="s">
        <v>1614</v>
      </c>
      <c r="C14" s="748" t="s">
        <v>1615</v>
      </c>
      <c r="D14" s="748" t="s">
        <v>804</v>
      </c>
      <c r="E14" s="748" t="s">
        <v>1616</v>
      </c>
      <c r="F14" s="752"/>
      <c r="G14" s="752"/>
      <c r="H14" s="766">
        <v>0</v>
      </c>
      <c r="I14" s="752">
        <v>8</v>
      </c>
      <c r="J14" s="752">
        <v>5769.6</v>
      </c>
      <c r="K14" s="766">
        <v>1</v>
      </c>
      <c r="L14" s="752">
        <v>8</v>
      </c>
      <c r="M14" s="753">
        <v>5769.6</v>
      </c>
    </row>
    <row r="15" spans="1:13" ht="14.4" customHeight="1" x14ac:dyDescent="0.3">
      <c r="A15" s="747" t="s">
        <v>560</v>
      </c>
      <c r="B15" s="748" t="s">
        <v>1614</v>
      </c>
      <c r="C15" s="748" t="s">
        <v>1617</v>
      </c>
      <c r="D15" s="748" t="s">
        <v>804</v>
      </c>
      <c r="E15" s="748" t="s">
        <v>1618</v>
      </c>
      <c r="F15" s="752"/>
      <c r="G15" s="752"/>
      <c r="H15" s="766">
        <v>0</v>
      </c>
      <c r="I15" s="752">
        <v>35</v>
      </c>
      <c r="J15" s="752">
        <v>9514.75</v>
      </c>
      <c r="K15" s="766">
        <v>1</v>
      </c>
      <c r="L15" s="752">
        <v>35</v>
      </c>
      <c r="M15" s="753">
        <v>9514.75</v>
      </c>
    </row>
    <row r="16" spans="1:13" ht="14.4" customHeight="1" x14ac:dyDescent="0.3">
      <c r="A16" s="747" t="s">
        <v>560</v>
      </c>
      <c r="B16" s="748" t="s">
        <v>1614</v>
      </c>
      <c r="C16" s="748" t="s">
        <v>1619</v>
      </c>
      <c r="D16" s="748" t="s">
        <v>804</v>
      </c>
      <c r="E16" s="748" t="s">
        <v>1620</v>
      </c>
      <c r="F16" s="752"/>
      <c r="G16" s="752"/>
      <c r="H16" s="766">
        <v>0</v>
      </c>
      <c r="I16" s="752">
        <v>38</v>
      </c>
      <c r="J16" s="752">
        <v>23965.08</v>
      </c>
      <c r="K16" s="766">
        <v>1</v>
      </c>
      <c r="L16" s="752">
        <v>38</v>
      </c>
      <c r="M16" s="753">
        <v>23965.08</v>
      </c>
    </row>
    <row r="17" spans="1:13" ht="14.4" customHeight="1" x14ac:dyDescent="0.3">
      <c r="A17" s="747" t="s">
        <v>560</v>
      </c>
      <c r="B17" s="748" t="s">
        <v>1614</v>
      </c>
      <c r="C17" s="748" t="s">
        <v>1621</v>
      </c>
      <c r="D17" s="748" t="s">
        <v>804</v>
      </c>
      <c r="E17" s="748" t="s">
        <v>1622</v>
      </c>
      <c r="F17" s="752"/>
      <c r="G17" s="752"/>
      <c r="H17" s="766">
        <v>0</v>
      </c>
      <c r="I17" s="752">
        <v>3</v>
      </c>
      <c r="J17" s="752">
        <v>2740.95</v>
      </c>
      <c r="K17" s="766">
        <v>1</v>
      </c>
      <c r="L17" s="752">
        <v>3</v>
      </c>
      <c r="M17" s="753">
        <v>2740.95</v>
      </c>
    </row>
    <row r="18" spans="1:13" ht="14.4" customHeight="1" x14ac:dyDescent="0.3">
      <c r="A18" s="747" t="s">
        <v>560</v>
      </c>
      <c r="B18" s="748" t="s">
        <v>1614</v>
      </c>
      <c r="C18" s="748" t="s">
        <v>1623</v>
      </c>
      <c r="D18" s="748" t="s">
        <v>804</v>
      </c>
      <c r="E18" s="748" t="s">
        <v>1624</v>
      </c>
      <c r="F18" s="752"/>
      <c r="G18" s="752"/>
      <c r="H18" s="766">
        <v>0</v>
      </c>
      <c r="I18" s="752">
        <v>73</v>
      </c>
      <c r="J18" s="752">
        <v>29853.350000000002</v>
      </c>
      <c r="K18" s="766">
        <v>1</v>
      </c>
      <c r="L18" s="752">
        <v>73</v>
      </c>
      <c r="M18" s="753">
        <v>29853.350000000002</v>
      </c>
    </row>
    <row r="19" spans="1:13" ht="14.4" customHeight="1" x14ac:dyDescent="0.3">
      <c r="A19" s="747" t="s">
        <v>560</v>
      </c>
      <c r="B19" s="748" t="s">
        <v>1625</v>
      </c>
      <c r="C19" s="748" t="s">
        <v>1626</v>
      </c>
      <c r="D19" s="748" t="s">
        <v>1627</v>
      </c>
      <c r="E19" s="748" t="s">
        <v>1628</v>
      </c>
      <c r="F19" s="752"/>
      <c r="G19" s="752"/>
      <c r="H19" s="766">
        <v>0</v>
      </c>
      <c r="I19" s="752">
        <v>6</v>
      </c>
      <c r="J19" s="752">
        <v>416.68</v>
      </c>
      <c r="K19" s="766">
        <v>1</v>
      </c>
      <c r="L19" s="752">
        <v>6</v>
      </c>
      <c r="M19" s="753">
        <v>416.68</v>
      </c>
    </row>
    <row r="20" spans="1:13" ht="14.4" customHeight="1" x14ac:dyDescent="0.3">
      <c r="A20" s="747" t="s">
        <v>560</v>
      </c>
      <c r="B20" s="748" t="s">
        <v>1625</v>
      </c>
      <c r="C20" s="748" t="s">
        <v>1629</v>
      </c>
      <c r="D20" s="748" t="s">
        <v>1627</v>
      </c>
      <c r="E20" s="748" t="s">
        <v>1630</v>
      </c>
      <c r="F20" s="752"/>
      <c r="G20" s="752"/>
      <c r="H20" s="766">
        <v>0</v>
      </c>
      <c r="I20" s="752">
        <v>2</v>
      </c>
      <c r="J20" s="752">
        <v>278.26</v>
      </c>
      <c r="K20" s="766">
        <v>1</v>
      </c>
      <c r="L20" s="752">
        <v>2</v>
      </c>
      <c r="M20" s="753">
        <v>278.26</v>
      </c>
    </row>
    <row r="21" spans="1:13" ht="14.4" customHeight="1" x14ac:dyDescent="0.3">
      <c r="A21" s="747" t="s">
        <v>560</v>
      </c>
      <c r="B21" s="748" t="s">
        <v>1631</v>
      </c>
      <c r="C21" s="748" t="s">
        <v>1632</v>
      </c>
      <c r="D21" s="748" t="s">
        <v>696</v>
      </c>
      <c r="E21" s="748" t="s">
        <v>1633</v>
      </c>
      <c r="F21" s="752"/>
      <c r="G21" s="752"/>
      <c r="H21" s="766">
        <v>0</v>
      </c>
      <c r="I21" s="752">
        <v>2</v>
      </c>
      <c r="J21" s="752">
        <v>256.90000000000003</v>
      </c>
      <c r="K21" s="766">
        <v>1</v>
      </c>
      <c r="L21" s="752">
        <v>2</v>
      </c>
      <c r="M21" s="753">
        <v>256.90000000000003</v>
      </c>
    </row>
    <row r="22" spans="1:13" ht="14.4" customHeight="1" x14ac:dyDescent="0.3">
      <c r="A22" s="747" t="s">
        <v>560</v>
      </c>
      <c r="B22" s="748" t="s">
        <v>1631</v>
      </c>
      <c r="C22" s="748" t="s">
        <v>1634</v>
      </c>
      <c r="D22" s="748" t="s">
        <v>696</v>
      </c>
      <c r="E22" s="748" t="s">
        <v>1635</v>
      </c>
      <c r="F22" s="752"/>
      <c r="G22" s="752"/>
      <c r="H22" s="766">
        <v>0</v>
      </c>
      <c r="I22" s="752">
        <v>6</v>
      </c>
      <c r="J22" s="752">
        <v>267.95999999999992</v>
      </c>
      <c r="K22" s="766">
        <v>1</v>
      </c>
      <c r="L22" s="752">
        <v>6</v>
      </c>
      <c r="M22" s="753">
        <v>267.95999999999992</v>
      </c>
    </row>
    <row r="23" spans="1:13" ht="14.4" customHeight="1" x14ac:dyDescent="0.3">
      <c r="A23" s="747" t="s">
        <v>560</v>
      </c>
      <c r="B23" s="748" t="s">
        <v>1636</v>
      </c>
      <c r="C23" s="748" t="s">
        <v>1637</v>
      </c>
      <c r="D23" s="748" t="s">
        <v>1638</v>
      </c>
      <c r="E23" s="748" t="s">
        <v>1639</v>
      </c>
      <c r="F23" s="752"/>
      <c r="G23" s="752"/>
      <c r="H23" s="766">
        <v>0</v>
      </c>
      <c r="I23" s="752">
        <v>3</v>
      </c>
      <c r="J23" s="752">
        <v>234.78000000000003</v>
      </c>
      <c r="K23" s="766">
        <v>1</v>
      </c>
      <c r="L23" s="752">
        <v>3</v>
      </c>
      <c r="M23" s="753">
        <v>234.78000000000003</v>
      </c>
    </row>
    <row r="24" spans="1:13" ht="14.4" customHeight="1" x14ac:dyDescent="0.3">
      <c r="A24" s="747" t="s">
        <v>560</v>
      </c>
      <c r="B24" s="748" t="s">
        <v>1636</v>
      </c>
      <c r="C24" s="748" t="s">
        <v>1640</v>
      </c>
      <c r="D24" s="748" t="s">
        <v>1638</v>
      </c>
      <c r="E24" s="748" t="s">
        <v>1641</v>
      </c>
      <c r="F24" s="752"/>
      <c r="G24" s="752"/>
      <c r="H24" s="766">
        <v>0</v>
      </c>
      <c r="I24" s="752">
        <v>2</v>
      </c>
      <c r="J24" s="752">
        <v>209.37000000000006</v>
      </c>
      <c r="K24" s="766">
        <v>1</v>
      </c>
      <c r="L24" s="752">
        <v>2</v>
      </c>
      <c r="M24" s="753">
        <v>209.37000000000006</v>
      </c>
    </row>
    <row r="25" spans="1:13" ht="14.4" customHeight="1" x14ac:dyDescent="0.3">
      <c r="A25" s="747" t="s">
        <v>560</v>
      </c>
      <c r="B25" s="748" t="s">
        <v>1642</v>
      </c>
      <c r="C25" s="748" t="s">
        <v>1643</v>
      </c>
      <c r="D25" s="748" t="s">
        <v>817</v>
      </c>
      <c r="E25" s="748" t="s">
        <v>818</v>
      </c>
      <c r="F25" s="752"/>
      <c r="G25" s="752"/>
      <c r="H25" s="766">
        <v>0</v>
      </c>
      <c r="I25" s="752">
        <v>3</v>
      </c>
      <c r="J25" s="752">
        <v>121.17</v>
      </c>
      <c r="K25" s="766">
        <v>1</v>
      </c>
      <c r="L25" s="752">
        <v>3</v>
      </c>
      <c r="M25" s="753">
        <v>121.17</v>
      </c>
    </row>
    <row r="26" spans="1:13" ht="14.4" customHeight="1" x14ac:dyDescent="0.3">
      <c r="A26" s="747" t="s">
        <v>560</v>
      </c>
      <c r="B26" s="748" t="s">
        <v>1642</v>
      </c>
      <c r="C26" s="748" t="s">
        <v>1644</v>
      </c>
      <c r="D26" s="748" t="s">
        <v>814</v>
      </c>
      <c r="E26" s="748" t="s">
        <v>1645</v>
      </c>
      <c r="F26" s="752"/>
      <c r="G26" s="752"/>
      <c r="H26" s="766">
        <v>0</v>
      </c>
      <c r="I26" s="752">
        <v>1</v>
      </c>
      <c r="J26" s="752">
        <v>31.680000000000007</v>
      </c>
      <c r="K26" s="766">
        <v>1</v>
      </c>
      <c r="L26" s="752">
        <v>1</v>
      </c>
      <c r="M26" s="753">
        <v>31.680000000000007</v>
      </c>
    </row>
    <row r="27" spans="1:13" ht="14.4" customHeight="1" x14ac:dyDescent="0.3">
      <c r="A27" s="747" t="s">
        <v>560</v>
      </c>
      <c r="B27" s="748" t="s">
        <v>1642</v>
      </c>
      <c r="C27" s="748" t="s">
        <v>1646</v>
      </c>
      <c r="D27" s="748" t="s">
        <v>814</v>
      </c>
      <c r="E27" s="748" t="s">
        <v>1647</v>
      </c>
      <c r="F27" s="752"/>
      <c r="G27" s="752"/>
      <c r="H27" s="766">
        <v>0</v>
      </c>
      <c r="I27" s="752">
        <v>1</v>
      </c>
      <c r="J27" s="752">
        <v>58.720000000000013</v>
      </c>
      <c r="K27" s="766">
        <v>1</v>
      </c>
      <c r="L27" s="752">
        <v>1</v>
      </c>
      <c r="M27" s="753">
        <v>58.720000000000013</v>
      </c>
    </row>
    <row r="28" spans="1:13" ht="14.4" customHeight="1" x14ac:dyDescent="0.3">
      <c r="A28" s="747" t="s">
        <v>560</v>
      </c>
      <c r="B28" s="748" t="s">
        <v>1642</v>
      </c>
      <c r="C28" s="748" t="s">
        <v>1648</v>
      </c>
      <c r="D28" s="748" t="s">
        <v>812</v>
      </c>
      <c r="E28" s="748" t="s">
        <v>1649</v>
      </c>
      <c r="F28" s="752"/>
      <c r="G28" s="752"/>
      <c r="H28" s="766">
        <v>0</v>
      </c>
      <c r="I28" s="752">
        <v>3</v>
      </c>
      <c r="J28" s="752">
        <v>173.31000000000003</v>
      </c>
      <c r="K28" s="766">
        <v>1</v>
      </c>
      <c r="L28" s="752">
        <v>3</v>
      </c>
      <c r="M28" s="753">
        <v>173.31000000000003</v>
      </c>
    </row>
    <row r="29" spans="1:13" ht="14.4" customHeight="1" x14ac:dyDescent="0.3">
      <c r="A29" s="747" t="s">
        <v>560</v>
      </c>
      <c r="B29" s="748" t="s">
        <v>1650</v>
      </c>
      <c r="C29" s="748" t="s">
        <v>1651</v>
      </c>
      <c r="D29" s="748" t="s">
        <v>834</v>
      </c>
      <c r="E29" s="748" t="s">
        <v>1652</v>
      </c>
      <c r="F29" s="752"/>
      <c r="G29" s="752"/>
      <c r="H29" s="766">
        <v>0</v>
      </c>
      <c r="I29" s="752">
        <v>3</v>
      </c>
      <c r="J29" s="752">
        <v>183.56999999999994</v>
      </c>
      <c r="K29" s="766">
        <v>1</v>
      </c>
      <c r="L29" s="752">
        <v>3</v>
      </c>
      <c r="M29" s="753">
        <v>183.56999999999994</v>
      </c>
    </row>
    <row r="30" spans="1:13" ht="14.4" customHeight="1" x14ac:dyDescent="0.3">
      <c r="A30" s="747" t="s">
        <v>560</v>
      </c>
      <c r="B30" s="748" t="s">
        <v>1653</v>
      </c>
      <c r="C30" s="748" t="s">
        <v>1654</v>
      </c>
      <c r="D30" s="748" t="s">
        <v>1140</v>
      </c>
      <c r="E30" s="748" t="s">
        <v>1655</v>
      </c>
      <c r="F30" s="752"/>
      <c r="G30" s="752"/>
      <c r="H30" s="766">
        <v>0</v>
      </c>
      <c r="I30" s="752">
        <v>2</v>
      </c>
      <c r="J30" s="752">
        <v>142.90000000000003</v>
      </c>
      <c r="K30" s="766">
        <v>1</v>
      </c>
      <c r="L30" s="752">
        <v>2</v>
      </c>
      <c r="M30" s="753">
        <v>142.90000000000003</v>
      </c>
    </row>
    <row r="31" spans="1:13" ht="14.4" customHeight="1" x14ac:dyDescent="0.3">
      <c r="A31" s="747" t="s">
        <v>560</v>
      </c>
      <c r="B31" s="748" t="s">
        <v>1653</v>
      </c>
      <c r="C31" s="748" t="s">
        <v>1656</v>
      </c>
      <c r="D31" s="748" t="s">
        <v>1657</v>
      </c>
      <c r="E31" s="748" t="s">
        <v>1658</v>
      </c>
      <c r="F31" s="752"/>
      <c r="G31" s="752"/>
      <c r="H31" s="766">
        <v>0</v>
      </c>
      <c r="I31" s="752">
        <v>7</v>
      </c>
      <c r="J31" s="752">
        <v>506.33000000000027</v>
      </c>
      <c r="K31" s="766">
        <v>1</v>
      </c>
      <c r="L31" s="752">
        <v>7</v>
      </c>
      <c r="M31" s="753">
        <v>506.33000000000027</v>
      </c>
    </row>
    <row r="32" spans="1:13" ht="14.4" customHeight="1" x14ac:dyDescent="0.3">
      <c r="A32" s="747" t="s">
        <v>560</v>
      </c>
      <c r="B32" s="748" t="s">
        <v>1653</v>
      </c>
      <c r="C32" s="748" t="s">
        <v>1659</v>
      </c>
      <c r="D32" s="748" t="s">
        <v>1657</v>
      </c>
      <c r="E32" s="748" t="s">
        <v>1660</v>
      </c>
      <c r="F32" s="752"/>
      <c r="G32" s="752"/>
      <c r="H32" s="766">
        <v>0</v>
      </c>
      <c r="I32" s="752">
        <v>2</v>
      </c>
      <c r="J32" s="752">
        <v>203.68</v>
      </c>
      <c r="K32" s="766">
        <v>1</v>
      </c>
      <c r="L32" s="752">
        <v>2</v>
      </c>
      <c r="M32" s="753">
        <v>203.68</v>
      </c>
    </row>
    <row r="33" spans="1:13" ht="14.4" customHeight="1" x14ac:dyDescent="0.3">
      <c r="A33" s="747" t="s">
        <v>560</v>
      </c>
      <c r="B33" s="748" t="s">
        <v>1653</v>
      </c>
      <c r="C33" s="748" t="s">
        <v>1661</v>
      </c>
      <c r="D33" s="748" t="s">
        <v>1662</v>
      </c>
      <c r="E33" s="748" t="s">
        <v>1663</v>
      </c>
      <c r="F33" s="752"/>
      <c r="G33" s="752"/>
      <c r="H33" s="766">
        <v>0</v>
      </c>
      <c r="I33" s="752">
        <v>1</v>
      </c>
      <c r="J33" s="752">
        <v>204.88999999999996</v>
      </c>
      <c r="K33" s="766">
        <v>1</v>
      </c>
      <c r="L33" s="752">
        <v>1</v>
      </c>
      <c r="M33" s="753">
        <v>204.88999999999996</v>
      </c>
    </row>
    <row r="34" spans="1:13" ht="14.4" customHeight="1" x14ac:dyDescent="0.3">
      <c r="A34" s="747" t="s">
        <v>560</v>
      </c>
      <c r="B34" s="748" t="s">
        <v>1653</v>
      </c>
      <c r="C34" s="748" t="s">
        <v>1664</v>
      </c>
      <c r="D34" s="748" t="s">
        <v>1657</v>
      </c>
      <c r="E34" s="748" t="s">
        <v>1665</v>
      </c>
      <c r="F34" s="752"/>
      <c r="G34" s="752"/>
      <c r="H34" s="766">
        <v>0</v>
      </c>
      <c r="I34" s="752">
        <v>2</v>
      </c>
      <c r="J34" s="752">
        <v>187.71999999999997</v>
      </c>
      <c r="K34" s="766">
        <v>1</v>
      </c>
      <c r="L34" s="752">
        <v>2</v>
      </c>
      <c r="M34" s="753">
        <v>187.71999999999997</v>
      </c>
    </row>
    <row r="35" spans="1:13" ht="14.4" customHeight="1" x14ac:dyDescent="0.3">
      <c r="A35" s="747" t="s">
        <v>560</v>
      </c>
      <c r="B35" s="748" t="s">
        <v>1666</v>
      </c>
      <c r="C35" s="748" t="s">
        <v>1667</v>
      </c>
      <c r="D35" s="748" t="s">
        <v>612</v>
      </c>
      <c r="E35" s="748" t="s">
        <v>592</v>
      </c>
      <c r="F35" s="752"/>
      <c r="G35" s="752"/>
      <c r="H35" s="766">
        <v>0</v>
      </c>
      <c r="I35" s="752">
        <v>1</v>
      </c>
      <c r="J35" s="752">
        <v>186.62000000000003</v>
      </c>
      <c r="K35" s="766">
        <v>1</v>
      </c>
      <c r="L35" s="752">
        <v>1</v>
      </c>
      <c r="M35" s="753">
        <v>186.62000000000003</v>
      </c>
    </row>
    <row r="36" spans="1:13" ht="14.4" customHeight="1" x14ac:dyDescent="0.3">
      <c r="A36" s="747" t="s">
        <v>560</v>
      </c>
      <c r="B36" s="748" t="s">
        <v>1668</v>
      </c>
      <c r="C36" s="748" t="s">
        <v>1669</v>
      </c>
      <c r="D36" s="748" t="s">
        <v>1670</v>
      </c>
      <c r="E36" s="748" t="s">
        <v>1671</v>
      </c>
      <c r="F36" s="752"/>
      <c r="G36" s="752"/>
      <c r="H36" s="766">
        <v>0</v>
      </c>
      <c r="I36" s="752">
        <v>7</v>
      </c>
      <c r="J36" s="752">
        <v>195.50999999999996</v>
      </c>
      <c r="K36" s="766">
        <v>1</v>
      </c>
      <c r="L36" s="752">
        <v>7</v>
      </c>
      <c r="M36" s="753">
        <v>195.50999999999996</v>
      </c>
    </row>
    <row r="37" spans="1:13" ht="14.4" customHeight="1" x14ac:dyDescent="0.3">
      <c r="A37" s="747" t="s">
        <v>560</v>
      </c>
      <c r="B37" s="748" t="s">
        <v>1672</v>
      </c>
      <c r="C37" s="748" t="s">
        <v>1673</v>
      </c>
      <c r="D37" s="748" t="s">
        <v>1674</v>
      </c>
      <c r="E37" s="748" t="s">
        <v>1675</v>
      </c>
      <c r="F37" s="752"/>
      <c r="G37" s="752"/>
      <c r="H37" s="766">
        <v>0</v>
      </c>
      <c r="I37" s="752">
        <v>8</v>
      </c>
      <c r="J37" s="752">
        <v>211.2399999999999</v>
      </c>
      <c r="K37" s="766">
        <v>1</v>
      </c>
      <c r="L37" s="752">
        <v>8</v>
      </c>
      <c r="M37" s="753">
        <v>211.2399999999999</v>
      </c>
    </row>
    <row r="38" spans="1:13" ht="14.4" customHeight="1" x14ac:dyDescent="0.3">
      <c r="A38" s="747" t="s">
        <v>560</v>
      </c>
      <c r="B38" s="748" t="s">
        <v>1672</v>
      </c>
      <c r="C38" s="748" t="s">
        <v>1676</v>
      </c>
      <c r="D38" s="748" t="s">
        <v>1674</v>
      </c>
      <c r="E38" s="748" t="s">
        <v>1677</v>
      </c>
      <c r="F38" s="752"/>
      <c r="G38" s="752"/>
      <c r="H38" s="766">
        <v>0</v>
      </c>
      <c r="I38" s="752">
        <v>7</v>
      </c>
      <c r="J38" s="752">
        <v>182.76000000000002</v>
      </c>
      <c r="K38" s="766">
        <v>1</v>
      </c>
      <c r="L38" s="752">
        <v>7</v>
      </c>
      <c r="M38" s="753">
        <v>182.76000000000002</v>
      </c>
    </row>
    <row r="39" spans="1:13" ht="14.4" customHeight="1" x14ac:dyDescent="0.3">
      <c r="A39" s="747" t="s">
        <v>560</v>
      </c>
      <c r="B39" s="748" t="s">
        <v>1672</v>
      </c>
      <c r="C39" s="748" t="s">
        <v>1678</v>
      </c>
      <c r="D39" s="748" t="s">
        <v>1674</v>
      </c>
      <c r="E39" s="748" t="s">
        <v>603</v>
      </c>
      <c r="F39" s="752"/>
      <c r="G39" s="752"/>
      <c r="H39" s="766">
        <v>0</v>
      </c>
      <c r="I39" s="752">
        <v>2</v>
      </c>
      <c r="J39" s="752">
        <v>174.26</v>
      </c>
      <c r="K39" s="766">
        <v>1</v>
      </c>
      <c r="L39" s="752">
        <v>2</v>
      </c>
      <c r="M39" s="753">
        <v>174.26</v>
      </c>
    </row>
    <row r="40" spans="1:13" ht="14.4" customHeight="1" x14ac:dyDescent="0.3">
      <c r="A40" s="747" t="s">
        <v>560</v>
      </c>
      <c r="B40" s="748" t="s">
        <v>1672</v>
      </c>
      <c r="C40" s="748" t="s">
        <v>1679</v>
      </c>
      <c r="D40" s="748" t="s">
        <v>1674</v>
      </c>
      <c r="E40" s="748" t="s">
        <v>1680</v>
      </c>
      <c r="F40" s="752"/>
      <c r="G40" s="752"/>
      <c r="H40" s="766">
        <v>0</v>
      </c>
      <c r="I40" s="752">
        <v>1</v>
      </c>
      <c r="J40" s="752">
        <v>174.4499999999999</v>
      </c>
      <c r="K40" s="766">
        <v>1</v>
      </c>
      <c r="L40" s="752">
        <v>1</v>
      </c>
      <c r="M40" s="753">
        <v>174.4499999999999</v>
      </c>
    </row>
    <row r="41" spans="1:13" ht="14.4" customHeight="1" x14ac:dyDescent="0.3">
      <c r="A41" s="747" t="s">
        <v>560</v>
      </c>
      <c r="B41" s="748" t="s">
        <v>1681</v>
      </c>
      <c r="C41" s="748" t="s">
        <v>1682</v>
      </c>
      <c r="D41" s="748" t="s">
        <v>669</v>
      </c>
      <c r="E41" s="748" t="s">
        <v>1683</v>
      </c>
      <c r="F41" s="752"/>
      <c r="G41" s="752"/>
      <c r="H41" s="766">
        <v>0</v>
      </c>
      <c r="I41" s="752">
        <v>3</v>
      </c>
      <c r="J41" s="752">
        <v>204.96</v>
      </c>
      <c r="K41" s="766">
        <v>1</v>
      </c>
      <c r="L41" s="752">
        <v>3</v>
      </c>
      <c r="M41" s="753">
        <v>204.96</v>
      </c>
    </row>
    <row r="42" spans="1:13" ht="14.4" customHeight="1" x14ac:dyDescent="0.3">
      <c r="A42" s="747" t="s">
        <v>560</v>
      </c>
      <c r="B42" s="748" t="s">
        <v>1684</v>
      </c>
      <c r="C42" s="748" t="s">
        <v>1685</v>
      </c>
      <c r="D42" s="748" t="s">
        <v>583</v>
      </c>
      <c r="E42" s="748" t="s">
        <v>1686</v>
      </c>
      <c r="F42" s="752"/>
      <c r="G42" s="752"/>
      <c r="H42" s="766">
        <v>0</v>
      </c>
      <c r="I42" s="752">
        <v>7</v>
      </c>
      <c r="J42" s="752">
        <v>61.050000000000004</v>
      </c>
      <c r="K42" s="766">
        <v>1</v>
      </c>
      <c r="L42" s="752">
        <v>7</v>
      </c>
      <c r="M42" s="753">
        <v>61.050000000000004</v>
      </c>
    </row>
    <row r="43" spans="1:13" ht="14.4" customHeight="1" x14ac:dyDescent="0.3">
      <c r="A43" s="747" t="s">
        <v>560</v>
      </c>
      <c r="B43" s="748" t="s">
        <v>1684</v>
      </c>
      <c r="C43" s="748" t="s">
        <v>1687</v>
      </c>
      <c r="D43" s="748" t="s">
        <v>581</v>
      </c>
      <c r="E43" s="748" t="s">
        <v>1688</v>
      </c>
      <c r="F43" s="752"/>
      <c r="G43" s="752"/>
      <c r="H43" s="766">
        <v>0</v>
      </c>
      <c r="I43" s="752">
        <v>7</v>
      </c>
      <c r="J43" s="752">
        <v>104.99000000000001</v>
      </c>
      <c r="K43" s="766">
        <v>1</v>
      </c>
      <c r="L43" s="752">
        <v>7</v>
      </c>
      <c r="M43" s="753">
        <v>104.99000000000001</v>
      </c>
    </row>
    <row r="44" spans="1:13" ht="14.4" customHeight="1" x14ac:dyDescent="0.3">
      <c r="A44" s="747" t="s">
        <v>560</v>
      </c>
      <c r="B44" s="748" t="s">
        <v>1689</v>
      </c>
      <c r="C44" s="748" t="s">
        <v>1690</v>
      </c>
      <c r="D44" s="748" t="s">
        <v>1691</v>
      </c>
      <c r="E44" s="748" t="s">
        <v>1692</v>
      </c>
      <c r="F44" s="752"/>
      <c r="G44" s="752"/>
      <c r="H44" s="766">
        <v>0</v>
      </c>
      <c r="I44" s="752">
        <v>1</v>
      </c>
      <c r="J44" s="752">
        <v>32.330000000000005</v>
      </c>
      <c r="K44" s="766">
        <v>1</v>
      </c>
      <c r="L44" s="752">
        <v>1</v>
      </c>
      <c r="M44" s="753">
        <v>32.330000000000005</v>
      </c>
    </row>
    <row r="45" spans="1:13" ht="14.4" customHeight="1" x14ac:dyDescent="0.3">
      <c r="A45" s="747" t="s">
        <v>560</v>
      </c>
      <c r="B45" s="748" t="s">
        <v>1693</v>
      </c>
      <c r="C45" s="748" t="s">
        <v>1694</v>
      </c>
      <c r="D45" s="748" t="s">
        <v>1695</v>
      </c>
      <c r="E45" s="748" t="s">
        <v>1696</v>
      </c>
      <c r="F45" s="752"/>
      <c r="G45" s="752"/>
      <c r="H45" s="766">
        <v>0</v>
      </c>
      <c r="I45" s="752">
        <v>3</v>
      </c>
      <c r="J45" s="752">
        <v>98.94</v>
      </c>
      <c r="K45" s="766">
        <v>1</v>
      </c>
      <c r="L45" s="752">
        <v>3</v>
      </c>
      <c r="M45" s="753">
        <v>98.94</v>
      </c>
    </row>
    <row r="46" spans="1:13" ht="14.4" customHeight="1" x14ac:dyDescent="0.3">
      <c r="A46" s="747" t="s">
        <v>560</v>
      </c>
      <c r="B46" s="748" t="s">
        <v>1697</v>
      </c>
      <c r="C46" s="748" t="s">
        <v>1698</v>
      </c>
      <c r="D46" s="748" t="s">
        <v>870</v>
      </c>
      <c r="E46" s="748" t="s">
        <v>871</v>
      </c>
      <c r="F46" s="752"/>
      <c r="G46" s="752"/>
      <c r="H46" s="766">
        <v>0</v>
      </c>
      <c r="I46" s="752">
        <v>1</v>
      </c>
      <c r="J46" s="752">
        <v>113.31999999999996</v>
      </c>
      <c r="K46" s="766">
        <v>1</v>
      </c>
      <c r="L46" s="752">
        <v>1</v>
      </c>
      <c r="M46" s="753">
        <v>113.31999999999996</v>
      </c>
    </row>
    <row r="47" spans="1:13" ht="14.4" customHeight="1" x14ac:dyDescent="0.3">
      <c r="A47" s="747" t="s">
        <v>560</v>
      </c>
      <c r="B47" s="748" t="s">
        <v>1699</v>
      </c>
      <c r="C47" s="748" t="s">
        <v>1700</v>
      </c>
      <c r="D47" s="748" t="s">
        <v>1026</v>
      </c>
      <c r="E47" s="748" t="s">
        <v>1677</v>
      </c>
      <c r="F47" s="752"/>
      <c r="G47" s="752"/>
      <c r="H47" s="766">
        <v>0</v>
      </c>
      <c r="I47" s="752">
        <v>5</v>
      </c>
      <c r="J47" s="752">
        <v>430.45000000000005</v>
      </c>
      <c r="K47" s="766">
        <v>1</v>
      </c>
      <c r="L47" s="752">
        <v>5</v>
      </c>
      <c r="M47" s="753">
        <v>430.45000000000005</v>
      </c>
    </row>
    <row r="48" spans="1:13" ht="14.4" customHeight="1" x14ac:dyDescent="0.3">
      <c r="A48" s="747" t="s">
        <v>560</v>
      </c>
      <c r="B48" s="748" t="s">
        <v>1701</v>
      </c>
      <c r="C48" s="748" t="s">
        <v>1702</v>
      </c>
      <c r="D48" s="748" t="s">
        <v>1703</v>
      </c>
      <c r="E48" s="748" t="s">
        <v>1704</v>
      </c>
      <c r="F48" s="752"/>
      <c r="G48" s="752"/>
      <c r="H48" s="766">
        <v>0</v>
      </c>
      <c r="I48" s="752">
        <v>7</v>
      </c>
      <c r="J48" s="752">
        <v>103.39000000000001</v>
      </c>
      <c r="K48" s="766">
        <v>1</v>
      </c>
      <c r="L48" s="752">
        <v>7</v>
      </c>
      <c r="M48" s="753">
        <v>103.39000000000001</v>
      </c>
    </row>
    <row r="49" spans="1:13" ht="14.4" customHeight="1" x14ac:dyDescent="0.3">
      <c r="A49" s="747" t="s">
        <v>560</v>
      </c>
      <c r="B49" s="748" t="s">
        <v>1701</v>
      </c>
      <c r="C49" s="748" t="s">
        <v>1705</v>
      </c>
      <c r="D49" s="748" t="s">
        <v>1703</v>
      </c>
      <c r="E49" s="748" t="s">
        <v>1706</v>
      </c>
      <c r="F49" s="752"/>
      <c r="G49" s="752"/>
      <c r="H49" s="766">
        <v>0</v>
      </c>
      <c r="I49" s="752">
        <v>3</v>
      </c>
      <c r="J49" s="752">
        <v>35.520000000000003</v>
      </c>
      <c r="K49" s="766">
        <v>1</v>
      </c>
      <c r="L49" s="752">
        <v>3</v>
      </c>
      <c r="M49" s="753">
        <v>35.520000000000003</v>
      </c>
    </row>
    <row r="50" spans="1:13" ht="14.4" customHeight="1" x14ac:dyDescent="0.3">
      <c r="A50" s="747" t="s">
        <v>560</v>
      </c>
      <c r="B50" s="748" t="s">
        <v>1707</v>
      </c>
      <c r="C50" s="748" t="s">
        <v>1708</v>
      </c>
      <c r="D50" s="748" t="s">
        <v>1709</v>
      </c>
      <c r="E50" s="748" t="s">
        <v>1710</v>
      </c>
      <c r="F50" s="752"/>
      <c r="G50" s="752"/>
      <c r="H50" s="766">
        <v>0</v>
      </c>
      <c r="I50" s="752">
        <v>2</v>
      </c>
      <c r="J50" s="752">
        <v>232.10000000000002</v>
      </c>
      <c r="K50" s="766">
        <v>1</v>
      </c>
      <c r="L50" s="752">
        <v>2</v>
      </c>
      <c r="M50" s="753">
        <v>232.10000000000002</v>
      </c>
    </row>
    <row r="51" spans="1:13" ht="14.4" customHeight="1" x14ac:dyDescent="0.3">
      <c r="A51" s="747" t="s">
        <v>560</v>
      </c>
      <c r="B51" s="748" t="s">
        <v>1711</v>
      </c>
      <c r="C51" s="748" t="s">
        <v>1712</v>
      </c>
      <c r="D51" s="748" t="s">
        <v>1713</v>
      </c>
      <c r="E51" s="748" t="s">
        <v>1714</v>
      </c>
      <c r="F51" s="752"/>
      <c r="G51" s="752"/>
      <c r="H51" s="766">
        <v>0</v>
      </c>
      <c r="I51" s="752">
        <v>1</v>
      </c>
      <c r="J51" s="752">
        <v>158.97999999999999</v>
      </c>
      <c r="K51" s="766">
        <v>1</v>
      </c>
      <c r="L51" s="752">
        <v>1</v>
      </c>
      <c r="M51" s="753">
        <v>158.97999999999999</v>
      </c>
    </row>
    <row r="52" spans="1:13" ht="14.4" customHeight="1" x14ac:dyDescent="0.3">
      <c r="A52" s="747" t="s">
        <v>560</v>
      </c>
      <c r="B52" s="748" t="s">
        <v>1715</v>
      </c>
      <c r="C52" s="748" t="s">
        <v>1716</v>
      </c>
      <c r="D52" s="748" t="s">
        <v>1717</v>
      </c>
      <c r="E52" s="748" t="s">
        <v>1718</v>
      </c>
      <c r="F52" s="752"/>
      <c r="G52" s="752"/>
      <c r="H52" s="766">
        <v>0</v>
      </c>
      <c r="I52" s="752">
        <v>2</v>
      </c>
      <c r="J52" s="752">
        <v>281.44</v>
      </c>
      <c r="K52" s="766">
        <v>1</v>
      </c>
      <c r="L52" s="752">
        <v>2</v>
      </c>
      <c r="M52" s="753">
        <v>281.44</v>
      </c>
    </row>
    <row r="53" spans="1:13" ht="14.4" customHeight="1" x14ac:dyDescent="0.3">
      <c r="A53" s="747" t="s">
        <v>560</v>
      </c>
      <c r="B53" s="748" t="s">
        <v>1715</v>
      </c>
      <c r="C53" s="748" t="s">
        <v>1719</v>
      </c>
      <c r="D53" s="748" t="s">
        <v>1717</v>
      </c>
      <c r="E53" s="748" t="s">
        <v>1720</v>
      </c>
      <c r="F53" s="752"/>
      <c r="G53" s="752"/>
      <c r="H53" s="766">
        <v>0</v>
      </c>
      <c r="I53" s="752">
        <v>2</v>
      </c>
      <c r="J53" s="752">
        <v>448.74</v>
      </c>
      <c r="K53" s="766">
        <v>1</v>
      </c>
      <c r="L53" s="752">
        <v>2</v>
      </c>
      <c r="M53" s="753">
        <v>448.74</v>
      </c>
    </row>
    <row r="54" spans="1:13" ht="14.4" customHeight="1" x14ac:dyDescent="0.3">
      <c r="A54" s="747" t="s">
        <v>560</v>
      </c>
      <c r="B54" s="748" t="s">
        <v>1721</v>
      </c>
      <c r="C54" s="748" t="s">
        <v>1722</v>
      </c>
      <c r="D54" s="748" t="s">
        <v>1723</v>
      </c>
      <c r="E54" s="748" t="s">
        <v>1724</v>
      </c>
      <c r="F54" s="752"/>
      <c r="G54" s="752"/>
      <c r="H54" s="766">
        <v>0</v>
      </c>
      <c r="I54" s="752">
        <v>1</v>
      </c>
      <c r="J54" s="752">
        <v>49.809999999999995</v>
      </c>
      <c r="K54" s="766">
        <v>1</v>
      </c>
      <c r="L54" s="752">
        <v>1</v>
      </c>
      <c r="M54" s="753">
        <v>49.809999999999995</v>
      </c>
    </row>
    <row r="55" spans="1:13" ht="14.4" customHeight="1" x14ac:dyDescent="0.3">
      <c r="A55" s="747" t="s">
        <v>560</v>
      </c>
      <c r="B55" s="748" t="s">
        <v>1721</v>
      </c>
      <c r="C55" s="748" t="s">
        <v>1725</v>
      </c>
      <c r="D55" s="748" t="s">
        <v>1723</v>
      </c>
      <c r="E55" s="748" t="s">
        <v>1726</v>
      </c>
      <c r="F55" s="752"/>
      <c r="G55" s="752"/>
      <c r="H55" s="766">
        <v>0</v>
      </c>
      <c r="I55" s="752">
        <v>2</v>
      </c>
      <c r="J55" s="752">
        <v>155.15000000000003</v>
      </c>
      <c r="K55" s="766">
        <v>1</v>
      </c>
      <c r="L55" s="752">
        <v>2</v>
      </c>
      <c r="M55" s="753">
        <v>155.15000000000003</v>
      </c>
    </row>
    <row r="56" spans="1:13" ht="14.4" customHeight="1" x14ac:dyDescent="0.3">
      <c r="A56" s="747" t="s">
        <v>560</v>
      </c>
      <c r="B56" s="748" t="s">
        <v>1727</v>
      </c>
      <c r="C56" s="748" t="s">
        <v>1728</v>
      </c>
      <c r="D56" s="748" t="s">
        <v>1729</v>
      </c>
      <c r="E56" s="748" t="s">
        <v>1730</v>
      </c>
      <c r="F56" s="752"/>
      <c r="G56" s="752"/>
      <c r="H56" s="766">
        <v>0</v>
      </c>
      <c r="I56" s="752">
        <v>4</v>
      </c>
      <c r="J56" s="752">
        <v>234.39000000000004</v>
      </c>
      <c r="K56" s="766">
        <v>1</v>
      </c>
      <c r="L56" s="752">
        <v>4</v>
      </c>
      <c r="M56" s="753">
        <v>234.39000000000004</v>
      </c>
    </row>
    <row r="57" spans="1:13" ht="14.4" customHeight="1" x14ac:dyDescent="0.3">
      <c r="A57" s="747" t="s">
        <v>560</v>
      </c>
      <c r="B57" s="748" t="s">
        <v>1731</v>
      </c>
      <c r="C57" s="748" t="s">
        <v>1732</v>
      </c>
      <c r="D57" s="748" t="s">
        <v>1733</v>
      </c>
      <c r="E57" s="748" t="s">
        <v>1734</v>
      </c>
      <c r="F57" s="752"/>
      <c r="G57" s="752"/>
      <c r="H57" s="766">
        <v>0</v>
      </c>
      <c r="I57" s="752">
        <v>5</v>
      </c>
      <c r="J57" s="752">
        <v>573.24</v>
      </c>
      <c r="K57" s="766">
        <v>1</v>
      </c>
      <c r="L57" s="752">
        <v>5</v>
      </c>
      <c r="M57" s="753">
        <v>573.24</v>
      </c>
    </row>
    <row r="58" spans="1:13" ht="14.4" customHeight="1" x14ac:dyDescent="0.3">
      <c r="A58" s="747" t="s">
        <v>560</v>
      </c>
      <c r="B58" s="748" t="s">
        <v>1735</v>
      </c>
      <c r="C58" s="748" t="s">
        <v>1736</v>
      </c>
      <c r="D58" s="748" t="s">
        <v>1737</v>
      </c>
      <c r="E58" s="748" t="s">
        <v>1738</v>
      </c>
      <c r="F58" s="752"/>
      <c r="G58" s="752"/>
      <c r="H58" s="766">
        <v>0</v>
      </c>
      <c r="I58" s="752">
        <v>6</v>
      </c>
      <c r="J58" s="752">
        <v>206.10000000000002</v>
      </c>
      <c r="K58" s="766">
        <v>1</v>
      </c>
      <c r="L58" s="752">
        <v>6</v>
      </c>
      <c r="M58" s="753">
        <v>206.10000000000002</v>
      </c>
    </row>
    <row r="59" spans="1:13" ht="14.4" customHeight="1" x14ac:dyDescent="0.3">
      <c r="A59" s="747" t="s">
        <v>560</v>
      </c>
      <c r="B59" s="748" t="s">
        <v>1735</v>
      </c>
      <c r="C59" s="748" t="s">
        <v>1739</v>
      </c>
      <c r="D59" s="748" t="s">
        <v>1737</v>
      </c>
      <c r="E59" s="748" t="s">
        <v>1740</v>
      </c>
      <c r="F59" s="752"/>
      <c r="G59" s="752"/>
      <c r="H59" s="766">
        <v>0</v>
      </c>
      <c r="I59" s="752">
        <v>1</v>
      </c>
      <c r="J59" s="752">
        <v>104.78000000000002</v>
      </c>
      <c r="K59" s="766">
        <v>1</v>
      </c>
      <c r="L59" s="752">
        <v>1</v>
      </c>
      <c r="M59" s="753">
        <v>104.78000000000002</v>
      </c>
    </row>
    <row r="60" spans="1:13" ht="14.4" customHeight="1" x14ac:dyDescent="0.3">
      <c r="A60" s="747" t="s">
        <v>560</v>
      </c>
      <c r="B60" s="748" t="s">
        <v>1735</v>
      </c>
      <c r="C60" s="748" t="s">
        <v>1741</v>
      </c>
      <c r="D60" s="748" t="s">
        <v>1737</v>
      </c>
      <c r="E60" s="748" t="s">
        <v>1742</v>
      </c>
      <c r="F60" s="752"/>
      <c r="G60" s="752"/>
      <c r="H60" s="766">
        <v>0</v>
      </c>
      <c r="I60" s="752">
        <v>1</v>
      </c>
      <c r="J60" s="752">
        <v>69.379999999999981</v>
      </c>
      <c r="K60" s="766">
        <v>1</v>
      </c>
      <c r="L60" s="752">
        <v>1</v>
      </c>
      <c r="M60" s="753">
        <v>69.379999999999981</v>
      </c>
    </row>
    <row r="61" spans="1:13" ht="14.4" customHeight="1" x14ac:dyDescent="0.3">
      <c r="A61" s="747" t="s">
        <v>560</v>
      </c>
      <c r="B61" s="748" t="s">
        <v>1743</v>
      </c>
      <c r="C61" s="748" t="s">
        <v>1744</v>
      </c>
      <c r="D61" s="748" t="s">
        <v>1745</v>
      </c>
      <c r="E61" s="748" t="s">
        <v>1738</v>
      </c>
      <c r="F61" s="752"/>
      <c r="G61" s="752"/>
      <c r="H61" s="766">
        <v>0</v>
      </c>
      <c r="I61" s="752">
        <v>2</v>
      </c>
      <c r="J61" s="752">
        <v>138.76000000000002</v>
      </c>
      <c r="K61" s="766">
        <v>1</v>
      </c>
      <c r="L61" s="752">
        <v>2</v>
      </c>
      <c r="M61" s="753">
        <v>138.76000000000002</v>
      </c>
    </row>
    <row r="62" spans="1:13" ht="14.4" customHeight="1" x14ac:dyDescent="0.3">
      <c r="A62" s="747" t="s">
        <v>560</v>
      </c>
      <c r="B62" s="748" t="s">
        <v>1746</v>
      </c>
      <c r="C62" s="748" t="s">
        <v>1747</v>
      </c>
      <c r="D62" s="748" t="s">
        <v>915</v>
      </c>
      <c r="E62" s="748" t="s">
        <v>1748</v>
      </c>
      <c r="F62" s="752"/>
      <c r="G62" s="752"/>
      <c r="H62" s="766">
        <v>0</v>
      </c>
      <c r="I62" s="752">
        <v>1</v>
      </c>
      <c r="J62" s="752">
        <v>138</v>
      </c>
      <c r="K62" s="766">
        <v>1</v>
      </c>
      <c r="L62" s="752">
        <v>1</v>
      </c>
      <c r="M62" s="753">
        <v>138</v>
      </c>
    </row>
    <row r="63" spans="1:13" ht="14.4" customHeight="1" x14ac:dyDescent="0.3">
      <c r="A63" s="747" t="s">
        <v>560</v>
      </c>
      <c r="B63" s="748" t="s">
        <v>1749</v>
      </c>
      <c r="C63" s="748" t="s">
        <v>1750</v>
      </c>
      <c r="D63" s="748" t="s">
        <v>800</v>
      </c>
      <c r="E63" s="748" t="s">
        <v>1751</v>
      </c>
      <c r="F63" s="752"/>
      <c r="G63" s="752"/>
      <c r="H63" s="766">
        <v>0</v>
      </c>
      <c r="I63" s="752">
        <v>2</v>
      </c>
      <c r="J63" s="752">
        <v>149.01999999999998</v>
      </c>
      <c r="K63" s="766">
        <v>1</v>
      </c>
      <c r="L63" s="752">
        <v>2</v>
      </c>
      <c r="M63" s="753">
        <v>149.01999999999998</v>
      </c>
    </row>
    <row r="64" spans="1:13" ht="14.4" customHeight="1" x14ac:dyDescent="0.3">
      <c r="A64" s="747" t="s">
        <v>560</v>
      </c>
      <c r="B64" s="748" t="s">
        <v>1752</v>
      </c>
      <c r="C64" s="748" t="s">
        <v>1753</v>
      </c>
      <c r="D64" s="748" t="s">
        <v>602</v>
      </c>
      <c r="E64" s="748" t="s">
        <v>603</v>
      </c>
      <c r="F64" s="752">
        <v>1</v>
      </c>
      <c r="G64" s="752">
        <v>606.9</v>
      </c>
      <c r="H64" s="766">
        <v>1</v>
      </c>
      <c r="I64" s="752"/>
      <c r="J64" s="752"/>
      <c r="K64" s="766">
        <v>0</v>
      </c>
      <c r="L64" s="752">
        <v>1</v>
      </c>
      <c r="M64" s="753">
        <v>606.9</v>
      </c>
    </row>
    <row r="65" spans="1:13" ht="14.4" customHeight="1" x14ac:dyDescent="0.3">
      <c r="A65" s="747" t="s">
        <v>560</v>
      </c>
      <c r="B65" s="748" t="s">
        <v>1754</v>
      </c>
      <c r="C65" s="748" t="s">
        <v>1755</v>
      </c>
      <c r="D65" s="748" t="s">
        <v>1756</v>
      </c>
      <c r="E65" s="748" t="s">
        <v>1757</v>
      </c>
      <c r="F65" s="752"/>
      <c r="G65" s="752"/>
      <c r="H65" s="766">
        <v>0</v>
      </c>
      <c r="I65" s="752">
        <v>1</v>
      </c>
      <c r="J65" s="752">
        <v>61.7</v>
      </c>
      <c r="K65" s="766">
        <v>1</v>
      </c>
      <c r="L65" s="752">
        <v>1</v>
      </c>
      <c r="M65" s="753">
        <v>61.7</v>
      </c>
    </row>
    <row r="66" spans="1:13" ht="14.4" customHeight="1" x14ac:dyDescent="0.3">
      <c r="A66" s="747" t="s">
        <v>560</v>
      </c>
      <c r="B66" s="748" t="s">
        <v>1758</v>
      </c>
      <c r="C66" s="748" t="s">
        <v>1759</v>
      </c>
      <c r="D66" s="748" t="s">
        <v>1760</v>
      </c>
      <c r="E66" s="748" t="s">
        <v>1761</v>
      </c>
      <c r="F66" s="752"/>
      <c r="G66" s="752"/>
      <c r="H66" s="766">
        <v>0</v>
      </c>
      <c r="I66" s="752">
        <v>1</v>
      </c>
      <c r="J66" s="752">
        <v>112.28</v>
      </c>
      <c r="K66" s="766">
        <v>1</v>
      </c>
      <c r="L66" s="752">
        <v>1</v>
      </c>
      <c r="M66" s="753">
        <v>112.28</v>
      </c>
    </row>
    <row r="67" spans="1:13" ht="14.4" customHeight="1" x14ac:dyDescent="0.3">
      <c r="A67" s="747" t="s">
        <v>560</v>
      </c>
      <c r="B67" s="748" t="s">
        <v>1758</v>
      </c>
      <c r="C67" s="748" t="s">
        <v>1762</v>
      </c>
      <c r="D67" s="748" t="s">
        <v>1760</v>
      </c>
      <c r="E67" s="748" t="s">
        <v>1763</v>
      </c>
      <c r="F67" s="752"/>
      <c r="G67" s="752"/>
      <c r="H67" s="766">
        <v>0</v>
      </c>
      <c r="I67" s="752">
        <v>1</v>
      </c>
      <c r="J67" s="752">
        <v>92.77000000000001</v>
      </c>
      <c r="K67" s="766">
        <v>1</v>
      </c>
      <c r="L67" s="752">
        <v>1</v>
      </c>
      <c r="M67" s="753">
        <v>92.77000000000001</v>
      </c>
    </row>
    <row r="68" spans="1:13" ht="14.4" customHeight="1" x14ac:dyDescent="0.3">
      <c r="A68" s="747" t="s">
        <v>560</v>
      </c>
      <c r="B68" s="748" t="s">
        <v>1758</v>
      </c>
      <c r="C68" s="748" t="s">
        <v>1764</v>
      </c>
      <c r="D68" s="748" t="s">
        <v>1765</v>
      </c>
      <c r="E68" s="748" t="s">
        <v>1763</v>
      </c>
      <c r="F68" s="752"/>
      <c r="G68" s="752"/>
      <c r="H68" s="766">
        <v>0</v>
      </c>
      <c r="I68" s="752">
        <v>3</v>
      </c>
      <c r="J68" s="752">
        <v>233.28</v>
      </c>
      <c r="K68" s="766">
        <v>1</v>
      </c>
      <c r="L68" s="752">
        <v>3</v>
      </c>
      <c r="M68" s="753">
        <v>233.28</v>
      </c>
    </row>
    <row r="69" spans="1:13" ht="14.4" customHeight="1" x14ac:dyDescent="0.3">
      <c r="A69" s="747" t="s">
        <v>560</v>
      </c>
      <c r="B69" s="748" t="s">
        <v>1758</v>
      </c>
      <c r="C69" s="748" t="s">
        <v>1766</v>
      </c>
      <c r="D69" s="748" t="s">
        <v>1765</v>
      </c>
      <c r="E69" s="748" t="s">
        <v>1767</v>
      </c>
      <c r="F69" s="752"/>
      <c r="G69" s="752"/>
      <c r="H69" s="766">
        <v>0</v>
      </c>
      <c r="I69" s="752">
        <v>6</v>
      </c>
      <c r="J69" s="752">
        <v>366.71999999999991</v>
      </c>
      <c r="K69" s="766">
        <v>1</v>
      </c>
      <c r="L69" s="752">
        <v>6</v>
      </c>
      <c r="M69" s="753">
        <v>366.71999999999991</v>
      </c>
    </row>
    <row r="70" spans="1:13" ht="14.4" customHeight="1" x14ac:dyDescent="0.3">
      <c r="A70" s="747" t="s">
        <v>560</v>
      </c>
      <c r="B70" s="748" t="s">
        <v>1768</v>
      </c>
      <c r="C70" s="748" t="s">
        <v>1769</v>
      </c>
      <c r="D70" s="748" t="s">
        <v>1210</v>
      </c>
      <c r="E70" s="748" t="s">
        <v>1770</v>
      </c>
      <c r="F70" s="752"/>
      <c r="G70" s="752"/>
      <c r="H70" s="766">
        <v>0</v>
      </c>
      <c r="I70" s="752">
        <v>14</v>
      </c>
      <c r="J70" s="752">
        <v>2344.0099999999998</v>
      </c>
      <c r="K70" s="766">
        <v>1</v>
      </c>
      <c r="L70" s="752">
        <v>14</v>
      </c>
      <c r="M70" s="753">
        <v>2344.0099999999998</v>
      </c>
    </row>
    <row r="71" spans="1:13" ht="14.4" customHeight="1" x14ac:dyDescent="0.3">
      <c r="A71" s="747" t="s">
        <v>560</v>
      </c>
      <c r="B71" s="748" t="s">
        <v>1768</v>
      </c>
      <c r="C71" s="748" t="s">
        <v>1771</v>
      </c>
      <c r="D71" s="748" t="s">
        <v>1210</v>
      </c>
      <c r="E71" s="748" t="s">
        <v>1772</v>
      </c>
      <c r="F71" s="752"/>
      <c r="G71" s="752"/>
      <c r="H71" s="766">
        <v>0</v>
      </c>
      <c r="I71" s="752">
        <v>5</v>
      </c>
      <c r="J71" s="752">
        <v>569</v>
      </c>
      <c r="K71" s="766">
        <v>1</v>
      </c>
      <c r="L71" s="752">
        <v>5</v>
      </c>
      <c r="M71" s="753">
        <v>569</v>
      </c>
    </row>
    <row r="72" spans="1:13" ht="14.4" customHeight="1" x14ac:dyDescent="0.3">
      <c r="A72" s="747" t="s">
        <v>560</v>
      </c>
      <c r="B72" s="748" t="s">
        <v>1773</v>
      </c>
      <c r="C72" s="748" t="s">
        <v>1774</v>
      </c>
      <c r="D72" s="748" t="s">
        <v>1775</v>
      </c>
      <c r="E72" s="748" t="s">
        <v>1776</v>
      </c>
      <c r="F72" s="752"/>
      <c r="G72" s="752"/>
      <c r="H72" s="766">
        <v>0</v>
      </c>
      <c r="I72" s="752">
        <v>27</v>
      </c>
      <c r="J72" s="752">
        <v>12384.899999999998</v>
      </c>
      <c r="K72" s="766">
        <v>1</v>
      </c>
      <c r="L72" s="752">
        <v>27</v>
      </c>
      <c r="M72" s="753">
        <v>12384.899999999998</v>
      </c>
    </row>
    <row r="73" spans="1:13" ht="14.4" customHeight="1" x14ac:dyDescent="0.3">
      <c r="A73" s="747" t="s">
        <v>560</v>
      </c>
      <c r="B73" s="748" t="s">
        <v>1777</v>
      </c>
      <c r="C73" s="748" t="s">
        <v>1778</v>
      </c>
      <c r="D73" s="748" t="s">
        <v>1779</v>
      </c>
      <c r="E73" s="748" t="s">
        <v>1780</v>
      </c>
      <c r="F73" s="752">
        <v>110</v>
      </c>
      <c r="G73" s="752">
        <v>2927.1000000000004</v>
      </c>
      <c r="H73" s="766">
        <v>1</v>
      </c>
      <c r="I73" s="752"/>
      <c r="J73" s="752"/>
      <c r="K73" s="766">
        <v>0</v>
      </c>
      <c r="L73" s="752">
        <v>110</v>
      </c>
      <c r="M73" s="753">
        <v>2927.1000000000004</v>
      </c>
    </row>
    <row r="74" spans="1:13" ht="14.4" customHeight="1" x14ac:dyDescent="0.3">
      <c r="A74" s="747" t="s">
        <v>560</v>
      </c>
      <c r="B74" s="748" t="s">
        <v>1781</v>
      </c>
      <c r="C74" s="748" t="s">
        <v>1782</v>
      </c>
      <c r="D74" s="748" t="s">
        <v>1783</v>
      </c>
      <c r="E74" s="748" t="s">
        <v>1784</v>
      </c>
      <c r="F74" s="752"/>
      <c r="G74" s="752"/>
      <c r="H74" s="766">
        <v>0</v>
      </c>
      <c r="I74" s="752">
        <v>11</v>
      </c>
      <c r="J74" s="752">
        <v>10103.5</v>
      </c>
      <c r="K74" s="766">
        <v>1</v>
      </c>
      <c r="L74" s="752">
        <v>11</v>
      </c>
      <c r="M74" s="753">
        <v>10103.5</v>
      </c>
    </row>
    <row r="75" spans="1:13" ht="14.4" customHeight="1" x14ac:dyDescent="0.3">
      <c r="A75" s="747" t="s">
        <v>560</v>
      </c>
      <c r="B75" s="748" t="s">
        <v>1785</v>
      </c>
      <c r="C75" s="748" t="s">
        <v>1786</v>
      </c>
      <c r="D75" s="748" t="s">
        <v>646</v>
      </c>
      <c r="E75" s="748" t="s">
        <v>1787</v>
      </c>
      <c r="F75" s="752"/>
      <c r="G75" s="752"/>
      <c r="H75" s="766">
        <v>0</v>
      </c>
      <c r="I75" s="752">
        <v>3</v>
      </c>
      <c r="J75" s="752">
        <v>688.56000000000006</v>
      </c>
      <c r="K75" s="766">
        <v>1</v>
      </c>
      <c r="L75" s="752">
        <v>3</v>
      </c>
      <c r="M75" s="753">
        <v>688.56000000000006</v>
      </c>
    </row>
    <row r="76" spans="1:13" ht="14.4" customHeight="1" x14ac:dyDescent="0.3">
      <c r="A76" s="747" t="s">
        <v>560</v>
      </c>
      <c r="B76" s="748" t="s">
        <v>1788</v>
      </c>
      <c r="C76" s="748" t="s">
        <v>1789</v>
      </c>
      <c r="D76" s="748" t="s">
        <v>1790</v>
      </c>
      <c r="E76" s="748" t="s">
        <v>1791</v>
      </c>
      <c r="F76" s="752"/>
      <c r="G76" s="752"/>
      <c r="H76" s="766">
        <v>0</v>
      </c>
      <c r="I76" s="752">
        <v>6</v>
      </c>
      <c r="J76" s="752">
        <v>249.98000000000005</v>
      </c>
      <c r="K76" s="766">
        <v>1</v>
      </c>
      <c r="L76" s="752">
        <v>6</v>
      </c>
      <c r="M76" s="753">
        <v>249.98000000000005</v>
      </c>
    </row>
    <row r="77" spans="1:13" ht="14.4" customHeight="1" x14ac:dyDescent="0.3">
      <c r="A77" s="747" t="s">
        <v>560</v>
      </c>
      <c r="B77" s="748" t="s">
        <v>1788</v>
      </c>
      <c r="C77" s="748" t="s">
        <v>1792</v>
      </c>
      <c r="D77" s="748" t="s">
        <v>1790</v>
      </c>
      <c r="E77" s="748" t="s">
        <v>1793</v>
      </c>
      <c r="F77" s="752"/>
      <c r="G77" s="752"/>
      <c r="H77" s="766">
        <v>0</v>
      </c>
      <c r="I77" s="752">
        <v>1</v>
      </c>
      <c r="J77" s="752">
        <v>77.039999999999992</v>
      </c>
      <c r="K77" s="766">
        <v>1</v>
      </c>
      <c r="L77" s="752">
        <v>1</v>
      </c>
      <c r="M77" s="753">
        <v>77.039999999999992</v>
      </c>
    </row>
    <row r="78" spans="1:13" ht="14.4" customHeight="1" x14ac:dyDescent="0.3">
      <c r="A78" s="747" t="s">
        <v>560</v>
      </c>
      <c r="B78" s="748" t="s">
        <v>1794</v>
      </c>
      <c r="C78" s="748" t="s">
        <v>1795</v>
      </c>
      <c r="D78" s="748" t="s">
        <v>1796</v>
      </c>
      <c r="E78" s="748" t="s">
        <v>1797</v>
      </c>
      <c r="F78" s="752"/>
      <c r="G78" s="752"/>
      <c r="H78" s="766">
        <v>0</v>
      </c>
      <c r="I78" s="752">
        <v>4</v>
      </c>
      <c r="J78" s="752">
        <v>2246.04</v>
      </c>
      <c r="K78" s="766">
        <v>1</v>
      </c>
      <c r="L78" s="752">
        <v>4</v>
      </c>
      <c r="M78" s="753">
        <v>2246.04</v>
      </c>
    </row>
    <row r="79" spans="1:13" ht="14.4" customHeight="1" x14ac:dyDescent="0.3">
      <c r="A79" s="747" t="s">
        <v>560</v>
      </c>
      <c r="B79" s="748" t="s">
        <v>1798</v>
      </c>
      <c r="C79" s="748" t="s">
        <v>1799</v>
      </c>
      <c r="D79" s="748" t="s">
        <v>1800</v>
      </c>
      <c r="E79" s="748" t="s">
        <v>1801</v>
      </c>
      <c r="F79" s="752"/>
      <c r="G79" s="752"/>
      <c r="H79" s="766">
        <v>0</v>
      </c>
      <c r="I79" s="752">
        <v>85</v>
      </c>
      <c r="J79" s="752">
        <v>2838.15</v>
      </c>
      <c r="K79" s="766">
        <v>1</v>
      </c>
      <c r="L79" s="752">
        <v>85</v>
      </c>
      <c r="M79" s="753">
        <v>2838.15</v>
      </c>
    </row>
    <row r="80" spans="1:13" ht="14.4" customHeight="1" x14ac:dyDescent="0.3">
      <c r="A80" s="747" t="s">
        <v>560</v>
      </c>
      <c r="B80" s="748" t="s">
        <v>1798</v>
      </c>
      <c r="C80" s="748" t="s">
        <v>1802</v>
      </c>
      <c r="D80" s="748" t="s">
        <v>1800</v>
      </c>
      <c r="E80" s="748" t="s">
        <v>1803</v>
      </c>
      <c r="F80" s="752"/>
      <c r="G80" s="752"/>
      <c r="H80" s="766">
        <v>0</v>
      </c>
      <c r="I80" s="752">
        <v>10</v>
      </c>
      <c r="J80" s="752">
        <v>528.80000000000007</v>
      </c>
      <c r="K80" s="766">
        <v>1</v>
      </c>
      <c r="L80" s="752">
        <v>10</v>
      </c>
      <c r="M80" s="753">
        <v>528.80000000000007</v>
      </c>
    </row>
    <row r="81" spans="1:13" ht="14.4" customHeight="1" x14ac:dyDescent="0.3">
      <c r="A81" s="747" t="s">
        <v>560</v>
      </c>
      <c r="B81" s="748" t="s">
        <v>1804</v>
      </c>
      <c r="C81" s="748" t="s">
        <v>1805</v>
      </c>
      <c r="D81" s="748" t="s">
        <v>1806</v>
      </c>
      <c r="E81" s="748" t="s">
        <v>1807</v>
      </c>
      <c r="F81" s="752"/>
      <c r="G81" s="752"/>
      <c r="H81" s="766">
        <v>0</v>
      </c>
      <c r="I81" s="752">
        <v>2.9</v>
      </c>
      <c r="J81" s="752">
        <v>1117.6656666666665</v>
      </c>
      <c r="K81" s="766">
        <v>1</v>
      </c>
      <c r="L81" s="752">
        <v>2.9</v>
      </c>
      <c r="M81" s="753">
        <v>1117.6656666666665</v>
      </c>
    </row>
    <row r="82" spans="1:13" ht="14.4" customHeight="1" x14ac:dyDescent="0.3">
      <c r="A82" s="747" t="s">
        <v>560</v>
      </c>
      <c r="B82" s="748" t="s">
        <v>1804</v>
      </c>
      <c r="C82" s="748" t="s">
        <v>1808</v>
      </c>
      <c r="D82" s="748" t="s">
        <v>1809</v>
      </c>
      <c r="E82" s="748" t="s">
        <v>1810</v>
      </c>
      <c r="F82" s="752"/>
      <c r="G82" s="752"/>
      <c r="H82" s="766">
        <v>0</v>
      </c>
      <c r="I82" s="752">
        <v>46</v>
      </c>
      <c r="J82" s="752">
        <v>872.16000000000008</v>
      </c>
      <c r="K82" s="766">
        <v>1</v>
      </c>
      <c r="L82" s="752">
        <v>46</v>
      </c>
      <c r="M82" s="753">
        <v>872.16000000000008</v>
      </c>
    </row>
    <row r="83" spans="1:13" ht="14.4" customHeight="1" x14ac:dyDescent="0.3">
      <c r="A83" s="747" t="s">
        <v>560</v>
      </c>
      <c r="B83" s="748" t="s">
        <v>1811</v>
      </c>
      <c r="C83" s="748" t="s">
        <v>1812</v>
      </c>
      <c r="D83" s="748" t="s">
        <v>1813</v>
      </c>
      <c r="E83" s="748" t="s">
        <v>1814</v>
      </c>
      <c r="F83" s="752"/>
      <c r="G83" s="752"/>
      <c r="H83" s="766">
        <v>0</v>
      </c>
      <c r="I83" s="752">
        <v>2</v>
      </c>
      <c r="J83" s="752">
        <v>297</v>
      </c>
      <c r="K83" s="766">
        <v>1</v>
      </c>
      <c r="L83" s="752">
        <v>2</v>
      </c>
      <c r="M83" s="753">
        <v>297</v>
      </c>
    </row>
    <row r="84" spans="1:13" ht="14.4" customHeight="1" x14ac:dyDescent="0.3">
      <c r="A84" s="747" t="s">
        <v>560</v>
      </c>
      <c r="B84" s="748" t="s">
        <v>1811</v>
      </c>
      <c r="C84" s="748" t="s">
        <v>1815</v>
      </c>
      <c r="D84" s="748" t="s">
        <v>1816</v>
      </c>
      <c r="E84" s="748" t="s">
        <v>1817</v>
      </c>
      <c r="F84" s="752"/>
      <c r="G84" s="752"/>
      <c r="H84" s="766">
        <v>0</v>
      </c>
      <c r="I84" s="752">
        <v>9</v>
      </c>
      <c r="J84" s="752">
        <v>19024.800000000003</v>
      </c>
      <c r="K84" s="766">
        <v>1</v>
      </c>
      <c r="L84" s="752">
        <v>9</v>
      </c>
      <c r="M84" s="753">
        <v>19024.800000000003</v>
      </c>
    </row>
    <row r="85" spans="1:13" ht="14.4" customHeight="1" x14ac:dyDescent="0.3">
      <c r="A85" s="747" t="s">
        <v>560</v>
      </c>
      <c r="B85" s="748" t="s">
        <v>1818</v>
      </c>
      <c r="C85" s="748" t="s">
        <v>1819</v>
      </c>
      <c r="D85" s="748" t="s">
        <v>1820</v>
      </c>
      <c r="E85" s="748" t="s">
        <v>1821</v>
      </c>
      <c r="F85" s="752"/>
      <c r="G85" s="752"/>
      <c r="H85" s="766">
        <v>0</v>
      </c>
      <c r="I85" s="752">
        <v>1</v>
      </c>
      <c r="J85" s="752">
        <v>91.990000000000023</v>
      </c>
      <c r="K85" s="766">
        <v>1</v>
      </c>
      <c r="L85" s="752">
        <v>1</v>
      </c>
      <c r="M85" s="753">
        <v>91.990000000000023</v>
      </c>
    </row>
    <row r="86" spans="1:13" ht="14.4" customHeight="1" x14ac:dyDescent="0.3">
      <c r="A86" s="747" t="s">
        <v>560</v>
      </c>
      <c r="B86" s="748" t="s">
        <v>1822</v>
      </c>
      <c r="C86" s="748" t="s">
        <v>1823</v>
      </c>
      <c r="D86" s="748" t="s">
        <v>1824</v>
      </c>
      <c r="E86" s="748" t="s">
        <v>1675</v>
      </c>
      <c r="F86" s="752"/>
      <c r="G86" s="752"/>
      <c r="H86" s="766">
        <v>0</v>
      </c>
      <c r="I86" s="752">
        <v>1</v>
      </c>
      <c r="J86" s="752">
        <v>422.87000000000052</v>
      </c>
      <c r="K86" s="766">
        <v>1</v>
      </c>
      <c r="L86" s="752">
        <v>1</v>
      </c>
      <c r="M86" s="753">
        <v>422.87000000000052</v>
      </c>
    </row>
    <row r="87" spans="1:13" ht="14.4" customHeight="1" x14ac:dyDescent="0.3">
      <c r="A87" s="747" t="s">
        <v>560</v>
      </c>
      <c r="B87" s="748" t="s">
        <v>1825</v>
      </c>
      <c r="C87" s="748" t="s">
        <v>1826</v>
      </c>
      <c r="D87" s="748" t="s">
        <v>590</v>
      </c>
      <c r="E87" s="748" t="s">
        <v>591</v>
      </c>
      <c r="F87" s="752"/>
      <c r="G87" s="752"/>
      <c r="H87" s="766">
        <v>0</v>
      </c>
      <c r="I87" s="752">
        <v>6</v>
      </c>
      <c r="J87" s="752">
        <v>96.88000000000001</v>
      </c>
      <c r="K87" s="766">
        <v>1</v>
      </c>
      <c r="L87" s="752">
        <v>6</v>
      </c>
      <c r="M87" s="753">
        <v>96.88000000000001</v>
      </c>
    </row>
    <row r="88" spans="1:13" ht="14.4" customHeight="1" x14ac:dyDescent="0.3">
      <c r="A88" s="747" t="s">
        <v>560</v>
      </c>
      <c r="B88" s="748" t="s">
        <v>1825</v>
      </c>
      <c r="C88" s="748" t="s">
        <v>1827</v>
      </c>
      <c r="D88" s="748" t="s">
        <v>590</v>
      </c>
      <c r="E88" s="748" t="s">
        <v>592</v>
      </c>
      <c r="F88" s="752"/>
      <c r="G88" s="752"/>
      <c r="H88" s="766">
        <v>0</v>
      </c>
      <c r="I88" s="752">
        <v>4</v>
      </c>
      <c r="J88" s="752">
        <v>215.51</v>
      </c>
      <c r="K88" s="766">
        <v>1</v>
      </c>
      <c r="L88" s="752">
        <v>4</v>
      </c>
      <c r="M88" s="753">
        <v>215.51</v>
      </c>
    </row>
    <row r="89" spans="1:13" ht="14.4" customHeight="1" x14ac:dyDescent="0.3">
      <c r="A89" s="747" t="s">
        <v>560</v>
      </c>
      <c r="B89" s="748" t="s">
        <v>1825</v>
      </c>
      <c r="C89" s="748" t="s">
        <v>1828</v>
      </c>
      <c r="D89" s="748" t="s">
        <v>590</v>
      </c>
      <c r="E89" s="748" t="s">
        <v>593</v>
      </c>
      <c r="F89" s="752"/>
      <c r="G89" s="752"/>
      <c r="H89" s="766">
        <v>0</v>
      </c>
      <c r="I89" s="752">
        <v>4</v>
      </c>
      <c r="J89" s="752">
        <v>157.66000000000003</v>
      </c>
      <c r="K89" s="766">
        <v>1</v>
      </c>
      <c r="L89" s="752">
        <v>4</v>
      </c>
      <c r="M89" s="753">
        <v>157.66000000000003</v>
      </c>
    </row>
    <row r="90" spans="1:13" ht="14.4" customHeight="1" x14ac:dyDescent="0.3">
      <c r="A90" s="747" t="s">
        <v>560</v>
      </c>
      <c r="B90" s="748" t="s">
        <v>1829</v>
      </c>
      <c r="C90" s="748" t="s">
        <v>1830</v>
      </c>
      <c r="D90" s="748" t="s">
        <v>1831</v>
      </c>
      <c r="E90" s="748" t="s">
        <v>1832</v>
      </c>
      <c r="F90" s="752">
        <v>1</v>
      </c>
      <c r="G90" s="752">
        <v>467.84000000000009</v>
      </c>
      <c r="H90" s="766">
        <v>1</v>
      </c>
      <c r="I90" s="752"/>
      <c r="J90" s="752"/>
      <c r="K90" s="766">
        <v>0</v>
      </c>
      <c r="L90" s="752">
        <v>1</v>
      </c>
      <c r="M90" s="753">
        <v>467.84000000000009</v>
      </c>
    </row>
    <row r="91" spans="1:13" ht="14.4" customHeight="1" x14ac:dyDescent="0.3">
      <c r="A91" s="747" t="s">
        <v>560</v>
      </c>
      <c r="B91" s="748" t="s">
        <v>1833</v>
      </c>
      <c r="C91" s="748" t="s">
        <v>1834</v>
      </c>
      <c r="D91" s="748" t="s">
        <v>1835</v>
      </c>
      <c r="E91" s="748" t="s">
        <v>1836</v>
      </c>
      <c r="F91" s="752">
        <v>1</v>
      </c>
      <c r="G91" s="752">
        <v>173.38</v>
      </c>
      <c r="H91" s="766">
        <v>1</v>
      </c>
      <c r="I91" s="752"/>
      <c r="J91" s="752"/>
      <c r="K91" s="766">
        <v>0</v>
      </c>
      <c r="L91" s="752">
        <v>1</v>
      </c>
      <c r="M91" s="753">
        <v>173.38</v>
      </c>
    </row>
    <row r="92" spans="1:13" ht="14.4" customHeight="1" x14ac:dyDescent="0.3">
      <c r="A92" s="747" t="s">
        <v>560</v>
      </c>
      <c r="B92" s="748" t="s">
        <v>1833</v>
      </c>
      <c r="C92" s="748" t="s">
        <v>1837</v>
      </c>
      <c r="D92" s="748" t="s">
        <v>1835</v>
      </c>
      <c r="E92" s="748" t="s">
        <v>1838</v>
      </c>
      <c r="F92" s="752">
        <v>2</v>
      </c>
      <c r="G92" s="752">
        <v>737.78</v>
      </c>
      <c r="H92" s="766">
        <v>1</v>
      </c>
      <c r="I92" s="752"/>
      <c r="J92" s="752"/>
      <c r="K92" s="766">
        <v>0</v>
      </c>
      <c r="L92" s="752">
        <v>2</v>
      </c>
      <c r="M92" s="753">
        <v>737.78</v>
      </c>
    </row>
    <row r="93" spans="1:13" ht="14.4" customHeight="1" x14ac:dyDescent="0.3">
      <c r="A93" s="747" t="s">
        <v>560</v>
      </c>
      <c r="B93" s="748" t="s">
        <v>1839</v>
      </c>
      <c r="C93" s="748" t="s">
        <v>1840</v>
      </c>
      <c r="D93" s="748" t="s">
        <v>1841</v>
      </c>
      <c r="E93" s="748" t="s">
        <v>1842</v>
      </c>
      <c r="F93" s="752"/>
      <c r="G93" s="752"/>
      <c r="H93" s="766">
        <v>0</v>
      </c>
      <c r="I93" s="752">
        <v>14</v>
      </c>
      <c r="J93" s="752">
        <v>607.87999999999988</v>
      </c>
      <c r="K93" s="766">
        <v>1</v>
      </c>
      <c r="L93" s="752">
        <v>14</v>
      </c>
      <c r="M93" s="753">
        <v>607.87999999999988</v>
      </c>
    </row>
    <row r="94" spans="1:13" ht="14.4" customHeight="1" x14ac:dyDescent="0.3">
      <c r="A94" s="747" t="s">
        <v>560</v>
      </c>
      <c r="B94" s="748" t="s">
        <v>1843</v>
      </c>
      <c r="C94" s="748" t="s">
        <v>1844</v>
      </c>
      <c r="D94" s="748" t="s">
        <v>1845</v>
      </c>
      <c r="E94" s="748" t="s">
        <v>1846</v>
      </c>
      <c r="F94" s="752"/>
      <c r="G94" s="752"/>
      <c r="H94" s="766">
        <v>0</v>
      </c>
      <c r="I94" s="752">
        <v>71</v>
      </c>
      <c r="J94" s="752">
        <v>2386.16</v>
      </c>
      <c r="K94" s="766">
        <v>1</v>
      </c>
      <c r="L94" s="752">
        <v>71</v>
      </c>
      <c r="M94" s="753">
        <v>2386.16</v>
      </c>
    </row>
    <row r="95" spans="1:13" ht="14.4" customHeight="1" x14ac:dyDescent="0.3">
      <c r="A95" s="747" t="s">
        <v>560</v>
      </c>
      <c r="B95" s="748" t="s">
        <v>1843</v>
      </c>
      <c r="C95" s="748" t="s">
        <v>1847</v>
      </c>
      <c r="D95" s="748" t="s">
        <v>1848</v>
      </c>
      <c r="E95" s="748" t="s">
        <v>1849</v>
      </c>
      <c r="F95" s="752"/>
      <c r="G95" s="752"/>
      <c r="H95" s="766">
        <v>0</v>
      </c>
      <c r="I95" s="752">
        <v>13</v>
      </c>
      <c r="J95" s="752">
        <v>660.06000000000017</v>
      </c>
      <c r="K95" s="766">
        <v>1</v>
      </c>
      <c r="L95" s="752">
        <v>13</v>
      </c>
      <c r="M95" s="753">
        <v>660.06000000000017</v>
      </c>
    </row>
    <row r="96" spans="1:13" ht="14.4" customHeight="1" x14ac:dyDescent="0.3">
      <c r="A96" s="747" t="s">
        <v>560</v>
      </c>
      <c r="B96" s="748" t="s">
        <v>1843</v>
      </c>
      <c r="C96" s="748" t="s">
        <v>1850</v>
      </c>
      <c r="D96" s="748" t="s">
        <v>1848</v>
      </c>
      <c r="E96" s="748" t="s">
        <v>1851</v>
      </c>
      <c r="F96" s="752"/>
      <c r="G96" s="752"/>
      <c r="H96" s="766">
        <v>0</v>
      </c>
      <c r="I96" s="752">
        <v>7</v>
      </c>
      <c r="J96" s="752">
        <v>354.48</v>
      </c>
      <c r="K96" s="766">
        <v>1</v>
      </c>
      <c r="L96" s="752">
        <v>7</v>
      </c>
      <c r="M96" s="753">
        <v>354.48</v>
      </c>
    </row>
    <row r="97" spans="1:13" ht="14.4" customHeight="1" x14ac:dyDescent="0.3">
      <c r="A97" s="747" t="s">
        <v>560</v>
      </c>
      <c r="B97" s="748" t="s">
        <v>1852</v>
      </c>
      <c r="C97" s="748" t="s">
        <v>1853</v>
      </c>
      <c r="D97" s="748" t="s">
        <v>1854</v>
      </c>
      <c r="E97" s="748" t="s">
        <v>1855</v>
      </c>
      <c r="F97" s="752"/>
      <c r="G97" s="752"/>
      <c r="H97" s="766">
        <v>0</v>
      </c>
      <c r="I97" s="752">
        <v>2</v>
      </c>
      <c r="J97" s="752">
        <v>330</v>
      </c>
      <c r="K97" s="766">
        <v>1</v>
      </c>
      <c r="L97" s="752">
        <v>2</v>
      </c>
      <c r="M97" s="753">
        <v>330</v>
      </c>
    </row>
    <row r="98" spans="1:13" ht="14.4" customHeight="1" x14ac:dyDescent="0.3">
      <c r="A98" s="747" t="s">
        <v>560</v>
      </c>
      <c r="B98" s="748" t="s">
        <v>1852</v>
      </c>
      <c r="C98" s="748" t="s">
        <v>1856</v>
      </c>
      <c r="D98" s="748" t="s">
        <v>1854</v>
      </c>
      <c r="E98" s="748" t="s">
        <v>1857</v>
      </c>
      <c r="F98" s="752"/>
      <c r="G98" s="752"/>
      <c r="H98" s="766">
        <v>0</v>
      </c>
      <c r="I98" s="752">
        <v>1</v>
      </c>
      <c r="J98" s="752">
        <v>225.5</v>
      </c>
      <c r="K98" s="766">
        <v>1</v>
      </c>
      <c r="L98" s="752">
        <v>1</v>
      </c>
      <c r="M98" s="753">
        <v>225.5</v>
      </c>
    </row>
    <row r="99" spans="1:13" ht="14.4" customHeight="1" x14ac:dyDescent="0.3">
      <c r="A99" s="747" t="s">
        <v>560</v>
      </c>
      <c r="B99" s="748" t="s">
        <v>1858</v>
      </c>
      <c r="C99" s="748" t="s">
        <v>1859</v>
      </c>
      <c r="D99" s="748" t="s">
        <v>707</v>
      </c>
      <c r="E99" s="748" t="s">
        <v>1860</v>
      </c>
      <c r="F99" s="752"/>
      <c r="G99" s="752"/>
      <c r="H99" s="766">
        <v>0</v>
      </c>
      <c r="I99" s="752">
        <v>2</v>
      </c>
      <c r="J99" s="752">
        <v>1015.6000000000001</v>
      </c>
      <c r="K99" s="766">
        <v>1</v>
      </c>
      <c r="L99" s="752">
        <v>2</v>
      </c>
      <c r="M99" s="753">
        <v>1015.6000000000001</v>
      </c>
    </row>
    <row r="100" spans="1:13" ht="14.4" customHeight="1" x14ac:dyDescent="0.3">
      <c r="A100" s="747" t="s">
        <v>560</v>
      </c>
      <c r="B100" s="748" t="s">
        <v>1858</v>
      </c>
      <c r="C100" s="748" t="s">
        <v>1861</v>
      </c>
      <c r="D100" s="748" t="s">
        <v>1862</v>
      </c>
      <c r="E100" s="748" t="s">
        <v>1863</v>
      </c>
      <c r="F100" s="752"/>
      <c r="G100" s="752"/>
      <c r="H100" s="766">
        <v>0</v>
      </c>
      <c r="I100" s="752">
        <v>8</v>
      </c>
      <c r="J100" s="752">
        <v>466.96999999999991</v>
      </c>
      <c r="K100" s="766">
        <v>1</v>
      </c>
      <c r="L100" s="752">
        <v>8</v>
      </c>
      <c r="M100" s="753">
        <v>466.96999999999991</v>
      </c>
    </row>
    <row r="101" spans="1:13" ht="14.4" customHeight="1" x14ac:dyDescent="0.3">
      <c r="A101" s="747" t="s">
        <v>560</v>
      </c>
      <c r="B101" s="748" t="s">
        <v>1864</v>
      </c>
      <c r="C101" s="748" t="s">
        <v>1865</v>
      </c>
      <c r="D101" s="748" t="s">
        <v>1866</v>
      </c>
      <c r="E101" s="748" t="s">
        <v>1867</v>
      </c>
      <c r="F101" s="752"/>
      <c r="G101" s="752"/>
      <c r="H101" s="766">
        <v>0</v>
      </c>
      <c r="I101" s="752">
        <v>1</v>
      </c>
      <c r="J101" s="752">
        <v>219.44000000000005</v>
      </c>
      <c r="K101" s="766">
        <v>1</v>
      </c>
      <c r="L101" s="752">
        <v>1</v>
      </c>
      <c r="M101" s="753">
        <v>219.44000000000005</v>
      </c>
    </row>
    <row r="102" spans="1:13" ht="14.4" customHeight="1" x14ac:dyDescent="0.3">
      <c r="A102" s="747" t="s">
        <v>560</v>
      </c>
      <c r="B102" s="748" t="s">
        <v>1868</v>
      </c>
      <c r="C102" s="748" t="s">
        <v>1869</v>
      </c>
      <c r="D102" s="748" t="s">
        <v>1870</v>
      </c>
      <c r="E102" s="748" t="s">
        <v>1871</v>
      </c>
      <c r="F102" s="752">
        <v>1</v>
      </c>
      <c r="G102" s="752">
        <v>224.2</v>
      </c>
      <c r="H102" s="766">
        <v>1</v>
      </c>
      <c r="I102" s="752"/>
      <c r="J102" s="752"/>
      <c r="K102" s="766">
        <v>0</v>
      </c>
      <c r="L102" s="752">
        <v>1</v>
      </c>
      <c r="M102" s="753">
        <v>224.2</v>
      </c>
    </row>
    <row r="103" spans="1:13" ht="14.4" customHeight="1" x14ac:dyDescent="0.3">
      <c r="A103" s="747" t="s">
        <v>560</v>
      </c>
      <c r="B103" s="748" t="s">
        <v>1872</v>
      </c>
      <c r="C103" s="748" t="s">
        <v>1873</v>
      </c>
      <c r="D103" s="748" t="s">
        <v>965</v>
      </c>
      <c r="E103" s="748" t="s">
        <v>1874</v>
      </c>
      <c r="F103" s="752"/>
      <c r="G103" s="752"/>
      <c r="H103" s="766">
        <v>0</v>
      </c>
      <c r="I103" s="752">
        <v>1</v>
      </c>
      <c r="J103" s="752">
        <v>166.90999999999997</v>
      </c>
      <c r="K103" s="766">
        <v>1</v>
      </c>
      <c r="L103" s="752">
        <v>1</v>
      </c>
      <c r="M103" s="753">
        <v>166.90999999999997</v>
      </c>
    </row>
    <row r="104" spans="1:13" ht="14.4" customHeight="1" x14ac:dyDescent="0.3">
      <c r="A104" s="747" t="s">
        <v>560</v>
      </c>
      <c r="B104" s="748" t="s">
        <v>1875</v>
      </c>
      <c r="C104" s="748" t="s">
        <v>1876</v>
      </c>
      <c r="D104" s="748" t="s">
        <v>1877</v>
      </c>
      <c r="E104" s="748" t="s">
        <v>1878</v>
      </c>
      <c r="F104" s="752"/>
      <c r="G104" s="752"/>
      <c r="H104" s="766">
        <v>0</v>
      </c>
      <c r="I104" s="752">
        <v>6</v>
      </c>
      <c r="J104" s="752">
        <v>283.14000000000004</v>
      </c>
      <c r="K104" s="766">
        <v>1</v>
      </c>
      <c r="L104" s="752">
        <v>6</v>
      </c>
      <c r="M104" s="753">
        <v>283.14000000000004</v>
      </c>
    </row>
    <row r="105" spans="1:13" ht="14.4" customHeight="1" x14ac:dyDescent="0.3">
      <c r="A105" s="747" t="s">
        <v>560</v>
      </c>
      <c r="B105" s="748" t="s">
        <v>1875</v>
      </c>
      <c r="C105" s="748" t="s">
        <v>1879</v>
      </c>
      <c r="D105" s="748" t="s">
        <v>1877</v>
      </c>
      <c r="E105" s="748" t="s">
        <v>1880</v>
      </c>
      <c r="F105" s="752"/>
      <c r="G105" s="752"/>
      <c r="H105" s="766">
        <v>0</v>
      </c>
      <c r="I105" s="752">
        <v>1</v>
      </c>
      <c r="J105" s="752">
        <v>727.32000000000016</v>
      </c>
      <c r="K105" s="766">
        <v>1</v>
      </c>
      <c r="L105" s="752">
        <v>1</v>
      </c>
      <c r="M105" s="753">
        <v>727.32000000000016</v>
      </c>
    </row>
    <row r="106" spans="1:13" ht="14.4" customHeight="1" x14ac:dyDescent="0.3">
      <c r="A106" s="747" t="s">
        <v>560</v>
      </c>
      <c r="B106" s="748" t="s">
        <v>1881</v>
      </c>
      <c r="C106" s="748" t="s">
        <v>1882</v>
      </c>
      <c r="D106" s="748" t="s">
        <v>1883</v>
      </c>
      <c r="E106" s="748" t="s">
        <v>1884</v>
      </c>
      <c r="F106" s="752"/>
      <c r="G106" s="752"/>
      <c r="H106" s="766">
        <v>0</v>
      </c>
      <c r="I106" s="752">
        <v>9</v>
      </c>
      <c r="J106" s="752">
        <v>82.029999999999987</v>
      </c>
      <c r="K106" s="766">
        <v>1</v>
      </c>
      <c r="L106" s="752">
        <v>9</v>
      </c>
      <c r="M106" s="753">
        <v>82.029999999999987</v>
      </c>
    </row>
    <row r="107" spans="1:13" ht="14.4" customHeight="1" x14ac:dyDescent="0.3">
      <c r="A107" s="747" t="s">
        <v>560</v>
      </c>
      <c r="B107" s="748" t="s">
        <v>1885</v>
      </c>
      <c r="C107" s="748" t="s">
        <v>1886</v>
      </c>
      <c r="D107" s="748" t="s">
        <v>1165</v>
      </c>
      <c r="E107" s="748" t="s">
        <v>1887</v>
      </c>
      <c r="F107" s="752"/>
      <c r="G107" s="752"/>
      <c r="H107" s="766">
        <v>0</v>
      </c>
      <c r="I107" s="752">
        <v>7</v>
      </c>
      <c r="J107" s="752">
        <v>153.72000000000003</v>
      </c>
      <c r="K107" s="766">
        <v>1</v>
      </c>
      <c r="L107" s="752">
        <v>7</v>
      </c>
      <c r="M107" s="753">
        <v>153.72000000000003</v>
      </c>
    </row>
    <row r="108" spans="1:13" ht="14.4" customHeight="1" x14ac:dyDescent="0.3">
      <c r="A108" s="747" t="s">
        <v>560</v>
      </c>
      <c r="B108" s="748" t="s">
        <v>1885</v>
      </c>
      <c r="C108" s="748" t="s">
        <v>1888</v>
      </c>
      <c r="D108" s="748" t="s">
        <v>1165</v>
      </c>
      <c r="E108" s="748" t="s">
        <v>1889</v>
      </c>
      <c r="F108" s="752"/>
      <c r="G108" s="752"/>
      <c r="H108" s="766">
        <v>0</v>
      </c>
      <c r="I108" s="752">
        <v>6</v>
      </c>
      <c r="J108" s="752">
        <v>272.94000000000005</v>
      </c>
      <c r="K108" s="766">
        <v>1</v>
      </c>
      <c r="L108" s="752">
        <v>6</v>
      </c>
      <c r="M108" s="753">
        <v>272.94000000000005</v>
      </c>
    </row>
    <row r="109" spans="1:13" ht="14.4" customHeight="1" x14ac:dyDescent="0.3">
      <c r="A109" s="747" t="s">
        <v>560</v>
      </c>
      <c r="B109" s="748" t="s">
        <v>1890</v>
      </c>
      <c r="C109" s="748" t="s">
        <v>1891</v>
      </c>
      <c r="D109" s="748" t="s">
        <v>676</v>
      </c>
      <c r="E109" s="748" t="s">
        <v>1738</v>
      </c>
      <c r="F109" s="752"/>
      <c r="G109" s="752"/>
      <c r="H109" s="766">
        <v>0</v>
      </c>
      <c r="I109" s="752">
        <v>6</v>
      </c>
      <c r="J109" s="752">
        <v>118.79999999999998</v>
      </c>
      <c r="K109" s="766">
        <v>1</v>
      </c>
      <c r="L109" s="752">
        <v>6</v>
      </c>
      <c r="M109" s="753">
        <v>118.79999999999998</v>
      </c>
    </row>
    <row r="110" spans="1:13" ht="14.4" customHeight="1" x14ac:dyDescent="0.3">
      <c r="A110" s="747" t="s">
        <v>560</v>
      </c>
      <c r="B110" s="748" t="s">
        <v>1890</v>
      </c>
      <c r="C110" s="748" t="s">
        <v>1892</v>
      </c>
      <c r="D110" s="748" t="s">
        <v>678</v>
      </c>
      <c r="E110" s="748" t="s">
        <v>1742</v>
      </c>
      <c r="F110" s="752"/>
      <c r="G110" s="752"/>
      <c r="H110" s="766">
        <v>0</v>
      </c>
      <c r="I110" s="752">
        <v>3</v>
      </c>
      <c r="J110" s="752">
        <v>81.239999999999981</v>
      </c>
      <c r="K110" s="766">
        <v>1</v>
      </c>
      <c r="L110" s="752">
        <v>3</v>
      </c>
      <c r="M110" s="753">
        <v>81.239999999999981</v>
      </c>
    </row>
    <row r="111" spans="1:13" ht="14.4" customHeight="1" x14ac:dyDescent="0.3">
      <c r="A111" s="747" t="s">
        <v>560</v>
      </c>
      <c r="B111" s="748" t="s">
        <v>1893</v>
      </c>
      <c r="C111" s="748" t="s">
        <v>1894</v>
      </c>
      <c r="D111" s="748" t="s">
        <v>608</v>
      </c>
      <c r="E111" s="748" t="s">
        <v>1742</v>
      </c>
      <c r="F111" s="752"/>
      <c r="G111" s="752"/>
      <c r="H111" s="766">
        <v>0</v>
      </c>
      <c r="I111" s="752">
        <v>1</v>
      </c>
      <c r="J111" s="752">
        <v>98.259999999999991</v>
      </c>
      <c r="K111" s="766">
        <v>1</v>
      </c>
      <c r="L111" s="752">
        <v>1</v>
      </c>
      <c r="M111" s="753">
        <v>98.259999999999991</v>
      </c>
    </row>
    <row r="112" spans="1:13" ht="14.4" customHeight="1" x14ac:dyDescent="0.3">
      <c r="A112" s="747" t="s">
        <v>560</v>
      </c>
      <c r="B112" s="748" t="s">
        <v>1895</v>
      </c>
      <c r="C112" s="748" t="s">
        <v>1896</v>
      </c>
      <c r="D112" s="748" t="s">
        <v>1897</v>
      </c>
      <c r="E112" s="748" t="s">
        <v>1898</v>
      </c>
      <c r="F112" s="752"/>
      <c r="G112" s="752"/>
      <c r="H112" s="766">
        <v>0</v>
      </c>
      <c r="I112" s="752">
        <v>1</v>
      </c>
      <c r="J112" s="752">
        <v>114.36999999999998</v>
      </c>
      <c r="K112" s="766">
        <v>1</v>
      </c>
      <c r="L112" s="752">
        <v>1</v>
      </c>
      <c r="M112" s="753">
        <v>114.36999999999998</v>
      </c>
    </row>
    <row r="113" spans="1:13" ht="14.4" customHeight="1" x14ac:dyDescent="0.3">
      <c r="A113" s="747" t="s">
        <v>560</v>
      </c>
      <c r="B113" s="748" t="s">
        <v>1899</v>
      </c>
      <c r="C113" s="748" t="s">
        <v>1900</v>
      </c>
      <c r="D113" s="748" t="s">
        <v>1901</v>
      </c>
      <c r="E113" s="748" t="s">
        <v>1902</v>
      </c>
      <c r="F113" s="752">
        <v>3</v>
      </c>
      <c r="G113" s="752">
        <v>435.45</v>
      </c>
      <c r="H113" s="766">
        <v>1</v>
      </c>
      <c r="I113" s="752"/>
      <c r="J113" s="752"/>
      <c r="K113" s="766">
        <v>0</v>
      </c>
      <c r="L113" s="752">
        <v>3</v>
      </c>
      <c r="M113" s="753">
        <v>435.45</v>
      </c>
    </row>
    <row r="114" spans="1:13" ht="14.4" customHeight="1" x14ac:dyDescent="0.3">
      <c r="A114" s="747" t="s">
        <v>560</v>
      </c>
      <c r="B114" s="748" t="s">
        <v>1903</v>
      </c>
      <c r="C114" s="748" t="s">
        <v>1904</v>
      </c>
      <c r="D114" s="748" t="s">
        <v>1905</v>
      </c>
      <c r="E114" s="748" t="s">
        <v>1906</v>
      </c>
      <c r="F114" s="752"/>
      <c r="G114" s="752"/>
      <c r="H114" s="766">
        <v>0</v>
      </c>
      <c r="I114" s="752">
        <v>1</v>
      </c>
      <c r="J114" s="752">
        <v>131.97000000000003</v>
      </c>
      <c r="K114" s="766">
        <v>1</v>
      </c>
      <c r="L114" s="752">
        <v>1</v>
      </c>
      <c r="M114" s="753">
        <v>131.97000000000003</v>
      </c>
    </row>
    <row r="115" spans="1:13" ht="14.4" customHeight="1" x14ac:dyDescent="0.3">
      <c r="A115" s="747" t="s">
        <v>560</v>
      </c>
      <c r="B115" s="748" t="s">
        <v>1907</v>
      </c>
      <c r="C115" s="748" t="s">
        <v>1908</v>
      </c>
      <c r="D115" s="748" t="s">
        <v>673</v>
      </c>
      <c r="E115" s="748" t="s">
        <v>1688</v>
      </c>
      <c r="F115" s="752"/>
      <c r="G115" s="752"/>
      <c r="H115" s="766">
        <v>0</v>
      </c>
      <c r="I115" s="752">
        <v>2</v>
      </c>
      <c r="J115" s="752">
        <v>140.80000000000001</v>
      </c>
      <c r="K115" s="766">
        <v>1</v>
      </c>
      <c r="L115" s="752">
        <v>2</v>
      </c>
      <c r="M115" s="753">
        <v>140.80000000000001</v>
      </c>
    </row>
    <row r="116" spans="1:13" ht="14.4" customHeight="1" x14ac:dyDescent="0.3">
      <c r="A116" s="747" t="s">
        <v>560</v>
      </c>
      <c r="B116" s="748" t="s">
        <v>1909</v>
      </c>
      <c r="C116" s="748" t="s">
        <v>1910</v>
      </c>
      <c r="D116" s="748" t="s">
        <v>1911</v>
      </c>
      <c r="E116" s="748" t="s">
        <v>1912</v>
      </c>
      <c r="F116" s="752"/>
      <c r="G116" s="752"/>
      <c r="H116" s="766">
        <v>0</v>
      </c>
      <c r="I116" s="752">
        <v>1</v>
      </c>
      <c r="J116" s="752">
        <v>198.94</v>
      </c>
      <c r="K116" s="766">
        <v>1</v>
      </c>
      <c r="L116" s="752">
        <v>1</v>
      </c>
      <c r="M116" s="753">
        <v>198.94</v>
      </c>
    </row>
    <row r="117" spans="1:13" ht="14.4" customHeight="1" x14ac:dyDescent="0.3">
      <c r="A117" s="747" t="s">
        <v>560</v>
      </c>
      <c r="B117" s="748" t="s">
        <v>1909</v>
      </c>
      <c r="C117" s="748" t="s">
        <v>1913</v>
      </c>
      <c r="D117" s="748" t="s">
        <v>1911</v>
      </c>
      <c r="E117" s="748" t="s">
        <v>1914</v>
      </c>
      <c r="F117" s="752"/>
      <c r="G117" s="752"/>
      <c r="H117" s="766">
        <v>0</v>
      </c>
      <c r="I117" s="752">
        <v>4</v>
      </c>
      <c r="J117" s="752">
        <v>1619.1600000000003</v>
      </c>
      <c r="K117" s="766">
        <v>1</v>
      </c>
      <c r="L117" s="752">
        <v>4</v>
      </c>
      <c r="M117" s="753">
        <v>1619.1600000000003</v>
      </c>
    </row>
    <row r="118" spans="1:13" ht="14.4" customHeight="1" x14ac:dyDescent="0.3">
      <c r="A118" s="747" t="s">
        <v>560</v>
      </c>
      <c r="B118" s="748" t="s">
        <v>1909</v>
      </c>
      <c r="C118" s="748" t="s">
        <v>1915</v>
      </c>
      <c r="D118" s="748" t="s">
        <v>1916</v>
      </c>
      <c r="E118" s="748" t="s">
        <v>1912</v>
      </c>
      <c r="F118" s="752">
        <v>1</v>
      </c>
      <c r="G118" s="752">
        <v>197.56</v>
      </c>
      <c r="H118" s="766">
        <v>1</v>
      </c>
      <c r="I118" s="752"/>
      <c r="J118" s="752"/>
      <c r="K118" s="766">
        <v>0</v>
      </c>
      <c r="L118" s="752">
        <v>1</v>
      </c>
      <c r="M118" s="753">
        <v>197.56</v>
      </c>
    </row>
    <row r="119" spans="1:13" ht="14.4" customHeight="1" x14ac:dyDescent="0.3">
      <c r="A119" s="747" t="s">
        <v>560</v>
      </c>
      <c r="B119" s="748" t="s">
        <v>1917</v>
      </c>
      <c r="C119" s="748" t="s">
        <v>1918</v>
      </c>
      <c r="D119" s="748" t="s">
        <v>1919</v>
      </c>
      <c r="E119" s="748" t="s">
        <v>1920</v>
      </c>
      <c r="F119" s="752"/>
      <c r="G119" s="752"/>
      <c r="H119" s="766">
        <v>0</v>
      </c>
      <c r="I119" s="752">
        <v>5</v>
      </c>
      <c r="J119" s="752">
        <v>448.48</v>
      </c>
      <c r="K119" s="766">
        <v>1</v>
      </c>
      <c r="L119" s="752">
        <v>5</v>
      </c>
      <c r="M119" s="753">
        <v>448.48</v>
      </c>
    </row>
    <row r="120" spans="1:13" ht="14.4" customHeight="1" x14ac:dyDescent="0.3">
      <c r="A120" s="747" t="s">
        <v>560</v>
      </c>
      <c r="B120" s="748" t="s">
        <v>1921</v>
      </c>
      <c r="C120" s="748" t="s">
        <v>1922</v>
      </c>
      <c r="D120" s="748" t="s">
        <v>1923</v>
      </c>
      <c r="E120" s="748" t="s">
        <v>1924</v>
      </c>
      <c r="F120" s="752"/>
      <c r="G120" s="752"/>
      <c r="H120" s="766">
        <v>0</v>
      </c>
      <c r="I120" s="752">
        <v>1</v>
      </c>
      <c r="J120" s="752">
        <v>686.44</v>
      </c>
      <c r="K120" s="766">
        <v>1</v>
      </c>
      <c r="L120" s="752">
        <v>1</v>
      </c>
      <c r="M120" s="753">
        <v>686.44</v>
      </c>
    </row>
    <row r="121" spans="1:13" ht="14.4" customHeight="1" x14ac:dyDescent="0.3">
      <c r="A121" s="747" t="s">
        <v>560</v>
      </c>
      <c r="B121" s="748" t="s">
        <v>1925</v>
      </c>
      <c r="C121" s="748" t="s">
        <v>1926</v>
      </c>
      <c r="D121" s="748" t="s">
        <v>1927</v>
      </c>
      <c r="E121" s="748" t="s">
        <v>1928</v>
      </c>
      <c r="F121" s="752"/>
      <c r="G121" s="752"/>
      <c r="H121" s="766">
        <v>0</v>
      </c>
      <c r="I121" s="752">
        <v>2</v>
      </c>
      <c r="J121" s="752">
        <v>2544.3000000000002</v>
      </c>
      <c r="K121" s="766">
        <v>1</v>
      </c>
      <c r="L121" s="752">
        <v>2</v>
      </c>
      <c r="M121" s="753">
        <v>2544.3000000000002</v>
      </c>
    </row>
    <row r="122" spans="1:13" ht="14.4" customHeight="1" x14ac:dyDescent="0.3">
      <c r="A122" s="747" t="s">
        <v>560</v>
      </c>
      <c r="B122" s="748" t="s">
        <v>1929</v>
      </c>
      <c r="C122" s="748" t="s">
        <v>1930</v>
      </c>
      <c r="D122" s="748" t="s">
        <v>1174</v>
      </c>
      <c r="E122" s="748" t="s">
        <v>1175</v>
      </c>
      <c r="F122" s="752"/>
      <c r="G122" s="752"/>
      <c r="H122" s="766">
        <v>0</v>
      </c>
      <c r="I122" s="752">
        <v>10</v>
      </c>
      <c r="J122" s="752">
        <v>1647.3000000000002</v>
      </c>
      <c r="K122" s="766">
        <v>1</v>
      </c>
      <c r="L122" s="752">
        <v>10</v>
      </c>
      <c r="M122" s="753">
        <v>1647.3000000000002</v>
      </c>
    </row>
    <row r="123" spans="1:13" ht="14.4" customHeight="1" x14ac:dyDescent="0.3">
      <c r="A123" s="747" t="s">
        <v>560</v>
      </c>
      <c r="B123" s="748" t="s">
        <v>1929</v>
      </c>
      <c r="C123" s="748" t="s">
        <v>1931</v>
      </c>
      <c r="D123" s="748" t="s">
        <v>1180</v>
      </c>
      <c r="E123" s="748" t="s">
        <v>1932</v>
      </c>
      <c r="F123" s="752">
        <v>2</v>
      </c>
      <c r="G123" s="752">
        <v>339.12</v>
      </c>
      <c r="H123" s="766">
        <v>1</v>
      </c>
      <c r="I123" s="752"/>
      <c r="J123" s="752"/>
      <c r="K123" s="766">
        <v>0</v>
      </c>
      <c r="L123" s="752">
        <v>2</v>
      </c>
      <c r="M123" s="753">
        <v>339.12</v>
      </c>
    </row>
    <row r="124" spans="1:13" ht="14.4" customHeight="1" x14ac:dyDescent="0.3">
      <c r="A124" s="747" t="s">
        <v>560</v>
      </c>
      <c r="B124" s="748" t="s">
        <v>1929</v>
      </c>
      <c r="C124" s="748" t="s">
        <v>1933</v>
      </c>
      <c r="D124" s="748" t="s">
        <v>1205</v>
      </c>
      <c r="E124" s="748" t="s">
        <v>1934</v>
      </c>
      <c r="F124" s="752"/>
      <c r="G124" s="752"/>
      <c r="H124" s="766">
        <v>0</v>
      </c>
      <c r="I124" s="752">
        <v>2</v>
      </c>
      <c r="J124" s="752">
        <v>392.19</v>
      </c>
      <c r="K124" s="766">
        <v>1</v>
      </c>
      <c r="L124" s="752">
        <v>2</v>
      </c>
      <c r="M124" s="753">
        <v>392.19</v>
      </c>
    </row>
    <row r="125" spans="1:13" ht="14.4" customHeight="1" x14ac:dyDescent="0.3">
      <c r="A125" s="747" t="s">
        <v>560</v>
      </c>
      <c r="B125" s="748" t="s">
        <v>1929</v>
      </c>
      <c r="C125" s="748" t="s">
        <v>1935</v>
      </c>
      <c r="D125" s="748" t="s">
        <v>1177</v>
      </c>
      <c r="E125" s="748" t="s">
        <v>1178</v>
      </c>
      <c r="F125" s="752"/>
      <c r="G125" s="752"/>
      <c r="H125" s="766">
        <v>0</v>
      </c>
      <c r="I125" s="752">
        <v>38</v>
      </c>
      <c r="J125" s="752">
        <v>1555.8200000000002</v>
      </c>
      <c r="K125" s="766">
        <v>1</v>
      </c>
      <c r="L125" s="752">
        <v>38</v>
      </c>
      <c r="M125" s="753">
        <v>1555.8200000000002</v>
      </c>
    </row>
    <row r="126" spans="1:13" ht="14.4" customHeight="1" x14ac:dyDescent="0.3">
      <c r="A126" s="747" t="s">
        <v>560</v>
      </c>
      <c r="B126" s="748" t="s">
        <v>1929</v>
      </c>
      <c r="C126" s="748" t="s">
        <v>1936</v>
      </c>
      <c r="D126" s="748" t="s">
        <v>1179</v>
      </c>
      <c r="E126" s="748" t="s">
        <v>1178</v>
      </c>
      <c r="F126" s="752"/>
      <c r="G126" s="752"/>
      <c r="H126" s="766">
        <v>0</v>
      </c>
      <c r="I126" s="752">
        <v>29</v>
      </c>
      <c r="J126" s="752">
        <v>1187.7600000000002</v>
      </c>
      <c r="K126" s="766">
        <v>1</v>
      </c>
      <c r="L126" s="752">
        <v>29</v>
      </c>
      <c r="M126" s="753">
        <v>1187.7600000000002</v>
      </c>
    </row>
    <row r="127" spans="1:13" ht="14.4" customHeight="1" x14ac:dyDescent="0.3">
      <c r="A127" s="747" t="s">
        <v>560</v>
      </c>
      <c r="B127" s="748" t="s">
        <v>1929</v>
      </c>
      <c r="C127" s="748" t="s">
        <v>1937</v>
      </c>
      <c r="D127" s="748" t="s">
        <v>1189</v>
      </c>
      <c r="E127" s="748" t="s">
        <v>1185</v>
      </c>
      <c r="F127" s="752"/>
      <c r="G127" s="752"/>
      <c r="H127" s="766">
        <v>0</v>
      </c>
      <c r="I127" s="752">
        <v>4</v>
      </c>
      <c r="J127" s="752">
        <v>542.4</v>
      </c>
      <c r="K127" s="766">
        <v>1</v>
      </c>
      <c r="L127" s="752">
        <v>4</v>
      </c>
      <c r="M127" s="753">
        <v>542.4</v>
      </c>
    </row>
    <row r="128" spans="1:13" ht="14.4" customHeight="1" x14ac:dyDescent="0.3">
      <c r="A128" s="747" t="s">
        <v>560</v>
      </c>
      <c r="B128" s="748" t="s">
        <v>1929</v>
      </c>
      <c r="C128" s="748" t="s">
        <v>1938</v>
      </c>
      <c r="D128" s="748" t="s">
        <v>1188</v>
      </c>
      <c r="E128" s="748" t="s">
        <v>1185</v>
      </c>
      <c r="F128" s="752"/>
      <c r="G128" s="752"/>
      <c r="H128" s="766">
        <v>0</v>
      </c>
      <c r="I128" s="752">
        <v>10</v>
      </c>
      <c r="J128" s="752">
        <v>1291.4799999999998</v>
      </c>
      <c r="K128" s="766">
        <v>1</v>
      </c>
      <c r="L128" s="752">
        <v>10</v>
      </c>
      <c r="M128" s="753">
        <v>1291.4799999999998</v>
      </c>
    </row>
    <row r="129" spans="1:13" ht="14.4" customHeight="1" x14ac:dyDescent="0.3">
      <c r="A129" s="747" t="s">
        <v>560</v>
      </c>
      <c r="B129" s="748" t="s">
        <v>1929</v>
      </c>
      <c r="C129" s="748" t="s">
        <v>1939</v>
      </c>
      <c r="D129" s="748" t="s">
        <v>1193</v>
      </c>
      <c r="E129" s="748" t="s">
        <v>1185</v>
      </c>
      <c r="F129" s="752"/>
      <c r="G129" s="752"/>
      <c r="H129" s="766">
        <v>0</v>
      </c>
      <c r="I129" s="752">
        <v>6</v>
      </c>
      <c r="J129" s="752">
        <v>813.60000000000014</v>
      </c>
      <c r="K129" s="766">
        <v>1</v>
      </c>
      <c r="L129" s="752">
        <v>6</v>
      </c>
      <c r="M129" s="753">
        <v>813.60000000000014</v>
      </c>
    </row>
    <row r="130" spans="1:13" ht="14.4" customHeight="1" x14ac:dyDescent="0.3">
      <c r="A130" s="747" t="s">
        <v>560</v>
      </c>
      <c r="B130" s="748" t="s">
        <v>1929</v>
      </c>
      <c r="C130" s="748" t="s">
        <v>1940</v>
      </c>
      <c r="D130" s="748" t="s">
        <v>1190</v>
      </c>
      <c r="E130" s="748" t="s">
        <v>1185</v>
      </c>
      <c r="F130" s="752"/>
      <c r="G130" s="752"/>
      <c r="H130" s="766">
        <v>0</v>
      </c>
      <c r="I130" s="752">
        <v>2</v>
      </c>
      <c r="J130" s="752">
        <v>271.2</v>
      </c>
      <c r="K130" s="766">
        <v>1</v>
      </c>
      <c r="L130" s="752">
        <v>2</v>
      </c>
      <c r="M130" s="753">
        <v>271.2</v>
      </c>
    </row>
    <row r="131" spans="1:13" ht="14.4" customHeight="1" x14ac:dyDescent="0.3">
      <c r="A131" s="747" t="s">
        <v>560</v>
      </c>
      <c r="B131" s="748" t="s">
        <v>1929</v>
      </c>
      <c r="C131" s="748" t="s">
        <v>1941</v>
      </c>
      <c r="D131" s="748" t="s">
        <v>1187</v>
      </c>
      <c r="E131" s="748" t="s">
        <v>1185</v>
      </c>
      <c r="F131" s="752"/>
      <c r="G131" s="752"/>
      <c r="H131" s="766">
        <v>0</v>
      </c>
      <c r="I131" s="752">
        <v>6</v>
      </c>
      <c r="J131" s="752">
        <v>787.49999999999989</v>
      </c>
      <c r="K131" s="766">
        <v>1</v>
      </c>
      <c r="L131" s="752">
        <v>6</v>
      </c>
      <c r="M131" s="753">
        <v>787.49999999999989</v>
      </c>
    </row>
    <row r="132" spans="1:13" ht="14.4" customHeight="1" x14ac:dyDescent="0.3">
      <c r="A132" s="747" t="s">
        <v>560</v>
      </c>
      <c r="B132" s="748" t="s">
        <v>1929</v>
      </c>
      <c r="C132" s="748" t="s">
        <v>1942</v>
      </c>
      <c r="D132" s="748" t="s">
        <v>1186</v>
      </c>
      <c r="E132" s="748" t="s">
        <v>1185</v>
      </c>
      <c r="F132" s="752"/>
      <c r="G132" s="752"/>
      <c r="H132" s="766">
        <v>0</v>
      </c>
      <c r="I132" s="752">
        <v>3</v>
      </c>
      <c r="J132" s="752">
        <v>393.75</v>
      </c>
      <c r="K132" s="766">
        <v>1</v>
      </c>
      <c r="L132" s="752">
        <v>3</v>
      </c>
      <c r="M132" s="753">
        <v>393.75</v>
      </c>
    </row>
    <row r="133" spans="1:13" ht="14.4" customHeight="1" x14ac:dyDescent="0.3">
      <c r="A133" s="747" t="s">
        <v>560</v>
      </c>
      <c r="B133" s="748" t="s">
        <v>1929</v>
      </c>
      <c r="C133" s="748" t="s">
        <v>1943</v>
      </c>
      <c r="D133" s="748" t="s">
        <v>1194</v>
      </c>
      <c r="E133" s="748" t="s">
        <v>1944</v>
      </c>
      <c r="F133" s="752"/>
      <c r="G133" s="752"/>
      <c r="H133" s="766">
        <v>0</v>
      </c>
      <c r="I133" s="752">
        <v>1</v>
      </c>
      <c r="J133" s="752">
        <v>111.94999999999999</v>
      </c>
      <c r="K133" s="766">
        <v>1</v>
      </c>
      <c r="L133" s="752">
        <v>1</v>
      </c>
      <c r="M133" s="753">
        <v>111.94999999999999</v>
      </c>
    </row>
    <row r="134" spans="1:13" ht="14.4" customHeight="1" x14ac:dyDescent="0.3">
      <c r="A134" s="747" t="s">
        <v>560</v>
      </c>
      <c r="B134" s="748" t="s">
        <v>1929</v>
      </c>
      <c r="C134" s="748" t="s">
        <v>1945</v>
      </c>
      <c r="D134" s="748" t="s">
        <v>1199</v>
      </c>
      <c r="E134" s="748" t="s">
        <v>1944</v>
      </c>
      <c r="F134" s="752"/>
      <c r="G134" s="752"/>
      <c r="H134" s="766">
        <v>0</v>
      </c>
      <c r="I134" s="752">
        <v>12</v>
      </c>
      <c r="J134" s="752">
        <v>1346.4800000000002</v>
      </c>
      <c r="K134" s="766">
        <v>1</v>
      </c>
      <c r="L134" s="752">
        <v>12</v>
      </c>
      <c r="M134" s="753">
        <v>1346.4800000000002</v>
      </c>
    </row>
    <row r="135" spans="1:13" ht="14.4" customHeight="1" x14ac:dyDescent="0.3">
      <c r="A135" s="747" t="s">
        <v>560</v>
      </c>
      <c r="B135" s="748" t="s">
        <v>1929</v>
      </c>
      <c r="C135" s="748" t="s">
        <v>1946</v>
      </c>
      <c r="D135" s="748" t="s">
        <v>1196</v>
      </c>
      <c r="E135" s="748" t="s">
        <v>1944</v>
      </c>
      <c r="F135" s="752"/>
      <c r="G135" s="752"/>
      <c r="H135" s="766">
        <v>0</v>
      </c>
      <c r="I135" s="752">
        <v>3</v>
      </c>
      <c r="J135" s="752">
        <v>335.84999999999997</v>
      </c>
      <c r="K135" s="766">
        <v>1</v>
      </c>
      <c r="L135" s="752">
        <v>3</v>
      </c>
      <c r="M135" s="753">
        <v>335.84999999999997</v>
      </c>
    </row>
    <row r="136" spans="1:13" ht="14.4" customHeight="1" x14ac:dyDescent="0.3">
      <c r="A136" s="747" t="s">
        <v>560</v>
      </c>
      <c r="B136" s="748" t="s">
        <v>1929</v>
      </c>
      <c r="C136" s="748" t="s">
        <v>1947</v>
      </c>
      <c r="D136" s="748" t="s">
        <v>1948</v>
      </c>
      <c r="E136" s="748" t="s">
        <v>1944</v>
      </c>
      <c r="F136" s="752"/>
      <c r="G136" s="752"/>
      <c r="H136" s="766">
        <v>0</v>
      </c>
      <c r="I136" s="752">
        <v>4</v>
      </c>
      <c r="J136" s="752">
        <v>449.34</v>
      </c>
      <c r="K136" s="766">
        <v>1</v>
      </c>
      <c r="L136" s="752">
        <v>4</v>
      </c>
      <c r="M136" s="753">
        <v>449.34</v>
      </c>
    </row>
    <row r="137" spans="1:13" ht="14.4" customHeight="1" x14ac:dyDescent="0.3">
      <c r="A137" s="747" t="s">
        <v>560</v>
      </c>
      <c r="B137" s="748" t="s">
        <v>1929</v>
      </c>
      <c r="C137" s="748" t="s">
        <v>1949</v>
      </c>
      <c r="D137" s="748" t="s">
        <v>1176</v>
      </c>
      <c r="E137" s="748" t="s">
        <v>1175</v>
      </c>
      <c r="F137" s="752"/>
      <c r="G137" s="752"/>
      <c r="H137" s="766">
        <v>0</v>
      </c>
      <c r="I137" s="752">
        <v>6</v>
      </c>
      <c r="J137" s="752">
        <v>985.55999999999983</v>
      </c>
      <c r="K137" s="766">
        <v>1</v>
      </c>
      <c r="L137" s="752">
        <v>6</v>
      </c>
      <c r="M137" s="753">
        <v>985.55999999999983</v>
      </c>
    </row>
    <row r="138" spans="1:13" ht="14.4" customHeight="1" x14ac:dyDescent="0.3">
      <c r="A138" s="747" t="s">
        <v>560</v>
      </c>
      <c r="B138" s="748" t="s">
        <v>1929</v>
      </c>
      <c r="C138" s="748" t="s">
        <v>1950</v>
      </c>
      <c r="D138" s="748" t="s">
        <v>1202</v>
      </c>
      <c r="E138" s="748" t="s">
        <v>1175</v>
      </c>
      <c r="F138" s="752"/>
      <c r="G138" s="752"/>
      <c r="H138" s="766">
        <v>0</v>
      </c>
      <c r="I138" s="752">
        <v>25</v>
      </c>
      <c r="J138" s="752">
        <v>3073.95</v>
      </c>
      <c r="K138" s="766">
        <v>1</v>
      </c>
      <c r="L138" s="752">
        <v>25</v>
      </c>
      <c r="M138" s="753">
        <v>3073.95</v>
      </c>
    </row>
    <row r="139" spans="1:13" ht="14.4" customHeight="1" x14ac:dyDescent="0.3">
      <c r="A139" s="747" t="s">
        <v>560</v>
      </c>
      <c r="B139" s="748" t="s">
        <v>1929</v>
      </c>
      <c r="C139" s="748" t="s">
        <v>1951</v>
      </c>
      <c r="D139" s="748" t="s">
        <v>1201</v>
      </c>
      <c r="E139" s="748" t="s">
        <v>1175</v>
      </c>
      <c r="F139" s="752"/>
      <c r="G139" s="752"/>
      <c r="H139" s="766">
        <v>0</v>
      </c>
      <c r="I139" s="752">
        <v>4</v>
      </c>
      <c r="J139" s="752">
        <v>490.75999999999993</v>
      </c>
      <c r="K139" s="766">
        <v>1</v>
      </c>
      <c r="L139" s="752">
        <v>4</v>
      </c>
      <c r="M139" s="753">
        <v>490.75999999999993</v>
      </c>
    </row>
    <row r="140" spans="1:13" ht="14.4" customHeight="1" x14ac:dyDescent="0.3">
      <c r="A140" s="747" t="s">
        <v>560</v>
      </c>
      <c r="B140" s="748" t="s">
        <v>1929</v>
      </c>
      <c r="C140" s="748" t="s">
        <v>1952</v>
      </c>
      <c r="D140" s="748" t="s">
        <v>1200</v>
      </c>
      <c r="E140" s="748" t="s">
        <v>1175</v>
      </c>
      <c r="F140" s="752"/>
      <c r="G140" s="752"/>
      <c r="H140" s="766">
        <v>0</v>
      </c>
      <c r="I140" s="752">
        <v>2</v>
      </c>
      <c r="J140" s="752">
        <v>291.00000000000006</v>
      </c>
      <c r="K140" s="766">
        <v>1</v>
      </c>
      <c r="L140" s="752">
        <v>2</v>
      </c>
      <c r="M140" s="753">
        <v>291.00000000000006</v>
      </c>
    </row>
    <row r="141" spans="1:13" ht="14.4" customHeight="1" x14ac:dyDescent="0.3">
      <c r="A141" s="747" t="s">
        <v>560</v>
      </c>
      <c r="B141" s="748" t="s">
        <v>1929</v>
      </c>
      <c r="C141" s="748" t="s">
        <v>1953</v>
      </c>
      <c r="D141" s="748" t="s">
        <v>1954</v>
      </c>
      <c r="E141" s="748" t="s">
        <v>1183</v>
      </c>
      <c r="F141" s="752"/>
      <c r="G141" s="752"/>
      <c r="H141" s="766">
        <v>0</v>
      </c>
      <c r="I141" s="752">
        <v>2</v>
      </c>
      <c r="J141" s="752">
        <v>358.52</v>
      </c>
      <c r="K141" s="766">
        <v>1</v>
      </c>
      <c r="L141" s="752">
        <v>2</v>
      </c>
      <c r="M141" s="753">
        <v>358.52</v>
      </c>
    </row>
    <row r="142" spans="1:13" ht="14.4" customHeight="1" x14ac:dyDescent="0.3">
      <c r="A142" s="747" t="s">
        <v>560</v>
      </c>
      <c r="B142" s="748" t="s">
        <v>1929</v>
      </c>
      <c r="C142" s="748" t="s">
        <v>1955</v>
      </c>
      <c r="D142" s="748" t="s">
        <v>1191</v>
      </c>
      <c r="E142" s="748" t="s">
        <v>1185</v>
      </c>
      <c r="F142" s="752"/>
      <c r="G142" s="752"/>
      <c r="H142" s="766">
        <v>0</v>
      </c>
      <c r="I142" s="752">
        <v>2</v>
      </c>
      <c r="J142" s="752">
        <v>271.19999999999993</v>
      </c>
      <c r="K142" s="766">
        <v>1</v>
      </c>
      <c r="L142" s="752">
        <v>2</v>
      </c>
      <c r="M142" s="753">
        <v>271.19999999999993</v>
      </c>
    </row>
    <row r="143" spans="1:13" ht="14.4" customHeight="1" x14ac:dyDescent="0.3">
      <c r="A143" s="747" t="s">
        <v>560</v>
      </c>
      <c r="B143" s="748" t="s">
        <v>1929</v>
      </c>
      <c r="C143" s="748" t="s">
        <v>1956</v>
      </c>
      <c r="D143" s="748" t="s">
        <v>1192</v>
      </c>
      <c r="E143" s="748" t="s">
        <v>1185</v>
      </c>
      <c r="F143" s="752"/>
      <c r="G143" s="752"/>
      <c r="H143" s="766">
        <v>0</v>
      </c>
      <c r="I143" s="752">
        <v>6</v>
      </c>
      <c r="J143" s="752">
        <v>813.60000000000014</v>
      </c>
      <c r="K143" s="766">
        <v>1</v>
      </c>
      <c r="L143" s="752">
        <v>6</v>
      </c>
      <c r="M143" s="753">
        <v>813.60000000000014</v>
      </c>
    </row>
    <row r="144" spans="1:13" ht="14.4" customHeight="1" x14ac:dyDescent="0.3">
      <c r="A144" s="747" t="s">
        <v>560</v>
      </c>
      <c r="B144" s="748" t="s">
        <v>1929</v>
      </c>
      <c r="C144" s="748" t="s">
        <v>1957</v>
      </c>
      <c r="D144" s="748" t="s">
        <v>1958</v>
      </c>
      <c r="E144" s="748" t="s">
        <v>1185</v>
      </c>
      <c r="F144" s="752"/>
      <c r="G144" s="752"/>
      <c r="H144" s="766">
        <v>0</v>
      </c>
      <c r="I144" s="752">
        <v>4</v>
      </c>
      <c r="J144" s="752">
        <v>597.46</v>
      </c>
      <c r="K144" s="766">
        <v>1</v>
      </c>
      <c r="L144" s="752">
        <v>4</v>
      </c>
      <c r="M144" s="753">
        <v>597.46</v>
      </c>
    </row>
    <row r="145" spans="1:13" ht="14.4" customHeight="1" x14ac:dyDescent="0.3">
      <c r="A145" s="747" t="s">
        <v>566</v>
      </c>
      <c r="B145" s="748" t="s">
        <v>1959</v>
      </c>
      <c r="C145" s="748" t="s">
        <v>1960</v>
      </c>
      <c r="D145" s="748" t="s">
        <v>1415</v>
      </c>
      <c r="E145" s="748" t="s">
        <v>1961</v>
      </c>
      <c r="F145" s="752"/>
      <c r="G145" s="752"/>
      <c r="H145" s="766">
        <v>0</v>
      </c>
      <c r="I145" s="752">
        <v>1</v>
      </c>
      <c r="J145" s="752">
        <v>59.99</v>
      </c>
      <c r="K145" s="766">
        <v>1</v>
      </c>
      <c r="L145" s="752">
        <v>1</v>
      </c>
      <c r="M145" s="753">
        <v>59.99</v>
      </c>
    </row>
    <row r="146" spans="1:13" ht="14.4" customHeight="1" x14ac:dyDescent="0.3">
      <c r="A146" s="747" t="s">
        <v>566</v>
      </c>
      <c r="B146" s="748" t="s">
        <v>1588</v>
      </c>
      <c r="C146" s="748" t="s">
        <v>1589</v>
      </c>
      <c r="D146" s="748" t="s">
        <v>690</v>
      </c>
      <c r="E146" s="748" t="s">
        <v>1590</v>
      </c>
      <c r="F146" s="752"/>
      <c r="G146" s="752"/>
      <c r="H146" s="766">
        <v>0</v>
      </c>
      <c r="I146" s="752">
        <v>20</v>
      </c>
      <c r="J146" s="752">
        <v>331.70000000000005</v>
      </c>
      <c r="K146" s="766">
        <v>1</v>
      </c>
      <c r="L146" s="752">
        <v>20</v>
      </c>
      <c r="M146" s="753">
        <v>331.70000000000005</v>
      </c>
    </row>
    <row r="147" spans="1:13" ht="14.4" customHeight="1" x14ac:dyDescent="0.3">
      <c r="A147" s="747" t="s">
        <v>566</v>
      </c>
      <c r="B147" s="748" t="s">
        <v>1588</v>
      </c>
      <c r="C147" s="748" t="s">
        <v>1594</v>
      </c>
      <c r="D147" s="748" t="s">
        <v>1592</v>
      </c>
      <c r="E147" s="748" t="s">
        <v>1595</v>
      </c>
      <c r="F147" s="752"/>
      <c r="G147" s="752"/>
      <c r="H147" s="766">
        <v>0</v>
      </c>
      <c r="I147" s="752">
        <v>1</v>
      </c>
      <c r="J147" s="752">
        <v>42.88</v>
      </c>
      <c r="K147" s="766">
        <v>1</v>
      </c>
      <c r="L147" s="752">
        <v>1</v>
      </c>
      <c r="M147" s="753">
        <v>42.88</v>
      </c>
    </row>
    <row r="148" spans="1:13" ht="14.4" customHeight="1" x14ac:dyDescent="0.3">
      <c r="A148" s="747" t="s">
        <v>566</v>
      </c>
      <c r="B148" s="748" t="s">
        <v>1588</v>
      </c>
      <c r="C148" s="748" t="s">
        <v>1962</v>
      </c>
      <c r="D148" s="748" t="s">
        <v>1592</v>
      </c>
      <c r="E148" s="748" t="s">
        <v>1963</v>
      </c>
      <c r="F148" s="752"/>
      <c r="G148" s="752"/>
      <c r="H148" s="766">
        <v>0</v>
      </c>
      <c r="I148" s="752">
        <v>2</v>
      </c>
      <c r="J148" s="752">
        <v>171.50000000000003</v>
      </c>
      <c r="K148" s="766">
        <v>1</v>
      </c>
      <c r="L148" s="752">
        <v>2</v>
      </c>
      <c r="M148" s="753">
        <v>171.50000000000003</v>
      </c>
    </row>
    <row r="149" spans="1:13" ht="14.4" customHeight="1" x14ac:dyDescent="0.3">
      <c r="A149" s="747" t="s">
        <v>566</v>
      </c>
      <c r="B149" s="748" t="s">
        <v>1964</v>
      </c>
      <c r="C149" s="748" t="s">
        <v>1965</v>
      </c>
      <c r="D149" s="748" t="s">
        <v>1966</v>
      </c>
      <c r="E149" s="748" t="s">
        <v>1967</v>
      </c>
      <c r="F149" s="752"/>
      <c r="G149" s="752"/>
      <c r="H149" s="766">
        <v>0</v>
      </c>
      <c r="I149" s="752">
        <v>6</v>
      </c>
      <c r="J149" s="752">
        <v>1874.9100000000005</v>
      </c>
      <c r="K149" s="766">
        <v>1</v>
      </c>
      <c r="L149" s="752">
        <v>6</v>
      </c>
      <c r="M149" s="753">
        <v>1874.9100000000005</v>
      </c>
    </row>
    <row r="150" spans="1:13" ht="14.4" customHeight="1" x14ac:dyDescent="0.3">
      <c r="A150" s="747" t="s">
        <v>566</v>
      </c>
      <c r="B150" s="748" t="s">
        <v>1599</v>
      </c>
      <c r="C150" s="748" t="s">
        <v>1600</v>
      </c>
      <c r="D150" s="748" t="s">
        <v>745</v>
      </c>
      <c r="E150" s="748" t="s">
        <v>1601</v>
      </c>
      <c r="F150" s="752"/>
      <c r="G150" s="752"/>
      <c r="H150" s="766">
        <v>0</v>
      </c>
      <c r="I150" s="752">
        <v>4</v>
      </c>
      <c r="J150" s="752">
        <v>265.36000000000007</v>
      </c>
      <c r="K150" s="766">
        <v>1</v>
      </c>
      <c r="L150" s="752">
        <v>4</v>
      </c>
      <c r="M150" s="753">
        <v>265.36000000000007</v>
      </c>
    </row>
    <row r="151" spans="1:13" ht="14.4" customHeight="1" x14ac:dyDescent="0.3">
      <c r="A151" s="747" t="s">
        <v>566</v>
      </c>
      <c r="B151" s="748" t="s">
        <v>1602</v>
      </c>
      <c r="C151" s="748" t="s">
        <v>1968</v>
      </c>
      <c r="D151" s="748" t="s">
        <v>1365</v>
      </c>
      <c r="E151" s="748" t="s">
        <v>1366</v>
      </c>
      <c r="F151" s="752">
        <v>1</v>
      </c>
      <c r="G151" s="752">
        <v>435.14000000000016</v>
      </c>
      <c r="H151" s="766">
        <v>1</v>
      </c>
      <c r="I151" s="752"/>
      <c r="J151" s="752"/>
      <c r="K151" s="766">
        <v>0</v>
      </c>
      <c r="L151" s="752">
        <v>1</v>
      </c>
      <c r="M151" s="753">
        <v>435.14000000000016</v>
      </c>
    </row>
    <row r="152" spans="1:13" ht="14.4" customHeight="1" x14ac:dyDescent="0.3">
      <c r="A152" s="747" t="s">
        <v>566</v>
      </c>
      <c r="B152" s="748" t="s">
        <v>1602</v>
      </c>
      <c r="C152" s="748" t="s">
        <v>1603</v>
      </c>
      <c r="D152" s="748" t="s">
        <v>1604</v>
      </c>
      <c r="E152" s="748" t="s">
        <v>1605</v>
      </c>
      <c r="F152" s="752"/>
      <c r="G152" s="752"/>
      <c r="H152" s="766">
        <v>0</v>
      </c>
      <c r="I152" s="752">
        <v>1</v>
      </c>
      <c r="J152" s="752">
        <v>629.66000000000008</v>
      </c>
      <c r="K152" s="766">
        <v>1</v>
      </c>
      <c r="L152" s="752">
        <v>1</v>
      </c>
      <c r="M152" s="753">
        <v>629.66000000000008</v>
      </c>
    </row>
    <row r="153" spans="1:13" ht="14.4" customHeight="1" x14ac:dyDescent="0.3">
      <c r="A153" s="747" t="s">
        <v>566</v>
      </c>
      <c r="B153" s="748" t="s">
        <v>1606</v>
      </c>
      <c r="C153" s="748" t="s">
        <v>1607</v>
      </c>
      <c r="D153" s="748" t="s">
        <v>1608</v>
      </c>
      <c r="E153" s="748" t="s">
        <v>1609</v>
      </c>
      <c r="F153" s="752"/>
      <c r="G153" s="752"/>
      <c r="H153" s="766">
        <v>0</v>
      </c>
      <c r="I153" s="752">
        <v>1</v>
      </c>
      <c r="J153" s="752">
        <v>671.45000000000039</v>
      </c>
      <c r="K153" s="766">
        <v>1</v>
      </c>
      <c r="L153" s="752">
        <v>1</v>
      </c>
      <c r="M153" s="753">
        <v>671.45000000000039</v>
      </c>
    </row>
    <row r="154" spans="1:13" ht="14.4" customHeight="1" x14ac:dyDescent="0.3">
      <c r="A154" s="747" t="s">
        <v>566</v>
      </c>
      <c r="B154" s="748" t="s">
        <v>1969</v>
      </c>
      <c r="C154" s="748" t="s">
        <v>1970</v>
      </c>
      <c r="D154" s="748" t="s">
        <v>1971</v>
      </c>
      <c r="E154" s="748" t="s">
        <v>1972</v>
      </c>
      <c r="F154" s="752">
        <v>1</v>
      </c>
      <c r="G154" s="752">
        <v>71.59</v>
      </c>
      <c r="H154" s="766">
        <v>1</v>
      </c>
      <c r="I154" s="752"/>
      <c r="J154" s="752"/>
      <c r="K154" s="766">
        <v>0</v>
      </c>
      <c r="L154" s="752">
        <v>1</v>
      </c>
      <c r="M154" s="753">
        <v>71.59</v>
      </c>
    </row>
    <row r="155" spans="1:13" ht="14.4" customHeight="1" x14ac:dyDescent="0.3">
      <c r="A155" s="747" t="s">
        <v>566</v>
      </c>
      <c r="B155" s="748" t="s">
        <v>1610</v>
      </c>
      <c r="C155" s="748" t="s">
        <v>1973</v>
      </c>
      <c r="D155" s="748" t="s">
        <v>1612</v>
      </c>
      <c r="E155" s="748" t="s">
        <v>914</v>
      </c>
      <c r="F155" s="752"/>
      <c r="G155" s="752"/>
      <c r="H155" s="766">
        <v>0</v>
      </c>
      <c r="I155" s="752">
        <v>1</v>
      </c>
      <c r="J155" s="752">
        <v>29.06</v>
      </c>
      <c r="K155" s="766">
        <v>1</v>
      </c>
      <c r="L155" s="752">
        <v>1</v>
      </c>
      <c r="M155" s="753">
        <v>29.06</v>
      </c>
    </row>
    <row r="156" spans="1:13" ht="14.4" customHeight="1" x14ac:dyDescent="0.3">
      <c r="A156" s="747" t="s">
        <v>566</v>
      </c>
      <c r="B156" s="748" t="s">
        <v>1614</v>
      </c>
      <c r="C156" s="748" t="s">
        <v>1974</v>
      </c>
      <c r="D156" s="748" t="s">
        <v>1357</v>
      </c>
      <c r="E156" s="748" t="s">
        <v>1975</v>
      </c>
      <c r="F156" s="752"/>
      <c r="G156" s="752"/>
      <c r="H156" s="766">
        <v>0</v>
      </c>
      <c r="I156" s="752">
        <v>0</v>
      </c>
      <c r="J156" s="752">
        <v>-2.2737367544323206E-13</v>
      </c>
      <c r="K156" s="766">
        <v>1</v>
      </c>
      <c r="L156" s="752">
        <v>0</v>
      </c>
      <c r="M156" s="753">
        <v>-2.2737367544323206E-13</v>
      </c>
    </row>
    <row r="157" spans="1:13" ht="14.4" customHeight="1" x14ac:dyDescent="0.3">
      <c r="A157" s="747" t="s">
        <v>566</v>
      </c>
      <c r="B157" s="748" t="s">
        <v>1614</v>
      </c>
      <c r="C157" s="748" t="s">
        <v>1617</v>
      </c>
      <c r="D157" s="748" t="s">
        <v>804</v>
      </c>
      <c r="E157" s="748" t="s">
        <v>1618</v>
      </c>
      <c r="F157" s="752"/>
      <c r="G157" s="752"/>
      <c r="H157" s="766">
        <v>0</v>
      </c>
      <c r="I157" s="752">
        <v>22</v>
      </c>
      <c r="J157" s="752">
        <v>5980.7000000000007</v>
      </c>
      <c r="K157" s="766">
        <v>1</v>
      </c>
      <c r="L157" s="752">
        <v>22</v>
      </c>
      <c r="M157" s="753">
        <v>5980.7000000000007</v>
      </c>
    </row>
    <row r="158" spans="1:13" ht="14.4" customHeight="1" x14ac:dyDescent="0.3">
      <c r="A158" s="747" t="s">
        <v>566</v>
      </c>
      <c r="B158" s="748" t="s">
        <v>1614</v>
      </c>
      <c r="C158" s="748" t="s">
        <v>1619</v>
      </c>
      <c r="D158" s="748" t="s">
        <v>804</v>
      </c>
      <c r="E158" s="748" t="s">
        <v>1620</v>
      </c>
      <c r="F158" s="752"/>
      <c r="G158" s="752"/>
      <c r="H158" s="766">
        <v>0</v>
      </c>
      <c r="I158" s="752">
        <v>7</v>
      </c>
      <c r="J158" s="752">
        <v>4414.6200000000008</v>
      </c>
      <c r="K158" s="766">
        <v>1</v>
      </c>
      <c r="L158" s="752">
        <v>7</v>
      </c>
      <c r="M158" s="753">
        <v>4414.6200000000008</v>
      </c>
    </row>
    <row r="159" spans="1:13" ht="14.4" customHeight="1" x14ac:dyDescent="0.3">
      <c r="A159" s="747" t="s">
        <v>566</v>
      </c>
      <c r="B159" s="748" t="s">
        <v>1614</v>
      </c>
      <c r="C159" s="748" t="s">
        <v>1623</v>
      </c>
      <c r="D159" s="748" t="s">
        <v>804</v>
      </c>
      <c r="E159" s="748" t="s">
        <v>1624</v>
      </c>
      <c r="F159" s="752"/>
      <c r="G159" s="752"/>
      <c r="H159" s="766">
        <v>0</v>
      </c>
      <c r="I159" s="752">
        <v>30</v>
      </c>
      <c r="J159" s="752">
        <v>12268.5</v>
      </c>
      <c r="K159" s="766">
        <v>1</v>
      </c>
      <c r="L159" s="752">
        <v>30</v>
      </c>
      <c r="M159" s="753">
        <v>12268.5</v>
      </c>
    </row>
    <row r="160" spans="1:13" ht="14.4" customHeight="1" x14ac:dyDescent="0.3">
      <c r="A160" s="747" t="s">
        <v>566</v>
      </c>
      <c r="B160" s="748" t="s">
        <v>1625</v>
      </c>
      <c r="C160" s="748" t="s">
        <v>1629</v>
      </c>
      <c r="D160" s="748" t="s">
        <v>1627</v>
      </c>
      <c r="E160" s="748" t="s">
        <v>1630</v>
      </c>
      <c r="F160" s="752"/>
      <c r="G160" s="752"/>
      <c r="H160" s="766">
        <v>0</v>
      </c>
      <c r="I160" s="752">
        <v>3</v>
      </c>
      <c r="J160" s="752">
        <v>416.01</v>
      </c>
      <c r="K160" s="766">
        <v>1</v>
      </c>
      <c r="L160" s="752">
        <v>3</v>
      </c>
      <c r="M160" s="753">
        <v>416.01</v>
      </c>
    </row>
    <row r="161" spans="1:13" ht="14.4" customHeight="1" x14ac:dyDescent="0.3">
      <c r="A161" s="747" t="s">
        <v>566</v>
      </c>
      <c r="B161" s="748" t="s">
        <v>1976</v>
      </c>
      <c r="C161" s="748" t="s">
        <v>1977</v>
      </c>
      <c r="D161" s="748" t="s">
        <v>1978</v>
      </c>
      <c r="E161" s="748" t="s">
        <v>1979</v>
      </c>
      <c r="F161" s="752"/>
      <c r="G161" s="752"/>
      <c r="H161" s="766">
        <v>0</v>
      </c>
      <c r="I161" s="752">
        <v>1</v>
      </c>
      <c r="J161" s="752">
        <v>1566.1000000000004</v>
      </c>
      <c r="K161" s="766">
        <v>1</v>
      </c>
      <c r="L161" s="752">
        <v>1</v>
      </c>
      <c r="M161" s="753">
        <v>1566.1000000000004</v>
      </c>
    </row>
    <row r="162" spans="1:13" ht="14.4" customHeight="1" x14ac:dyDescent="0.3">
      <c r="A162" s="747" t="s">
        <v>566</v>
      </c>
      <c r="B162" s="748" t="s">
        <v>1980</v>
      </c>
      <c r="C162" s="748" t="s">
        <v>1981</v>
      </c>
      <c r="D162" s="748" t="s">
        <v>1982</v>
      </c>
      <c r="E162" s="748" t="s">
        <v>1983</v>
      </c>
      <c r="F162" s="752"/>
      <c r="G162" s="752"/>
      <c r="H162" s="766">
        <v>0</v>
      </c>
      <c r="I162" s="752">
        <v>1</v>
      </c>
      <c r="J162" s="752">
        <v>252.71000000000004</v>
      </c>
      <c r="K162" s="766">
        <v>1</v>
      </c>
      <c r="L162" s="752">
        <v>1</v>
      </c>
      <c r="M162" s="753">
        <v>252.71000000000004</v>
      </c>
    </row>
    <row r="163" spans="1:13" ht="14.4" customHeight="1" x14ac:dyDescent="0.3">
      <c r="A163" s="747" t="s">
        <v>566</v>
      </c>
      <c r="B163" s="748" t="s">
        <v>1631</v>
      </c>
      <c r="C163" s="748" t="s">
        <v>1984</v>
      </c>
      <c r="D163" s="748" t="s">
        <v>696</v>
      </c>
      <c r="E163" s="748" t="s">
        <v>1985</v>
      </c>
      <c r="F163" s="752"/>
      <c r="G163" s="752"/>
      <c r="H163" s="766">
        <v>0</v>
      </c>
      <c r="I163" s="752">
        <v>1</v>
      </c>
      <c r="J163" s="752">
        <v>89.31</v>
      </c>
      <c r="K163" s="766">
        <v>1</v>
      </c>
      <c r="L163" s="752">
        <v>1</v>
      </c>
      <c r="M163" s="753">
        <v>89.31</v>
      </c>
    </row>
    <row r="164" spans="1:13" ht="14.4" customHeight="1" x14ac:dyDescent="0.3">
      <c r="A164" s="747" t="s">
        <v>566</v>
      </c>
      <c r="B164" s="748" t="s">
        <v>1636</v>
      </c>
      <c r="C164" s="748" t="s">
        <v>1637</v>
      </c>
      <c r="D164" s="748" t="s">
        <v>1638</v>
      </c>
      <c r="E164" s="748" t="s">
        <v>1639</v>
      </c>
      <c r="F164" s="752"/>
      <c r="G164" s="752"/>
      <c r="H164" s="766">
        <v>0</v>
      </c>
      <c r="I164" s="752">
        <v>2</v>
      </c>
      <c r="J164" s="752">
        <v>157.03000000000003</v>
      </c>
      <c r="K164" s="766">
        <v>1</v>
      </c>
      <c r="L164" s="752">
        <v>2</v>
      </c>
      <c r="M164" s="753">
        <v>157.03000000000003</v>
      </c>
    </row>
    <row r="165" spans="1:13" ht="14.4" customHeight="1" x14ac:dyDescent="0.3">
      <c r="A165" s="747" t="s">
        <v>566</v>
      </c>
      <c r="B165" s="748" t="s">
        <v>1986</v>
      </c>
      <c r="C165" s="748" t="s">
        <v>1987</v>
      </c>
      <c r="D165" s="748" t="s">
        <v>1464</v>
      </c>
      <c r="E165" s="748" t="s">
        <v>1988</v>
      </c>
      <c r="F165" s="752"/>
      <c r="G165" s="752"/>
      <c r="H165" s="766">
        <v>0</v>
      </c>
      <c r="I165" s="752">
        <v>1</v>
      </c>
      <c r="J165" s="752">
        <v>288.94</v>
      </c>
      <c r="K165" s="766">
        <v>1</v>
      </c>
      <c r="L165" s="752">
        <v>1</v>
      </c>
      <c r="M165" s="753">
        <v>288.94</v>
      </c>
    </row>
    <row r="166" spans="1:13" ht="14.4" customHeight="1" x14ac:dyDescent="0.3">
      <c r="A166" s="747" t="s">
        <v>566</v>
      </c>
      <c r="B166" s="748" t="s">
        <v>1642</v>
      </c>
      <c r="C166" s="748" t="s">
        <v>1643</v>
      </c>
      <c r="D166" s="748" t="s">
        <v>817</v>
      </c>
      <c r="E166" s="748" t="s">
        <v>818</v>
      </c>
      <c r="F166" s="752"/>
      <c r="G166" s="752"/>
      <c r="H166" s="766">
        <v>0</v>
      </c>
      <c r="I166" s="752">
        <v>4</v>
      </c>
      <c r="J166" s="752">
        <v>161.56</v>
      </c>
      <c r="K166" s="766">
        <v>1</v>
      </c>
      <c r="L166" s="752">
        <v>4</v>
      </c>
      <c r="M166" s="753">
        <v>161.56</v>
      </c>
    </row>
    <row r="167" spans="1:13" ht="14.4" customHeight="1" x14ac:dyDescent="0.3">
      <c r="A167" s="747" t="s">
        <v>566</v>
      </c>
      <c r="B167" s="748" t="s">
        <v>1642</v>
      </c>
      <c r="C167" s="748" t="s">
        <v>1644</v>
      </c>
      <c r="D167" s="748" t="s">
        <v>814</v>
      </c>
      <c r="E167" s="748" t="s">
        <v>1645</v>
      </c>
      <c r="F167" s="752"/>
      <c r="G167" s="752"/>
      <c r="H167" s="766">
        <v>0</v>
      </c>
      <c r="I167" s="752">
        <v>4</v>
      </c>
      <c r="J167" s="752">
        <v>126.60000000000001</v>
      </c>
      <c r="K167" s="766">
        <v>1</v>
      </c>
      <c r="L167" s="752">
        <v>4</v>
      </c>
      <c r="M167" s="753">
        <v>126.60000000000001</v>
      </c>
    </row>
    <row r="168" spans="1:13" ht="14.4" customHeight="1" x14ac:dyDescent="0.3">
      <c r="A168" s="747" t="s">
        <v>566</v>
      </c>
      <c r="B168" s="748" t="s">
        <v>1642</v>
      </c>
      <c r="C168" s="748" t="s">
        <v>1646</v>
      </c>
      <c r="D168" s="748" t="s">
        <v>814</v>
      </c>
      <c r="E168" s="748" t="s">
        <v>1647</v>
      </c>
      <c r="F168" s="752"/>
      <c r="G168" s="752"/>
      <c r="H168" s="766">
        <v>0</v>
      </c>
      <c r="I168" s="752">
        <v>4</v>
      </c>
      <c r="J168" s="752">
        <v>234.88</v>
      </c>
      <c r="K168" s="766">
        <v>1</v>
      </c>
      <c r="L168" s="752">
        <v>4</v>
      </c>
      <c r="M168" s="753">
        <v>234.88</v>
      </c>
    </row>
    <row r="169" spans="1:13" ht="14.4" customHeight="1" x14ac:dyDescent="0.3">
      <c r="A169" s="747" t="s">
        <v>566</v>
      </c>
      <c r="B169" s="748" t="s">
        <v>1642</v>
      </c>
      <c r="C169" s="748" t="s">
        <v>1989</v>
      </c>
      <c r="D169" s="748" t="s">
        <v>812</v>
      </c>
      <c r="E169" s="748" t="s">
        <v>1990</v>
      </c>
      <c r="F169" s="752"/>
      <c r="G169" s="752"/>
      <c r="H169" s="766">
        <v>0</v>
      </c>
      <c r="I169" s="752">
        <v>1</v>
      </c>
      <c r="J169" s="752">
        <v>92.77</v>
      </c>
      <c r="K169" s="766">
        <v>1</v>
      </c>
      <c r="L169" s="752">
        <v>1</v>
      </c>
      <c r="M169" s="753">
        <v>92.77</v>
      </c>
    </row>
    <row r="170" spans="1:13" ht="14.4" customHeight="1" x14ac:dyDescent="0.3">
      <c r="A170" s="747" t="s">
        <v>566</v>
      </c>
      <c r="B170" s="748" t="s">
        <v>1653</v>
      </c>
      <c r="C170" s="748" t="s">
        <v>1991</v>
      </c>
      <c r="D170" s="748" t="s">
        <v>1451</v>
      </c>
      <c r="E170" s="748" t="s">
        <v>1992</v>
      </c>
      <c r="F170" s="752">
        <v>1</v>
      </c>
      <c r="G170" s="752">
        <v>83.330000000000013</v>
      </c>
      <c r="H170" s="766">
        <v>1</v>
      </c>
      <c r="I170" s="752"/>
      <c r="J170" s="752"/>
      <c r="K170" s="766">
        <v>0</v>
      </c>
      <c r="L170" s="752">
        <v>1</v>
      </c>
      <c r="M170" s="753">
        <v>83.330000000000013</v>
      </c>
    </row>
    <row r="171" spans="1:13" ht="14.4" customHeight="1" x14ac:dyDescent="0.3">
      <c r="A171" s="747" t="s">
        <v>566</v>
      </c>
      <c r="B171" s="748" t="s">
        <v>1653</v>
      </c>
      <c r="C171" s="748" t="s">
        <v>1993</v>
      </c>
      <c r="D171" s="748" t="s">
        <v>1657</v>
      </c>
      <c r="E171" s="748" t="s">
        <v>1994</v>
      </c>
      <c r="F171" s="752"/>
      <c r="G171" s="752"/>
      <c r="H171" s="766">
        <v>0</v>
      </c>
      <c r="I171" s="752">
        <v>4</v>
      </c>
      <c r="J171" s="752">
        <v>829.96</v>
      </c>
      <c r="K171" s="766">
        <v>1</v>
      </c>
      <c r="L171" s="752">
        <v>4</v>
      </c>
      <c r="M171" s="753">
        <v>829.96</v>
      </c>
    </row>
    <row r="172" spans="1:13" ht="14.4" customHeight="1" x14ac:dyDescent="0.3">
      <c r="A172" s="747" t="s">
        <v>566</v>
      </c>
      <c r="B172" s="748" t="s">
        <v>1653</v>
      </c>
      <c r="C172" s="748" t="s">
        <v>1995</v>
      </c>
      <c r="D172" s="748" t="s">
        <v>1657</v>
      </c>
      <c r="E172" s="748" t="s">
        <v>1996</v>
      </c>
      <c r="F172" s="752"/>
      <c r="G172" s="752"/>
      <c r="H172" s="766">
        <v>0</v>
      </c>
      <c r="I172" s="752">
        <v>1</v>
      </c>
      <c r="J172" s="752">
        <v>249.81000000000006</v>
      </c>
      <c r="K172" s="766">
        <v>1</v>
      </c>
      <c r="L172" s="752">
        <v>1</v>
      </c>
      <c r="M172" s="753">
        <v>249.81000000000006</v>
      </c>
    </row>
    <row r="173" spans="1:13" ht="14.4" customHeight="1" x14ac:dyDescent="0.3">
      <c r="A173" s="747" t="s">
        <v>566</v>
      </c>
      <c r="B173" s="748" t="s">
        <v>1668</v>
      </c>
      <c r="C173" s="748" t="s">
        <v>1997</v>
      </c>
      <c r="D173" s="748" t="s">
        <v>1670</v>
      </c>
      <c r="E173" s="748" t="s">
        <v>1998</v>
      </c>
      <c r="F173" s="752"/>
      <c r="G173" s="752"/>
      <c r="H173" s="766">
        <v>0</v>
      </c>
      <c r="I173" s="752">
        <v>3</v>
      </c>
      <c r="J173" s="752">
        <v>294.13000000000005</v>
      </c>
      <c r="K173" s="766">
        <v>1</v>
      </c>
      <c r="L173" s="752">
        <v>3</v>
      </c>
      <c r="M173" s="753">
        <v>294.13000000000005</v>
      </c>
    </row>
    <row r="174" spans="1:13" ht="14.4" customHeight="1" x14ac:dyDescent="0.3">
      <c r="A174" s="747" t="s">
        <v>566</v>
      </c>
      <c r="B174" s="748" t="s">
        <v>1672</v>
      </c>
      <c r="C174" s="748" t="s">
        <v>1673</v>
      </c>
      <c r="D174" s="748" t="s">
        <v>1674</v>
      </c>
      <c r="E174" s="748" t="s">
        <v>1675</v>
      </c>
      <c r="F174" s="752"/>
      <c r="G174" s="752"/>
      <c r="H174" s="766">
        <v>0</v>
      </c>
      <c r="I174" s="752">
        <v>1</v>
      </c>
      <c r="J174" s="752">
        <v>26.469999999999992</v>
      </c>
      <c r="K174" s="766">
        <v>1</v>
      </c>
      <c r="L174" s="752">
        <v>1</v>
      </c>
      <c r="M174" s="753">
        <v>26.469999999999992</v>
      </c>
    </row>
    <row r="175" spans="1:13" ht="14.4" customHeight="1" x14ac:dyDescent="0.3">
      <c r="A175" s="747" t="s">
        <v>566</v>
      </c>
      <c r="B175" s="748" t="s">
        <v>1672</v>
      </c>
      <c r="C175" s="748" t="s">
        <v>1679</v>
      </c>
      <c r="D175" s="748" t="s">
        <v>1674</v>
      </c>
      <c r="E175" s="748" t="s">
        <v>1680</v>
      </c>
      <c r="F175" s="752"/>
      <c r="G175" s="752"/>
      <c r="H175" s="766">
        <v>0</v>
      </c>
      <c r="I175" s="752">
        <v>3</v>
      </c>
      <c r="J175" s="752">
        <v>523.34999999999991</v>
      </c>
      <c r="K175" s="766">
        <v>1</v>
      </c>
      <c r="L175" s="752">
        <v>3</v>
      </c>
      <c r="M175" s="753">
        <v>523.34999999999991</v>
      </c>
    </row>
    <row r="176" spans="1:13" ht="14.4" customHeight="1" x14ac:dyDescent="0.3">
      <c r="A176" s="747" t="s">
        <v>566</v>
      </c>
      <c r="B176" s="748" t="s">
        <v>1681</v>
      </c>
      <c r="C176" s="748" t="s">
        <v>1999</v>
      </c>
      <c r="D176" s="748" t="s">
        <v>669</v>
      </c>
      <c r="E176" s="748" t="s">
        <v>2000</v>
      </c>
      <c r="F176" s="752"/>
      <c r="G176" s="752"/>
      <c r="H176" s="766">
        <v>0</v>
      </c>
      <c r="I176" s="752">
        <v>1</v>
      </c>
      <c r="J176" s="752">
        <v>24.749999999999996</v>
      </c>
      <c r="K176" s="766">
        <v>1</v>
      </c>
      <c r="L176" s="752">
        <v>1</v>
      </c>
      <c r="M176" s="753">
        <v>24.749999999999996</v>
      </c>
    </row>
    <row r="177" spans="1:13" ht="14.4" customHeight="1" x14ac:dyDescent="0.3">
      <c r="A177" s="747" t="s">
        <v>566</v>
      </c>
      <c r="B177" s="748" t="s">
        <v>1681</v>
      </c>
      <c r="C177" s="748" t="s">
        <v>1682</v>
      </c>
      <c r="D177" s="748" t="s">
        <v>669</v>
      </c>
      <c r="E177" s="748" t="s">
        <v>1683</v>
      </c>
      <c r="F177" s="752"/>
      <c r="G177" s="752"/>
      <c r="H177" s="766">
        <v>0</v>
      </c>
      <c r="I177" s="752">
        <v>6</v>
      </c>
      <c r="J177" s="752">
        <v>408</v>
      </c>
      <c r="K177" s="766">
        <v>1</v>
      </c>
      <c r="L177" s="752">
        <v>6</v>
      </c>
      <c r="M177" s="753">
        <v>408</v>
      </c>
    </row>
    <row r="178" spans="1:13" ht="14.4" customHeight="1" x14ac:dyDescent="0.3">
      <c r="A178" s="747" t="s">
        <v>566</v>
      </c>
      <c r="B178" s="748" t="s">
        <v>1684</v>
      </c>
      <c r="C178" s="748" t="s">
        <v>2001</v>
      </c>
      <c r="D178" s="748" t="s">
        <v>583</v>
      </c>
      <c r="E178" s="748" t="s">
        <v>2002</v>
      </c>
      <c r="F178" s="752"/>
      <c r="G178" s="752"/>
      <c r="H178" s="766">
        <v>0</v>
      </c>
      <c r="I178" s="752">
        <v>1</v>
      </c>
      <c r="J178" s="752">
        <v>21.21</v>
      </c>
      <c r="K178" s="766">
        <v>1</v>
      </c>
      <c r="L178" s="752">
        <v>1</v>
      </c>
      <c r="M178" s="753">
        <v>21.21</v>
      </c>
    </row>
    <row r="179" spans="1:13" ht="14.4" customHeight="1" x14ac:dyDescent="0.3">
      <c r="A179" s="747" t="s">
        <v>566</v>
      </c>
      <c r="B179" s="748" t="s">
        <v>1684</v>
      </c>
      <c r="C179" s="748" t="s">
        <v>2003</v>
      </c>
      <c r="D179" s="748" t="s">
        <v>581</v>
      </c>
      <c r="E179" s="748" t="s">
        <v>2004</v>
      </c>
      <c r="F179" s="752"/>
      <c r="G179" s="752"/>
      <c r="H179" s="766">
        <v>0</v>
      </c>
      <c r="I179" s="752">
        <v>4</v>
      </c>
      <c r="J179" s="752">
        <v>215.7</v>
      </c>
      <c r="K179" s="766">
        <v>1</v>
      </c>
      <c r="L179" s="752">
        <v>4</v>
      </c>
      <c r="M179" s="753">
        <v>215.7</v>
      </c>
    </row>
    <row r="180" spans="1:13" ht="14.4" customHeight="1" x14ac:dyDescent="0.3">
      <c r="A180" s="747" t="s">
        <v>566</v>
      </c>
      <c r="B180" s="748" t="s">
        <v>1684</v>
      </c>
      <c r="C180" s="748" t="s">
        <v>1685</v>
      </c>
      <c r="D180" s="748" t="s">
        <v>583</v>
      </c>
      <c r="E180" s="748" t="s">
        <v>1686</v>
      </c>
      <c r="F180" s="752"/>
      <c r="G180" s="752"/>
      <c r="H180" s="766">
        <v>0</v>
      </c>
      <c r="I180" s="752">
        <v>2</v>
      </c>
      <c r="J180" s="752">
        <v>17.37</v>
      </c>
      <c r="K180" s="766">
        <v>1</v>
      </c>
      <c r="L180" s="752">
        <v>2</v>
      </c>
      <c r="M180" s="753">
        <v>17.37</v>
      </c>
    </row>
    <row r="181" spans="1:13" ht="14.4" customHeight="1" x14ac:dyDescent="0.3">
      <c r="A181" s="747" t="s">
        <v>566</v>
      </c>
      <c r="B181" s="748" t="s">
        <v>1689</v>
      </c>
      <c r="C181" s="748" t="s">
        <v>2005</v>
      </c>
      <c r="D181" s="748" t="s">
        <v>1691</v>
      </c>
      <c r="E181" s="748" t="s">
        <v>1688</v>
      </c>
      <c r="F181" s="752"/>
      <c r="G181" s="752"/>
      <c r="H181" s="766">
        <v>0</v>
      </c>
      <c r="I181" s="752">
        <v>3</v>
      </c>
      <c r="J181" s="752">
        <v>92.19</v>
      </c>
      <c r="K181" s="766">
        <v>1</v>
      </c>
      <c r="L181" s="752">
        <v>3</v>
      </c>
      <c r="M181" s="753">
        <v>92.19</v>
      </c>
    </row>
    <row r="182" spans="1:13" ht="14.4" customHeight="1" x14ac:dyDescent="0.3">
      <c r="A182" s="747" t="s">
        <v>566</v>
      </c>
      <c r="B182" s="748" t="s">
        <v>1689</v>
      </c>
      <c r="C182" s="748" t="s">
        <v>1690</v>
      </c>
      <c r="D182" s="748" t="s">
        <v>1691</v>
      </c>
      <c r="E182" s="748" t="s">
        <v>1692</v>
      </c>
      <c r="F182" s="752"/>
      <c r="G182" s="752"/>
      <c r="H182" s="766">
        <v>0</v>
      </c>
      <c r="I182" s="752">
        <v>3</v>
      </c>
      <c r="J182" s="752">
        <v>97.02000000000001</v>
      </c>
      <c r="K182" s="766">
        <v>1</v>
      </c>
      <c r="L182" s="752">
        <v>3</v>
      </c>
      <c r="M182" s="753">
        <v>97.02000000000001</v>
      </c>
    </row>
    <row r="183" spans="1:13" ht="14.4" customHeight="1" x14ac:dyDescent="0.3">
      <c r="A183" s="747" t="s">
        <v>566</v>
      </c>
      <c r="B183" s="748" t="s">
        <v>1689</v>
      </c>
      <c r="C183" s="748" t="s">
        <v>2006</v>
      </c>
      <c r="D183" s="748" t="s">
        <v>1691</v>
      </c>
      <c r="E183" s="748" t="s">
        <v>2007</v>
      </c>
      <c r="F183" s="752"/>
      <c r="G183" s="752"/>
      <c r="H183" s="766">
        <v>0</v>
      </c>
      <c r="I183" s="752">
        <v>1</v>
      </c>
      <c r="J183" s="752">
        <v>110.14</v>
      </c>
      <c r="K183" s="766">
        <v>1</v>
      </c>
      <c r="L183" s="752">
        <v>1</v>
      </c>
      <c r="M183" s="753">
        <v>110.14</v>
      </c>
    </row>
    <row r="184" spans="1:13" ht="14.4" customHeight="1" x14ac:dyDescent="0.3">
      <c r="A184" s="747" t="s">
        <v>566</v>
      </c>
      <c r="B184" s="748" t="s">
        <v>1693</v>
      </c>
      <c r="C184" s="748" t="s">
        <v>2008</v>
      </c>
      <c r="D184" s="748" t="s">
        <v>1695</v>
      </c>
      <c r="E184" s="748" t="s">
        <v>2009</v>
      </c>
      <c r="F184" s="752"/>
      <c r="G184" s="752"/>
      <c r="H184" s="766">
        <v>0</v>
      </c>
      <c r="I184" s="752">
        <v>4</v>
      </c>
      <c r="J184" s="752">
        <v>202.02999999999997</v>
      </c>
      <c r="K184" s="766">
        <v>1</v>
      </c>
      <c r="L184" s="752">
        <v>4</v>
      </c>
      <c r="M184" s="753">
        <v>202.02999999999997</v>
      </c>
    </row>
    <row r="185" spans="1:13" ht="14.4" customHeight="1" x14ac:dyDescent="0.3">
      <c r="A185" s="747" t="s">
        <v>566</v>
      </c>
      <c r="B185" s="748" t="s">
        <v>1697</v>
      </c>
      <c r="C185" s="748" t="s">
        <v>2010</v>
      </c>
      <c r="D185" s="748" t="s">
        <v>2011</v>
      </c>
      <c r="E185" s="748" t="s">
        <v>2012</v>
      </c>
      <c r="F185" s="752"/>
      <c r="G185" s="752"/>
      <c r="H185" s="766">
        <v>0</v>
      </c>
      <c r="I185" s="752">
        <v>1</v>
      </c>
      <c r="J185" s="752">
        <v>162.84</v>
      </c>
      <c r="K185" s="766">
        <v>1</v>
      </c>
      <c r="L185" s="752">
        <v>1</v>
      </c>
      <c r="M185" s="753">
        <v>162.84</v>
      </c>
    </row>
    <row r="186" spans="1:13" ht="14.4" customHeight="1" x14ac:dyDescent="0.3">
      <c r="A186" s="747" t="s">
        <v>566</v>
      </c>
      <c r="B186" s="748" t="s">
        <v>1699</v>
      </c>
      <c r="C186" s="748" t="s">
        <v>2013</v>
      </c>
      <c r="D186" s="748" t="s">
        <v>1026</v>
      </c>
      <c r="E186" s="748" t="s">
        <v>2014</v>
      </c>
      <c r="F186" s="752"/>
      <c r="G186" s="752"/>
      <c r="H186" s="766">
        <v>0</v>
      </c>
      <c r="I186" s="752">
        <v>3</v>
      </c>
      <c r="J186" s="752">
        <v>658.7700000000001</v>
      </c>
      <c r="K186" s="766">
        <v>1</v>
      </c>
      <c r="L186" s="752">
        <v>3</v>
      </c>
      <c r="M186" s="753">
        <v>658.7700000000001</v>
      </c>
    </row>
    <row r="187" spans="1:13" ht="14.4" customHeight="1" x14ac:dyDescent="0.3">
      <c r="A187" s="747" t="s">
        <v>566</v>
      </c>
      <c r="B187" s="748" t="s">
        <v>1701</v>
      </c>
      <c r="C187" s="748" t="s">
        <v>1702</v>
      </c>
      <c r="D187" s="748" t="s">
        <v>1703</v>
      </c>
      <c r="E187" s="748" t="s">
        <v>1704</v>
      </c>
      <c r="F187" s="752"/>
      <c r="G187" s="752"/>
      <c r="H187" s="766">
        <v>0</v>
      </c>
      <c r="I187" s="752">
        <v>6</v>
      </c>
      <c r="J187" s="752">
        <v>88.61999999999999</v>
      </c>
      <c r="K187" s="766">
        <v>1</v>
      </c>
      <c r="L187" s="752">
        <v>6</v>
      </c>
      <c r="M187" s="753">
        <v>88.61999999999999</v>
      </c>
    </row>
    <row r="188" spans="1:13" ht="14.4" customHeight="1" x14ac:dyDescent="0.3">
      <c r="A188" s="747" t="s">
        <v>566</v>
      </c>
      <c r="B188" s="748" t="s">
        <v>1701</v>
      </c>
      <c r="C188" s="748" t="s">
        <v>1705</v>
      </c>
      <c r="D188" s="748" t="s">
        <v>1703</v>
      </c>
      <c r="E188" s="748" t="s">
        <v>1706</v>
      </c>
      <c r="F188" s="752"/>
      <c r="G188" s="752"/>
      <c r="H188" s="766">
        <v>0</v>
      </c>
      <c r="I188" s="752">
        <v>3</v>
      </c>
      <c r="J188" s="752">
        <v>35.52000000000001</v>
      </c>
      <c r="K188" s="766">
        <v>1</v>
      </c>
      <c r="L188" s="752">
        <v>3</v>
      </c>
      <c r="M188" s="753">
        <v>35.52000000000001</v>
      </c>
    </row>
    <row r="189" spans="1:13" ht="14.4" customHeight="1" x14ac:dyDescent="0.3">
      <c r="A189" s="747" t="s">
        <v>566</v>
      </c>
      <c r="B189" s="748" t="s">
        <v>2015</v>
      </c>
      <c r="C189" s="748" t="s">
        <v>2016</v>
      </c>
      <c r="D189" s="748" t="s">
        <v>2017</v>
      </c>
      <c r="E189" s="748" t="s">
        <v>2018</v>
      </c>
      <c r="F189" s="752"/>
      <c r="G189" s="752"/>
      <c r="H189" s="766">
        <v>0</v>
      </c>
      <c r="I189" s="752">
        <v>1</v>
      </c>
      <c r="J189" s="752">
        <v>75.69</v>
      </c>
      <c r="K189" s="766">
        <v>1</v>
      </c>
      <c r="L189" s="752">
        <v>1</v>
      </c>
      <c r="M189" s="753">
        <v>75.69</v>
      </c>
    </row>
    <row r="190" spans="1:13" ht="14.4" customHeight="1" x14ac:dyDescent="0.3">
      <c r="A190" s="747" t="s">
        <v>566</v>
      </c>
      <c r="B190" s="748" t="s">
        <v>2019</v>
      </c>
      <c r="C190" s="748" t="s">
        <v>2020</v>
      </c>
      <c r="D190" s="748" t="s">
        <v>2021</v>
      </c>
      <c r="E190" s="748" t="s">
        <v>2022</v>
      </c>
      <c r="F190" s="752"/>
      <c r="G190" s="752"/>
      <c r="H190" s="766">
        <v>0</v>
      </c>
      <c r="I190" s="752">
        <v>1</v>
      </c>
      <c r="J190" s="752">
        <v>256.84000000000009</v>
      </c>
      <c r="K190" s="766">
        <v>1</v>
      </c>
      <c r="L190" s="752">
        <v>1</v>
      </c>
      <c r="M190" s="753">
        <v>256.84000000000009</v>
      </c>
    </row>
    <row r="191" spans="1:13" ht="14.4" customHeight="1" x14ac:dyDescent="0.3">
      <c r="A191" s="747" t="s">
        <v>566</v>
      </c>
      <c r="B191" s="748" t="s">
        <v>1711</v>
      </c>
      <c r="C191" s="748" t="s">
        <v>1712</v>
      </c>
      <c r="D191" s="748" t="s">
        <v>1713</v>
      </c>
      <c r="E191" s="748" t="s">
        <v>1714</v>
      </c>
      <c r="F191" s="752"/>
      <c r="G191" s="752"/>
      <c r="H191" s="766">
        <v>0</v>
      </c>
      <c r="I191" s="752">
        <v>1</v>
      </c>
      <c r="J191" s="752">
        <v>158.97999999999999</v>
      </c>
      <c r="K191" s="766">
        <v>1</v>
      </c>
      <c r="L191" s="752">
        <v>1</v>
      </c>
      <c r="M191" s="753">
        <v>158.97999999999999</v>
      </c>
    </row>
    <row r="192" spans="1:13" ht="14.4" customHeight="1" x14ac:dyDescent="0.3">
      <c r="A192" s="747" t="s">
        <v>566</v>
      </c>
      <c r="B192" s="748" t="s">
        <v>2023</v>
      </c>
      <c r="C192" s="748" t="s">
        <v>2024</v>
      </c>
      <c r="D192" s="748" t="s">
        <v>2025</v>
      </c>
      <c r="E192" s="748" t="s">
        <v>2026</v>
      </c>
      <c r="F192" s="752"/>
      <c r="G192" s="752"/>
      <c r="H192" s="766">
        <v>0</v>
      </c>
      <c r="I192" s="752">
        <v>4</v>
      </c>
      <c r="J192" s="752">
        <v>51.47999999999999</v>
      </c>
      <c r="K192" s="766">
        <v>1</v>
      </c>
      <c r="L192" s="752">
        <v>4</v>
      </c>
      <c r="M192" s="753">
        <v>51.47999999999999</v>
      </c>
    </row>
    <row r="193" spans="1:13" ht="14.4" customHeight="1" x14ac:dyDescent="0.3">
      <c r="A193" s="747" t="s">
        <v>566</v>
      </c>
      <c r="B193" s="748" t="s">
        <v>1727</v>
      </c>
      <c r="C193" s="748" t="s">
        <v>2027</v>
      </c>
      <c r="D193" s="748" t="s">
        <v>1729</v>
      </c>
      <c r="E193" s="748" t="s">
        <v>2028</v>
      </c>
      <c r="F193" s="752"/>
      <c r="G193" s="752"/>
      <c r="H193" s="766">
        <v>0</v>
      </c>
      <c r="I193" s="752">
        <v>2</v>
      </c>
      <c r="J193" s="752">
        <v>392.38000000000011</v>
      </c>
      <c r="K193" s="766">
        <v>1</v>
      </c>
      <c r="L193" s="752">
        <v>2</v>
      </c>
      <c r="M193" s="753">
        <v>392.38000000000011</v>
      </c>
    </row>
    <row r="194" spans="1:13" ht="14.4" customHeight="1" x14ac:dyDescent="0.3">
      <c r="A194" s="747" t="s">
        <v>566</v>
      </c>
      <c r="B194" s="748" t="s">
        <v>2029</v>
      </c>
      <c r="C194" s="748" t="s">
        <v>2030</v>
      </c>
      <c r="D194" s="748" t="s">
        <v>1392</v>
      </c>
      <c r="E194" s="748" t="s">
        <v>2031</v>
      </c>
      <c r="F194" s="752"/>
      <c r="G194" s="752"/>
      <c r="H194" s="766">
        <v>0</v>
      </c>
      <c r="I194" s="752">
        <v>3</v>
      </c>
      <c r="J194" s="752">
        <v>157.67000000000002</v>
      </c>
      <c r="K194" s="766">
        <v>1</v>
      </c>
      <c r="L194" s="752">
        <v>3</v>
      </c>
      <c r="M194" s="753">
        <v>157.67000000000002</v>
      </c>
    </row>
    <row r="195" spans="1:13" ht="14.4" customHeight="1" x14ac:dyDescent="0.3">
      <c r="A195" s="747" t="s">
        <v>566</v>
      </c>
      <c r="B195" s="748" t="s">
        <v>2032</v>
      </c>
      <c r="C195" s="748" t="s">
        <v>2033</v>
      </c>
      <c r="D195" s="748" t="s">
        <v>1441</v>
      </c>
      <c r="E195" s="748" t="s">
        <v>1442</v>
      </c>
      <c r="F195" s="752"/>
      <c r="G195" s="752"/>
      <c r="H195" s="766">
        <v>0</v>
      </c>
      <c r="I195" s="752">
        <v>1</v>
      </c>
      <c r="J195" s="752">
        <v>63.94</v>
      </c>
      <c r="K195" s="766">
        <v>1</v>
      </c>
      <c r="L195" s="752">
        <v>1</v>
      </c>
      <c r="M195" s="753">
        <v>63.94</v>
      </c>
    </row>
    <row r="196" spans="1:13" ht="14.4" customHeight="1" x14ac:dyDescent="0.3">
      <c r="A196" s="747" t="s">
        <v>566</v>
      </c>
      <c r="B196" s="748" t="s">
        <v>2034</v>
      </c>
      <c r="C196" s="748" t="s">
        <v>2035</v>
      </c>
      <c r="D196" s="748" t="s">
        <v>2036</v>
      </c>
      <c r="E196" s="748" t="s">
        <v>2037</v>
      </c>
      <c r="F196" s="752"/>
      <c r="G196" s="752"/>
      <c r="H196" s="766">
        <v>0</v>
      </c>
      <c r="I196" s="752">
        <v>1</v>
      </c>
      <c r="J196" s="752">
        <v>115.61000000000003</v>
      </c>
      <c r="K196" s="766">
        <v>1</v>
      </c>
      <c r="L196" s="752">
        <v>1</v>
      </c>
      <c r="M196" s="753">
        <v>115.61000000000003</v>
      </c>
    </row>
    <row r="197" spans="1:13" ht="14.4" customHeight="1" x14ac:dyDescent="0.3">
      <c r="A197" s="747" t="s">
        <v>566</v>
      </c>
      <c r="B197" s="748" t="s">
        <v>1735</v>
      </c>
      <c r="C197" s="748" t="s">
        <v>2038</v>
      </c>
      <c r="D197" s="748" t="s">
        <v>1737</v>
      </c>
      <c r="E197" s="748" t="s">
        <v>2039</v>
      </c>
      <c r="F197" s="752"/>
      <c r="G197" s="752"/>
      <c r="H197" s="766">
        <v>0</v>
      </c>
      <c r="I197" s="752">
        <v>1</v>
      </c>
      <c r="J197" s="752">
        <v>209.32</v>
      </c>
      <c r="K197" s="766">
        <v>1</v>
      </c>
      <c r="L197" s="752">
        <v>1</v>
      </c>
      <c r="M197" s="753">
        <v>209.32</v>
      </c>
    </row>
    <row r="198" spans="1:13" ht="14.4" customHeight="1" x14ac:dyDescent="0.3">
      <c r="A198" s="747" t="s">
        <v>566</v>
      </c>
      <c r="B198" s="748" t="s">
        <v>1743</v>
      </c>
      <c r="C198" s="748" t="s">
        <v>2040</v>
      </c>
      <c r="D198" s="748" t="s">
        <v>1745</v>
      </c>
      <c r="E198" s="748" t="s">
        <v>1742</v>
      </c>
      <c r="F198" s="752"/>
      <c r="G198" s="752"/>
      <c r="H198" s="766">
        <v>0</v>
      </c>
      <c r="I198" s="752">
        <v>1</v>
      </c>
      <c r="J198" s="752">
        <v>106.72000000000003</v>
      </c>
      <c r="K198" s="766">
        <v>1</v>
      </c>
      <c r="L198" s="752">
        <v>1</v>
      </c>
      <c r="M198" s="753">
        <v>106.72000000000003</v>
      </c>
    </row>
    <row r="199" spans="1:13" ht="14.4" customHeight="1" x14ac:dyDescent="0.3">
      <c r="A199" s="747" t="s">
        <v>566</v>
      </c>
      <c r="B199" s="748" t="s">
        <v>1746</v>
      </c>
      <c r="C199" s="748" t="s">
        <v>1747</v>
      </c>
      <c r="D199" s="748" t="s">
        <v>915</v>
      </c>
      <c r="E199" s="748" t="s">
        <v>1748</v>
      </c>
      <c r="F199" s="752"/>
      <c r="G199" s="752"/>
      <c r="H199" s="766">
        <v>0</v>
      </c>
      <c r="I199" s="752">
        <v>2</v>
      </c>
      <c r="J199" s="752">
        <v>275.98</v>
      </c>
      <c r="K199" s="766">
        <v>1</v>
      </c>
      <c r="L199" s="752">
        <v>2</v>
      </c>
      <c r="M199" s="753">
        <v>275.98</v>
      </c>
    </row>
    <row r="200" spans="1:13" ht="14.4" customHeight="1" x14ac:dyDescent="0.3">
      <c r="A200" s="747" t="s">
        <v>566</v>
      </c>
      <c r="B200" s="748" t="s">
        <v>2041</v>
      </c>
      <c r="C200" s="748" t="s">
        <v>2042</v>
      </c>
      <c r="D200" s="748" t="s">
        <v>2043</v>
      </c>
      <c r="E200" s="748" t="s">
        <v>2044</v>
      </c>
      <c r="F200" s="752"/>
      <c r="G200" s="752"/>
      <c r="H200" s="766">
        <v>0</v>
      </c>
      <c r="I200" s="752">
        <v>1</v>
      </c>
      <c r="J200" s="752">
        <v>198.81</v>
      </c>
      <c r="K200" s="766">
        <v>1</v>
      </c>
      <c r="L200" s="752">
        <v>1</v>
      </c>
      <c r="M200" s="753">
        <v>198.81</v>
      </c>
    </row>
    <row r="201" spans="1:13" ht="14.4" customHeight="1" x14ac:dyDescent="0.3">
      <c r="A201" s="747" t="s">
        <v>566</v>
      </c>
      <c r="B201" s="748" t="s">
        <v>2045</v>
      </c>
      <c r="C201" s="748" t="s">
        <v>2046</v>
      </c>
      <c r="D201" s="748" t="s">
        <v>2047</v>
      </c>
      <c r="E201" s="748" t="s">
        <v>1680</v>
      </c>
      <c r="F201" s="752"/>
      <c r="G201" s="752"/>
      <c r="H201" s="766">
        <v>0</v>
      </c>
      <c r="I201" s="752">
        <v>1</v>
      </c>
      <c r="J201" s="752">
        <v>2402.94</v>
      </c>
      <c r="K201" s="766">
        <v>1</v>
      </c>
      <c r="L201" s="752">
        <v>1</v>
      </c>
      <c r="M201" s="753">
        <v>2402.94</v>
      </c>
    </row>
    <row r="202" spans="1:13" ht="14.4" customHeight="1" x14ac:dyDescent="0.3">
      <c r="A202" s="747" t="s">
        <v>566</v>
      </c>
      <c r="B202" s="748" t="s">
        <v>1758</v>
      </c>
      <c r="C202" s="748" t="s">
        <v>1764</v>
      </c>
      <c r="D202" s="748" t="s">
        <v>1765</v>
      </c>
      <c r="E202" s="748" t="s">
        <v>1763</v>
      </c>
      <c r="F202" s="752"/>
      <c r="G202" s="752"/>
      <c r="H202" s="766">
        <v>0</v>
      </c>
      <c r="I202" s="752">
        <v>1</v>
      </c>
      <c r="J202" s="752">
        <v>77.760000000000019</v>
      </c>
      <c r="K202" s="766">
        <v>1</v>
      </c>
      <c r="L202" s="752">
        <v>1</v>
      </c>
      <c r="M202" s="753">
        <v>77.760000000000019</v>
      </c>
    </row>
    <row r="203" spans="1:13" ht="14.4" customHeight="1" x14ac:dyDescent="0.3">
      <c r="A203" s="747" t="s">
        <v>566</v>
      </c>
      <c r="B203" s="748" t="s">
        <v>1758</v>
      </c>
      <c r="C203" s="748" t="s">
        <v>1766</v>
      </c>
      <c r="D203" s="748" t="s">
        <v>1765</v>
      </c>
      <c r="E203" s="748" t="s">
        <v>1767</v>
      </c>
      <c r="F203" s="752"/>
      <c r="G203" s="752"/>
      <c r="H203" s="766">
        <v>0</v>
      </c>
      <c r="I203" s="752">
        <v>2</v>
      </c>
      <c r="J203" s="752">
        <v>122.22999999999993</v>
      </c>
      <c r="K203" s="766">
        <v>1</v>
      </c>
      <c r="L203" s="752">
        <v>2</v>
      </c>
      <c r="M203" s="753">
        <v>122.22999999999993</v>
      </c>
    </row>
    <row r="204" spans="1:13" ht="14.4" customHeight="1" x14ac:dyDescent="0.3">
      <c r="A204" s="747" t="s">
        <v>566</v>
      </c>
      <c r="B204" s="748" t="s">
        <v>1768</v>
      </c>
      <c r="C204" s="748" t="s">
        <v>1769</v>
      </c>
      <c r="D204" s="748" t="s">
        <v>1210</v>
      </c>
      <c r="E204" s="748" t="s">
        <v>1770</v>
      </c>
      <c r="F204" s="752"/>
      <c r="G204" s="752"/>
      <c r="H204" s="766">
        <v>0</v>
      </c>
      <c r="I204" s="752">
        <v>6</v>
      </c>
      <c r="J204" s="752">
        <v>1003.71</v>
      </c>
      <c r="K204" s="766">
        <v>1</v>
      </c>
      <c r="L204" s="752">
        <v>6</v>
      </c>
      <c r="M204" s="753">
        <v>1003.71</v>
      </c>
    </row>
    <row r="205" spans="1:13" ht="14.4" customHeight="1" x14ac:dyDescent="0.3">
      <c r="A205" s="747" t="s">
        <v>566</v>
      </c>
      <c r="B205" s="748" t="s">
        <v>1768</v>
      </c>
      <c r="C205" s="748" t="s">
        <v>2048</v>
      </c>
      <c r="D205" s="748" t="s">
        <v>2049</v>
      </c>
      <c r="E205" s="748" t="s">
        <v>2050</v>
      </c>
      <c r="F205" s="752"/>
      <c r="G205" s="752"/>
      <c r="H205" s="766">
        <v>0</v>
      </c>
      <c r="I205" s="752">
        <v>1</v>
      </c>
      <c r="J205" s="752">
        <v>111.32</v>
      </c>
      <c r="K205" s="766">
        <v>1</v>
      </c>
      <c r="L205" s="752">
        <v>1</v>
      </c>
      <c r="M205" s="753">
        <v>111.32</v>
      </c>
    </row>
    <row r="206" spans="1:13" ht="14.4" customHeight="1" x14ac:dyDescent="0.3">
      <c r="A206" s="747" t="s">
        <v>566</v>
      </c>
      <c r="B206" s="748" t="s">
        <v>2051</v>
      </c>
      <c r="C206" s="748" t="s">
        <v>2052</v>
      </c>
      <c r="D206" s="748" t="s">
        <v>2053</v>
      </c>
      <c r="E206" s="748" t="s">
        <v>2054</v>
      </c>
      <c r="F206" s="752"/>
      <c r="G206" s="752"/>
      <c r="H206" s="766">
        <v>0</v>
      </c>
      <c r="I206" s="752">
        <v>3</v>
      </c>
      <c r="J206" s="752">
        <v>612.50999999999976</v>
      </c>
      <c r="K206" s="766">
        <v>1</v>
      </c>
      <c r="L206" s="752">
        <v>3</v>
      </c>
      <c r="M206" s="753">
        <v>612.50999999999976</v>
      </c>
    </row>
    <row r="207" spans="1:13" ht="14.4" customHeight="1" x14ac:dyDescent="0.3">
      <c r="A207" s="747" t="s">
        <v>566</v>
      </c>
      <c r="B207" s="748" t="s">
        <v>1785</v>
      </c>
      <c r="C207" s="748" t="s">
        <v>1786</v>
      </c>
      <c r="D207" s="748" t="s">
        <v>646</v>
      </c>
      <c r="E207" s="748" t="s">
        <v>1787</v>
      </c>
      <c r="F207" s="752"/>
      <c r="G207" s="752"/>
      <c r="H207" s="766">
        <v>0</v>
      </c>
      <c r="I207" s="752">
        <v>1</v>
      </c>
      <c r="J207" s="752">
        <v>229.51999999999998</v>
      </c>
      <c r="K207" s="766">
        <v>1</v>
      </c>
      <c r="L207" s="752">
        <v>1</v>
      </c>
      <c r="M207" s="753">
        <v>229.51999999999998</v>
      </c>
    </row>
    <row r="208" spans="1:13" ht="14.4" customHeight="1" x14ac:dyDescent="0.3">
      <c r="A208" s="747" t="s">
        <v>566</v>
      </c>
      <c r="B208" s="748" t="s">
        <v>1788</v>
      </c>
      <c r="C208" s="748" t="s">
        <v>1789</v>
      </c>
      <c r="D208" s="748" t="s">
        <v>1790</v>
      </c>
      <c r="E208" s="748" t="s">
        <v>1791</v>
      </c>
      <c r="F208" s="752"/>
      <c r="G208" s="752"/>
      <c r="H208" s="766">
        <v>0</v>
      </c>
      <c r="I208" s="752">
        <v>1</v>
      </c>
      <c r="J208" s="752">
        <v>41.730000000000004</v>
      </c>
      <c r="K208" s="766">
        <v>1</v>
      </c>
      <c r="L208" s="752">
        <v>1</v>
      </c>
      <c r="M208" s="753">
        <v>41.730000000000004</v>
      </c>
    </row>
    <row r="209" spans="1:13" ht="14.4" customHeight="1" x14ac:dyDescent="0.3">
      <c r="A209" s="747" t="s">
        <v>566</v>
      </c>
      <c r="B209" s="748" t="s">
        <v>2055</v>
      </c>
      <c r="C209" s="748" t="s">
        <v>2056</v>
      </c>
      <c r="D209" s="748" t="s">
        <v>1467</v>
      </c>
      <c r="E209" s="748" t="s">
        <v>2057</v>
      </c>
      <c r="F209" s="752"/>
      <c r="G209" s="752"/>
      <c r="H209" s="766">
        <v>0</v>
      </c>
      <c r="I209" s="752">
        <v>1</v>
      </c>
      <c r="J209" s="752">
        <v>320.32</v>
      </c>
      <c r="K209" s="766">
        <v>1</v>
      </c>
      <c r="L209" s="752">
        <v>1</v>
      </c>
      <c r="M209" s="753">
        <v>320.32</v>
      </c>
    </row>
    <row r="210" spans="1:13" ht="14.4" customHeight="1" x14ac:dyDescent="0.3">
      <c r="A210" s="747" t="s">
        <v>566</v>
      </c>
      <c r="B210" s="748" t="s">
        <v>1798</v>
      </c>
      <c r="C210" s="748" t="s">
        <v>1802</v>
      </c>
      <c r="D210" s="748" t="s">
        <v>1800</v>
      </c>
      <c r="E210" s="748" t="s">
        <v>1803</v>
      </c>
      <c r="F210" s="752"/>
      <c r="G210" s="752"/>
      <c r="H210" s="766">
        <v>0</v>
      </c>
      <c r="I210" s="752">
        <v>15</v>
      </c>
      <c r="J210" s="752">
        <v>793.2</v>
      </c>
      <c r="K210" s="766">
        <v>1</v>
      </c>
      <c r="L210" s="752">
        <v>15</v>
      </c>
      <c r="M210" s="753">
        <v>793.2</v>
      </c>
    </row>
    <row r="211" spans="1:13" ht="14.4" customHeight="1" x14ac:dyDescent="0.3">
      <c r="A211" s="747" t="s">
        <v>566</v>
      </c>
      <c r="B211" s="748" t="s">
        <v>1811</v>
      </c>
      <c r="C211" s="748" t="s">
        <v>1815</v>
      </c>
      <c r="D211" s="748" t="s">
        <v>1816</v>
      </c>
      <c r="E211" s="748" t="s">
        <v>1817</v>
      </c>
      <c r="F211" s="752"/>
      <c r="G211" s="752"/>
      <c r="H211" s="766">
        <v>0</v>
      </c>
      <c r="I211" s="752">
        <v>1</v>
      </c>
      <c r="J211" s="752">
        <v>2113.7500000000009</v>
      </c>
      <c r="K211" s="766">
        <v>1</v>
      </c>
      <c r="L211" s="752">
        <v>1</v>
      </c>
      <c r="M211" s="753">
        <v>2113.7500000000009</v>
      </c>
    </row>
    <row r="212" spans="1:13" ht="14.4" customHeight="1" x14ac:dyDescent="0.3">
      <c r="A212" s="747" t="s">
        <v>566</v>
      </c>
      <c r="B212" s="748" t="s">
        <v>1822</v>
      </c>
      <c r="C212" s="748" t="s">
        <v>1823</v>
      </c>
      <c r="D212" s="748" t="s">
        <v>1824</v>
      </c>
      <c r="E212" s="748" t="s">
        <v>1675</v>
      </c>
      <c r="F212" s="752"/>
      <c r="G212" s="752"/>
      <c r="H212" s="766">
        <v>0</v>
      </c>
      <c r="I212" s="752">
        <v>1</v>
      </c>
      <c r="J212" s="752">
        <v>422.87000000000012</v>
      </c>
      <c r="K212" s="766">
        <v>1</v>
      </c>
      <c r="L212" s="752">
        <v>1</v>
      </c>
      <c r="M212" s="753">
        <v>422.87000000000012</v>
      </c>
    </row>
    <row r="213" spans="1:13" ht="14.4" customHeight="1" x14ac:dyDescent="0.3">
      <c r="A213" s="747" t="s">
        <v>566</v>
      </c>
      <c r="B213" s="748" t="s">
        <v>2058</v>
      </c>
      <c r="C213" s="748" t="s">
        <v>2059</v>
      </c>
      <c r="D213" s="748" t="s">
        <v>1306</v>
      </c>
      <c r="E213" s="748" t="s">
        <v>591</v>
      </c>
      <c r="F213" s="752"/>
      <c r="G213" s="752"/>
      <c r="H213" s="766">
        <v>0</v>
      </c>
      <c r="I213" s="752">
        <v>3</v>
      </c>
      <c r="J213" s="752">
        <v>313.03000000000009</v>
      </c>
      <c r="K213" s="766">
        <v>1</v>
      </c>
      <c r="L213" s="752">
        <v>3</v>
      </c>
      <c r="M213" s="753">
        <v>313.03000000000009</v>
      </c>
    </row>
    <row r="214" spans="1:13" ht="14.4" customHeight="1" x14ac:dyDescent="0.3">
      <c r="A214" s="747" t="s">
        <v>566</v>
      </c>
      <c r="B214" s="748" t="s">
        <v>1825</v>
      </c>
      <c r="C214" s="748" t="s">
        <v>1827</v>
      </c>
      <c r="D214" s="748" t="s">
        <v>590</v>
      </c>
      <c r="E214" s="748" t="s">
        <v>592</v>
      </c>
      <c r="F214" s="752"/>
      <c r="G214" s="752"/>
      <c r="H214" s="766">
        <v>0</v>
      </c>
      <c r="I214" s="752">
        <v>3</v>
      </c>
      <c r="J214" s="752">
        <v>160.44000000000003</v>
      </c>
      <c r="K214" s="766">
        <v>1</v>
      </c>
      <c r="L214" s="752">
        <v>3</v>
      </c>
      <c r="M214" s="753">
        <v>160.44000000000003</v>
      </c>
    </row>
    <row r="215" spans="1:13" ht="14.4" customHeight="1" x14ac:dyDescent="0.3">
      <c r="A215" s="747" t="s">
        <v>566</v>
      </c>
      <c r="B215" s="748" t="s">
        <v>1833</v>
      </c>
      <c r="C215" s="748" t="s">
        <v>2060</v>
      </c>
      <c r="D215" s="748" t="s">
        <v>1835</v>
      </c>
      <c r="E215" s="748" t="s">
        <v>2061</v>
      </c>
      <c r="F215" s="752">
        <v>2</v>
      </c>
      <c r="G215" s="752">
        <v>2376.4</v>
      </c>
      <c r="H215" s="766">
        <v>1</v>
      </c>
      <c r="I215" s="752"/>
      <c r="J215" s="752"/>
      <c r="K215" s="766">
        <v>0</v>
      </c>
      <c r="L215" s="752">
        <v>2</v>
      </c>
      <c r="M215" s="753">
        <v>2376.4</v>
      </c>
    </row>
    <row r="216" spans="1:13" ht="14.4" customHeight="1" x14ac:dyDescent="0.3">
      <c r="A216" s="747" t="s">
        <v>566</v>
      </c>
      <c r="B216" s="748" t="s">
        <v>2062</v>
      </c>
      <c r="C216" s="748" t="s">
        <v>2063</v>
      </c>
      <c r="D216" s="748" t="s">
        <v>2064</v>
      </c>
      <c r="E216" s="748" t="s">
        <v>2065</v>
      </c>
      <c r="F216" s="752">
        <v>2</v>
      </c>
      <c r="G216" s="752">
        <v>1182.7400000000002</v>
      </c>
      <c r="H216" s="766">
        <v>1</v>
      </c>
      <c r="I216" s="752"/>
      <c r="J216" s="752"/>
      <c r="K216" s="766">
        <v>0</v>
      </c>
      <c r="L216" s="752">
        <v>2</v>
      </c>
      <c r="M216" s="753">
        <v>1182.7400000000002</v>
      </c>
    </row>
    <row r="217" spans="1:13" ht="14.4" customHeight="1" x14ac:dyDescent="0.3">
      <c r="A217" s="747" t="s">
        <v>566</v>
      </c>
      <c r="B217" s="748" t="s">
        <v>1839</v>
      </c>
      <c r="C217" s="748" t="s">
        <v>1840</v>
      </c>
      <c r="D217" s="748" t="s">
        <v>1841</v>
      </c>
      <c r="E217" s="748" t="s">
        <v>1842</v>
      </c>
      <c r="F217" s="752"/>
      <c r="G217" s="752"/>
      <c r="H217" s="766">
        <v>0</v>
      </c>
      <c r="I217" s="752">
        <v>16</v>
      </c>
      <c r="J217" s="752">
        <v>638.71</v>
      </c>
      <c r="K217" s="766">
        <v>1</v>
      </c>
      <c r="L217" s="752">
        <v>16</v>
      </c>
      <c r="M217" s="753">
        <v>638.71</v>
      </c>
    </row>
    <row r="218" spans="1:13" ht="14.4" customHeight="1" x14ac:dyDescent="0.3">
      <c r="A218" s="747" t="s">
        <v>566</v>
      </c>
      <c r="B218" s="748" t="s">
        <v>1843</v>
      </c>
      <c r="C218" s="748" t="s">
        <v>1844</v>
      </c>
      <c r="D218" s="748" t="s">
        <v>1845</v>
      </c>
      <c r="E218" s="748" t="s">
        <v>1846</v>
      </c>
      <c r="F218" s="752"/>
      <c r="G218" s="752"/>
      <c r="H218" s="766">
        <v>0</v>
      </c>
      <c r="I218" s="752">
        <v>52</v>
      </c>
      <c r="J218" s="752">
        <v>1744.35</v>
      </c>
      <c r="K218" s="766">
        <v>1</v>
      </c>
      <c r="L218" s="752">
        <v>52</v>
      </c>
      <c r="M218" s="753">
        <v>1744.35</v>
      </c>
    </row>
    <row r="219" spans="1:13" ht="14.4" customHeight="1" x14ac:dyDescent="0.3">
      <c r="A219" s="747" t="s">
        <v>566</v>
      </c>
      <c r="B219" s="748" t="s">
        <v>1843</v>
      </c>
      <c r="C219" s="748" t="s">
        <v>1847</v>
      </c>
      <c r="D219" s="748" t="s">
        <v>1848</v>
      </c>
      <c r="E219" s="748" t="s">
        <v>1849</v>
      </c>
      <c r="F219" s="752"/>
      <c r="G219" s="752"/>
      <c r="H219" s="766">
        <v>0</v>
      </c>
      <c r="I219" s="752">
        <v>3</v>
      </c>
      <c r="J219" s="752">
        <v>152.22</v>
      </c>
      <c r="K219" s="766">
        <v>1</v>
      </c>
      <c r="L219" s="752">
        <v>3</v>
      </c>
      <c r="M219" s="753">
        <v>152.22</v>
      </c>
    </row>
    <row r="220" spans="1:13" ht="14.4" customHeight="1" x14ac:dyDescent="0.3">
      <c r="A220" s="747" t="s">
        <v>566</v>
      </c>
      <c r="B220" s="748" t="s">
        <v>1843</v>
      </c>
      <c r="C220" s="748" t="s">
        <v>1850</v>
      </c>
      <c r="D220" s="748" t="s">
        <v>1848</v>
      </c>
      <c r="E220" s="748" t="s">
        <v>1851</v>
      </c>
      <c r="F220" s="752"/>
      <c r="G220" s="752"/>
      <c r="H220" s="766">
        <v>0</v>
      </c>
      <c r="I220" s="752">
        <v>3</v>
      </c>
      <c r="J220" s="752">
        <v>151.91999999999999</v>
      </c>
      <c r="K220" s="766">
        <v>1</v>
      </c>
      <c r="L220" s="752">
        <v>3</v>
      </c>
      <c r="M220" s="753">
        <v>151.91999999999999</v>
      </c>
    </row>
    <row r="221" spans="1:13" ht="14.4" customHeight="1" x14ac:dyDescent="0.3">
      <c r="A221" s="747" t="s">
        <v>566</v>
      </c>
      <c r="B221" s="748" t="s">
        <v>1858</v>
      </c>
      <c r="C221" s="748" t="s">
        <v>1861</v>
      </c>
      <c r="D221" s="748" t="s">
        <v>1862</v>
      </c>
      <c r="E221" s="748" t="s">
        <v>1863</v>
      </c>
      <c r="F221" s="752"/>
      <c r="G221" s="752"/>
      <c r="H221" s="766">
        <v>0</v>
      </c>
      <c r="I221" s="752">
        <v>5</v>
      </c>
      <c r="J221" s="752">
        <v>291.25</v>
      </c>
      <c r="K221" s="766">
        <v>1</v>
      </c>
      <c r="L221" s="752">
        <v>5</v>
      </c>
      <c r="M221" s="753">
        <v>291.25</v>
      </c>
    </row>
    <row r="222" spans="1:13" ht="14.4" customHeight="1" x14ac:dyDescent="0.3">
      <c r="A222" s="747" t="s">
        <v>566</v>
      </c>
      <c r="B222" s="748" t="s">
        <v>1868</v>
      </c>
      <c r="C222" s="748" t="s">
        <v>1869</v>
      </c>
      <c r="D222" s="748" t="s">
        <v>1870</v>
      </c>
      <c r="E222" s="748" t="s">
        <v>1871</v>
      </c>
      <c r="F222" s="752">
        <v>1</v>
      </c>
      <c r="G222" s="752">
        <v>226.17</v>
      </c>
      <c r="H222" s="766">
        <v>1</v>
      </c>
      <c r="I222" s="752"/>
      <c r="J222" s="752"/>
      <c r="K222" s="766">
        <v>0</v>
      </c>
      <c r="L222" s="752">
        <v>1</v>
      </c>
      <c r="M222" s="753">
        <v>226.17</v>
      </c>
    </row>
    <row r="223" spans="1:13" ht="14.4" customHeight="1" x14ac:dyDescent="0.3">
      <c r="A223" s="747" t="s">
        <v>566</v>
      </c>
      <c r="B223" s="748" t="s">
        <v>1872</v>
      </c>
      <c r="C223" s="748" t="s">
        <v>1873</v>
      </c>
      <c r="D223" s="748" t="s">
        <v>965</v>
      </c>
      <c r="E223" s="748" t="s">
        <v>1874</v>
      </c>
      <c r="F223" s="752"/>
      <c r="G223" s="752"/>
      <c r="H223" s="766">
        <v>0</v>
      </c>
      <c r="I223" s="752">
        <v>1</v>
      </c>
      <c r="J223" s="752">
        <v>166.91000000000003</v>
      </c>
      <c r="K223" s="766">
        <v>1</v>
      </c>
      <c r="L223" s="752">
        <v>1</v>
      </c>
      <c r="M223" s="753">
        <v>166.91000000000003</v>
      </c>
    </row>
    <row r="224" spans="1:13" ht="14.4" customHeight="1" x14ac:dyDescent="0.3">
      <c r="A224" s="747" t="s">
        <v>566</v>
      </c>
      <c r="B224" s="748" t="s">
        <v>1875</v>
      </c>
      <c r="C224" s="748" t="s">
        <v>1876</v>
      </c>
      <c r="D224" s="748" t="s">
        <v>1877</v>
      </c>
      <c r="E224" s="748" t="s">
        <v>1878</v>
      </c>
      <c r="F224" s="752"/>
      <c r="G224" s="752"/>
      <c r="H224" s="766">
        <v>0</v>
      </c>
      <c r="I224" s="752">
        <v>5</v>
      </c>
      <c r="J224" s="752">
        <v>235.95</v>
      </c>
      <c r="K224" s="766">
        <v>1</v>
      </c>
      <c r="L224" s="752">
        <v>5</v>
      </c>
      <c r="M224" s="753">
        <v>235.95</v>
      </c>
    </row>
    <row r="225" spans="1:13" ht="14.4" customHeight="1" x14ac:dyDescent="0.3">
      <c r="A225" s="747" t="s">
        <v>566</v>
      </c>
      <c r="B225" s="748" t="s">
        <v>1875</v>
      </c>
      <c r="C225" s="748" t="s">
        <v>2066</v>
      </c>
      <c r="D225" s="748" t="s">
        <v>1877</v>
      </c>
      <c r="E225" s="748" t="s">
        <v>2067</v>
      </c>
      <c r="F225" s="752"/>
      <c r="G225" s="752"/>
      <c r="H225" s="766">
        <v>0</v>
      </c>
      <c r="I225" s="752">
        <v>2</v>
      </c>
      <c r="J225" s="752">
        <v>709.04</v>
      </c>
      <c r="K225" s="766">
        <v>1</v>
      </c>
      <c r="L225" s="752">
        <v>2</v>
      </c>
      <c r="M225" s="753">
        <v>709.04</v>
      </c>
    </row>
    <row r="226" spans="1:13" ht="14.4" customHeight="1" x14ac:dyDescent="0.3">
      <c r="A226" s="747" t="s">
        <v>566</v>
      </c>
      <c r="B226" s="748" t="s">
        <v>1881</v>
      </c>
      <c r="C226" s="748" t="s">
        <v>1882</v>
      </c>
      <c r="D226" s="748" t="s">
        <v>1883</v>
      </c>
      <c r="E226" s="748" t="s">
        <v>1884</v>
      </c>
      <c r="F226" s="752"/>
      <c r="G226" s="752"/>
      <c r="H226" s="766">
        <v>0</v>
      </c>
      <c r="I226" s="752">
        <v>6</v>
      </c>
      <c r="J226" s="752">
        <v>54.69</v>
      </c>
      <c r="K226" s="766">
        <v>1</v>
      </c>
      <c r="L226" s="752">
        <v>6</v>
      </c>
      <c r="M226" s="753">
        <v>54.69</v>
      </c>
    </row>
    <row r="227" spans="1:13" ht="14.4" customHeight="1" x14ac:dyDescent="0.3">
      <c r="A227" s="747" t="s">
        <v>566</v>
      </c>
      <c r="B227" s="748" t="s">
        <v>2068</v>
      </c>
      <c r="C227" s="748" t="s">
        <v>2069</v>
      </c>
      <c r="D227" s="748" t="s">
        <v>2070</v>
      </c>
      <c r="E227" s="748" t="s">
        <v>2071</v>
      </c>
      <c r="F227" s="752"/>
      <c r="G227" s="752"/>
      <c r="H227" s="766">
        <v>0</v>
      </c>
      <c r="I227" s="752">
        <v>1</v>
      </c>
      <c r="J227" s="752">
        <v>95.370000000000019</v>
      </c>
      <c r="K227" s="766">
        <v>1</v>
      </c>
      <c r="L227" s="752">
        <v>1</v>
      </c>
      <c r="M227" s="753">
        <v>95.370000000000019</v>
      </c>
    </row>
    <row r="228" spans="1:13" ht="14.4" customHeight="1" x14ac:dyDescent="0.3">
      <c r="A228" s="747" t="s">
        <v>566</v>
      </c>
      <c r="B228" s="748" t="s">
        <v>1885</v>
      </c>
      <c r="C228" s="748" t="s">
        <v>1888</v>
      </c>
      <c r="D228" s="748" t="s">
        <v>1165</v>
      </c>
      <c r="E228" s="748" t="s">
        <v>1889</v>
      </c>
      <c r="F228" s="752"/>
      <c r="G228" s="752"/>
      <c r="H228" s="766">
        <v>0</v>
      </c>
      <c r="I228" s="752">
        <v>2</v>
      </c>
      <c r="J228" s="752">
        <v>90.980000000000018</v>
      </c>
      <c r="K228" s="766">
        <v>1</v>
      </c>
      <c r="L228" s="752">
        <v>2</v>
      </c>
      <c r="M228" s="753">
        <v>90.980000000000018</v>
      </c>
    </row>
    <row r="229" spans="1:13" ht="14.4" customHeight="1" x14ac:dyDescent="0.3">
      <c r="A229" s="747" t="s">
        <v>566</v>
      </c>
      <c r="B229" s="748" t="s">
        <v>1890</v>
      </c>
      <c r="C229" s="748" t="s">
        <v>1891</v>
      </c>
      <c r="D229" s="748" t="s">
        <v>676</v>
      </c>
      <c r="E229" s="748" t="s">
        <v>1738</v>
      </c>
      <c r="F229" s="752"/>
      <c r="G229" s="752"/>
      <c r="H229" s="766">
        <v>0</v>
      </c>
      <c r="I229" s="752">
        <v>3</v>
      </c>
      <c r="J229" s="752">
        <v>59.45999999999998</v>
      </c>
      <c r="K229" s="766">
        <v>1</v>
      </c>
      <c r="L229" s="752">
        <v>3</v>
      </c>
      <c r="M229" s="753">
        <v>59.45999999999998</v>
      </c>
    </row>
    <row r="230" spans="1:13" ht="14.4" customHeight="1" x14ac:dyDescent="0.3">
      <c r="A230" s="747" t="s">
        <v>566</v>
      </c>
      <c r="B230" s="748" t="s">
        <v>1890</v>
      </c>
      <c r="C230" s="748" t="s">
        <v>1892</v>
      </c>
      <c r="D230" s="748" t="s">
        <v>678</v>
      </c>
      <c r="E230" s="748" t="s">
        <v>1742</v>
      </c>
      <c r="F230" s="752"/>
      <c r="G230" s="752"/>
      <c r="H230" s="766">
        <v>0</v>
      </c>
      <c r="I230" s="752">
        <v>4</v>
      </c>
      <c r="J230" s="752">
        <v>108.4</v>
      </c>
      <c r="K230" s="766">
        <v>1</v>
      </c>
      <c r="L230" s="752">
        <v>4</v>
      </c>
      <c r="M230" s="753">
        <v>108.4</v>
      </c>
    </row>
    <row r="231" spans="1:13" ht="14.4" customHeight="1" x14ac:dyDescent="0.3">
      <c r="A231" s="747" t="s">
        <v>566</v>
      </c>
      <c r="B231" s="748" t="s">
        <v>2072</v>
      </c>
      <c r="C231" s="748" t="s">
        <v>2073</v>
      </c>
      <c r="D231" s="748" t="s">
        <v>2074</v>
      </c>
      <c r="E231" s="748" t="s">
        <v>2075</v>
      </c>
      <c r="F231" s="752"/>
      <c r="G231" s="752"/>
      <c r="H231" s="766">
        <v>0</v>
      </c>
      <c r="I231" s="752">
        <v>3</v>
      </c>
      <c r="J231" s="752">
        <v>732.79999999999984</v>
      </c>
      <c r="K231" s="766">
        <v>1</v>
      </c>
      <c r="L231" s="752">
        <v>3</v>
      </c>
      <c r="M231" s="753">
        <v>732.79999999999984</v>
      </c>
    </row>
    <row r="232" spans="1:13" ht="14.4" customHeight="1" x14ac:dyDescent="0.3">
      <c r="A232" s="747" t="s">
        <v>566</v>
      </c>
      <c r="B232" s="748" t="s">
        <v>2072</v>
      </c>
      <c r="C232" s="748" t="s">
        <v>2076</v>
      </c>
      <c r="D232" s="748" t="s">
        <v>2077</v>
      </c>
      <c r="E232" s="748" t="s">
        <v>1821</v>
      </c>
      <c r="F232" s="752"/>
      <c r="G232" s="752"/>
      <c r="H232" s="766">
        <v>0</v>
      </c>
      <c r="I232" s="752">
        <v>1</v>
      </c>
      <c r="J232" s="752">
        <v>91.54000000000002</v>
      </c>
      <c r="K232" s="766">
        <v>1</v>
      </c>
      <c r="L232" s="752">
        <v>1</v>
      </c>
      <c r="M232" s="753">
        <v>91.54000000000002</v>
      </c>
    </row>
    <row r="233" spans="1:13" ht="14.4" customHeight="1" x14ac:dyDescent="0.3">
      <c r="A233" s="747" t="s">
        <v>566</v>
      </c>
      <c r="B233" s="748" t="s">
        <v>1895</v>
      </c>
      <c r="C233" s="748" t="s">
        <v>2078</v>
      </c>
      <c r="D233" s="748" t="s">
        <v>1897</v>
      </c>
      <c r="E233" s="748" t="s">
        <v>2075</v>
      </c>
      <c r="F233" s="752"/>
      <c r="G233" s="752"/>
      <c r="H233" s="766">
        <v>0</v>
      </c>
      <c r="I233" s="752">
        <v>1</v>
      </c>
      <c r="J233" s="752">
        <v>79.760000000000005</v>
      </c>
      <c r="K233" s="766">
        <v>1</v>
      </c>
      <c r="L233" s="752">
        <v>1</v>
      </c>
      <c r="M233" s="753">
        <v>79.760000000000005</v>
      </c>
    </row>
    <row r="234" spans="1:13" ht="14.4" customHeight="1" x14ac:dyDescent="0.3">
      <c r="A234" s="747" t="s">
        <v>566</v>
      </c>
      <c r="B234" s="748" t="s">
        <v>2079</v>
      </c>
      <c r="C234" s="748" t="s">
        <v>2080</v>
      </c>
      <c r="D234" s="748" t="s">
        <v>2081</v>
      </c>
      <c r="E234" s="748" t="s">
        <v>2082</v>
      </c>
      <c r="F234" s="752"/>
      <c r="G234" s="752"/>
      <c r="H234" s="766">
        <v>0</v>
      </c>
      <c r="I234" s="752">
        <v>5</v>
      </c>
      <c r="J234" s="752">
        <v>250.49000000000007</v>
      </c>
      <c r="K234" s="766">
        <v>1</v>
      </c>
      <c r="L234" s="752">
        <v>5</v>
      </c>
      <c r="M234" s="753">
        <v>250.49000000000007</v>
      </c>
    </row>
    <row r="235" spans="1:13" ht="14.4" customHeight="1" x14ac:dyDescent="0.3">
      <c r="A235" s="747" t="s">
        <v>566</v>
      </c>
      <c r="B235" s="748" t="s">
        <v>1899</v>
      </c>
      <c r="C235" s="748" t="s">
        <v>1900</v>
      </c>
      <c r="D235" s="748" t="s">
        <v>1901</v>
      </c>
      <c r="E235" s="748" t="s">
        <v>1902</v>
      </c>
      <c r="F235" s="752">
        <v>2</v>
      </c>
      <c r="G235" s="752">
        <v>288.98</v>
      </c>
      <c r="H235" s="766">
        <v>1</v>
      </c>
      <c r="I235" s="752"/>
      <c r="J235" s="752"/>
      <c r="K235" s="766">
        <v>0</v>
      </c>
      <c r="L235" s="752">
        <v>2</v>
      </c>
      <c r="M235" s="753">
        <v>288.98</v>
      </c>
    </row>
    <row r="236" spans="1:13" ht="14.4" customHeight="1" x14ac:dyDescent="0.3">
      <c r="A236" s="747" t="s">
        <v>566</v>
      </c>
      <c r="B236" s="748" t="s">
        <v>1903</v>
      </c>
      <c r="C236" s="748" t="s">
        <v>2083</v>
      </c>
      <c r="D236" s="748" t="s">
        <v>1905</v>
      </c>
      <c r="E236" s="748" t="s">
        <v>2084</v>
      </c>
      <c r="F236" s="752"/>
      <c r="G236" s="752"/>
      <c r="H236" s="766">
        <v>0</v>
      </c>
      <c r="I236" s="752">
        <v>2</v>
      </c>
      <c r="J236" s="752">
        <v>142.25</v>
      </c>
      <c r="K236" s="766">
        <v>1</v>
      </c>
      <c r="L236" s="752">
        <v>2</v>
      </c>
      <c r="M236" s="753">
        <v>142.25</v>
      </c>
    </row>
    <row r="237" spans="1:13" ht="14.4" customHeight="1" x14ac:dyDescent="0.3">
      <c r="A237" s="747" t="s">
        <v>566</v>
      </c>
      <c r="B237" s="748" t="s">
        <v>1903</v>
      </c>
      <c r="C237" s="748" t="s">
        <v>2085</v>
      </c>
      <c r="D237" s="748" t="s">
        <v>1905</v>
      </c>
      <c r="E237" s="748" t="s">
        <v>2086</v>
      </c>
      <c r="F237" s="752"/>
      <c r="G237" s="752"/>
      <c r="H237" s="766">
        <v>0</v>
      </c>
      <c r="I237" s="752">
        <v>1</v>
      </c>
      <c r="J237" s="752">
        <v>408.93000000000012</v>
      </c>
      <c r="K237" s="766">
        <v>1</v>
      </c>
      <c r="L237" s="752">
        <v>1</v>
      </c>
      <c r="M237" s="753">
        <v>408.93000000000012</v>
      </c>
    </row>
    <row r="238" spans="1:13" ht="14.4" customHeight="1" x14ac:dyDescent="0.3">
      <c r="A238" s="747" t="s">
        <v>566</v>
      </c>
      <c r="B238" s="748" t="s">
        <v>1907</v>
      </c>
      <c r="C238" s="748" t="s">
        <v>2087</v>
      </c>
      <c r="D238" s="748" t="s">
        <v>673</v>
      </c>
      <c r="E238" s="748" t="s">
        <v>2004</v>
      </c>
      <c r="F238" s="752"/>
      <c r="G238" s="752"/>
      <c r="H238" s="766">
        <v>0</v>
      </c>
      <c r="I238" s="752">
        <v>1</v>
      </c>
      <c r="J238" s="752">
        <v>194.68000000000006</v>
      </c>
      <c r="K238" s="766">
        <v>1</v>
      </c>
      <c r="L238" s="752">
        <v>1</v>
      </c>
      <c r="M238" s="753">
        <v>194.68000000000006</v>
      </c>
    </row>
    <row r="239" spans="1:13" ht="14.4" customHeight="1" x14ac:dyDescent="0.3">
      <c r="A239" s="747" t="s">
        <v>566</v>
      </c>
      <c r="B239" s="748" t="s">
        <v>1909</v>
      </c>
      <c r="C239" s="748" t="s">
        <v>1913</v>
      </c>
      <c r="D239" s="748" t="s">
        <v>1911</v>
      </c>
      <c r="E239" s="748" t="s">
        <v>1914</v>
      </c>
      <c r="F239" s="752"/>
      <c r="G239" s="752"/>
      <c r="H239" s="766">
        <v>0</v>
      </c>
      <c r="I239" s="752">
        <v>1</v>
      </c>
      <c r="J239" s="752">
        <v>404.83</v>
      </c>
      <c r="K239" s="766">
        <v>1</v>
      </c>
      <c r="L239" s="752">
        <v>1</v>
      </c>
      <c r="M239" s="753">
        <v>404.83</v>
      </c>
    </row>
    <row r="240" spans="1:13" ht="14.4" customHeight="1" x14ac:dyDescent="0.3">
      <c r="A240" s="747" t="s">
        <v>566</v>
      </c>
      <c r="B240" s="748" t="s">
        <v>1917</v>
      </c>
      <c r="C240" s="748" t="s">
        <v>2088</v>
      </c>
      <c r="D240" s="748" t="s">
        <v>2089</v>
      </c>
      <c r="E240" s="748" t="s">
        <v>2090</v>
      </c>
      <c r="F240" s="752">
        <v>1</v>
      </c>
      <c r="G240" s="752">
        <v>115.93</v>
      </c>
      <c r="H240" s="766">
        <v>1</v>
      </c>
      <c r="I240" s="752"/>
      <c r="J240" s="752"/>
      <c r="K240" s="766">
        <v>0</v>
      </c>
      <c r="L240" s="752">
        <v>1</v>
      </c>
      <c r="M240" s="753">
        <v>115.93</v>
      </c>
    </row>
    <row r="241" spans="1:13" ht="14.4" customHeight="1" x14ac:dyDescent="0.3">
      <c r="A241" s="747" t="s">
        <v>566</v>
      </c>
      <c r="B241" s="748" t="s">
        <v>1917</v>
      </c>
      <c r="C241" s="748" t="s">
        <v>1918</v>
      </c>
      <c r="D241" s="748" t="s">
        <v>1919</v>
      </c>
      <c r="E241" s="748" t="s">
        <v>1920</v>
      </c>
      <c r="F241" s="752"/>
      <c r="G241" s="752"/>
      <c r="H241" s="766">
        <v>0</v>
      </c>
      <c r="I241" s="752">
        <v>3</v>
      </c>
      <c r="J241" s="752">
        <v>208.38</v>
      </c>
      <c r="K241" s="766">
        <v>1</v>
      </c>
      <c r="L241" s="752">
        <v>3</v>
      </c>
      <c r="M241" s="753">
        <v>208.38</v>
      </c>
    </row>
    <row r="242" spans="1:13" ht="14.4" customHeight="1" x14ac:dyDescent="0.3">
      <c r="A242" s="747" t="s">
        <v>566</v>
      </c>
      <c r="B242" s="748" t="s">
        <v>2091</v>
      </c>
      <c r="C242" s="748" t="s">
        <v>2092</v>
      </c>
      <c r="D242" s="748" t="s">
        <v>1456</v>
      </c>
      <c r="E242" s="748" t="s">
        <v>2093</v>
      </c>
      <c r="F242" s="752"/>
      <c r="G242" s="752"/>
      <c r="H242" s="766">
        <v>0</v>
      </c>
      <c r="I242" s="752">
        <v>1</v>
      </c>
      <c r="J242" s="752">
        <v>49.340000000000025</v>
      </c>
      <c r="K242" s="766">
        <v>1</v>
      </c>
      <c r="L242" s="752">
        <v>1</v>
      </c>
      <c r="M242" s="753">
        <v>49.340000000000025</v>
      </c>
    </row>
    <row r="243" spans="1:13" ht="14.4" customHeight="1" x14ac:dyDescent="0.3">
      <c r="A243" s="747" t="s">
        <v>566</v>
      </c>
      <c r="B243" s="748" t="s">
        <v>2094</v>
      </c>
      <c r="C243" s="748" t="s">
        <v>2095</v>
      </c>
      <c r="D243" s="748" t="s">
        <v>2096</v>
      </c>
      <c r="E243" s="748" t="s">
        <v>2097</v>
      </c>
      <c r="F243" s="752"/>
      <c r="G243" s="752"/>
      <c r="H243" s="766">
        <v>0</v>
      </c>
      <c r="I243" s="752">
        <v>1</v>
      </c>
      <c r="J243" s="752">
        <v>131.29000000000002</v>
      </c>
      <c r="K243" s="766">
        <v>1</v>
      </c>
      <c r="L243" s="752">
        <v>1</v>
      </c>
      <c r="M243" s="753">
        <v>131.29000000000002</v>
      </c>
    </row>
    <row r="244" spans="1:13" ht="14.4" customHeight="1" x14ac:dyDescent="0.3">
      <c r="A244" s="747" t="s">
        <v>566</v>
      </c>
      <c r="B244" s="748" t="s">
        <v>1929</v>
      </c>
      <c r="C244" s="748" t="s">
        <v>1935</v>
      </c>
      <c r="D244" s="748" t="s">
        <v>1177</v>
      </c>
      <c r="E244" s="748" t="s">
        <v>1178</v>
      </c>
      <c r="F244" s="752"/>
      <c r="G244" s="752"/>
      <c r="H244" s="766">
        <v>0</v>
      </c>
      <c r="I244" s="752">
        <v>22</v>
      </c>
      <c r="J244" s="752">
        <v>900.24000000000012</v>
      </c>
      <c r="K244" s="766">
        <v>1</v>
      </c>
      <c r="L244" s="752">
        <v>22</v>
      </c>
      <c r="M244" s="753">
        <v>900.24000000000012</v>
      </c>
    </row>
    <row r="245" spans="1:13" ht="14.4" customHeight="1" x14ac:dyDescent="0.3">
      <c r="A245" s="747" t="s">
        <v>566</v>
      </c>
      <c r="B245" s="748" t="s">
        <v>1929</v>
      </c>
      <c r="C245" s="748" t="s">
        <v>1936</v>
      </c>
      <c r="D245" s="748" t="s">
        <v>1179</v>
      </c>
      <c r="E245" s="748" t="s">
        <v>1178</v>
      </c>
      <c r="F245" s="752"/>
      <c r="G245" s="752"/>
      <c r="H245" s="766">
        <v>0</v>
      </c>
      <c r="I245" s="752">
        <v>20</v>
      </c>
      <c r="J245" s="752">
        <v>819.48000000000025</v>
      </c>
      <c r="K245" s="766">
        <v>1</v>
      </c>
      <c r="L245" s="752">
        <v>20</v>
      </c>
      <c r="M245" s="753">
        <v>819.48000000000025</v>
      </c>
    </row>
    <row r="246" spans="1:13" ht="14.4" customHeight="1" x14ac:dyDescent="0.3">
      <c r="A246" s="747" t="s">
        <v>566</v>
      </c>
      <c r="B246" s="748" t="s">
        <v>1929</v>
      </c>
      <c r="C246" s="748" t="s">
        <v>2098</v>
      </c>
      <c r="D246" s="748" t="s">
        <v>1203</v>
      </c>
      <c r="E246" s="748" t="s">
        <v>1466</v>
      </c>
      <c r="F246" s="752"/>
      <c r="G246" s="752"/>
      <c r="H246" s="766">
        <v>0</v>
      </c>
      <c r="I246" s="752">
        <v>5</v>
      </c>
      <c r="J246" s="752">
        <v>271.90000000000003</v>
      </c>
      <c r="K246" s="766">
        <v>1</v>
      </c>
      <c r="L246" s="752">
        <v>5</v>
      </c>
      <c r="M246" s="753">
        <v>271.90000000000003</v>
      </c>
    </row>
    <row r="247" spans="1:13" ht="14.4" customHeight="1" x14ac:dyDescent="0.3">
      <c r="A247" s="747" t="s">
        <v>566</v>
      </c>
      <c r="B247" s="748" t="s">
        <v>1929</v>
      </c>
      <c r="C247" s="748" t="s">
        <v>1943</v>
      </c>
      <c r="D247" s="748" t="s">
        <v>1194</v>
      </c>
      <c r="E247" s="748" t="s">
        <v>1944</v>
      </c>
      <c r="F247" s="752"/>
      <c r="G247" s="752"/>
      <c r="H247" s="766">
        <v>0</v>
      </c>
      <c r="I247" s="752">
        <v>2</v>
      </c>
      <c r="J247" s="752">
        <v>223.89999999999998</v>
      </c>
      <c r="K247" s="766">
        <v>1</v>
      </c>
      <c r="L247" s="752">
        <v>2</v>
      </c>
      <c r="M247" s="753">
        <v>223.89999999999998</v>
      </c>
    </row>
    <row r="248" spans="1:13" ht="14.4" customHeight="1" x14ac:dyDescent="0.3">
      <c r="A248" s="747" t="s">
        <v>566</v>
      </c>
      <c r="B248" s="748" t="s">
        <v>1929</v>
      </c>
      <c r="C248" s="748" t="s">
        <v>1945</v>
      </c>
      <c r="D248" s="748" t="s">
        <v>1199</v>
      </c>
      <c r="E248" s="748" t="s">
        <v>1944</v>
      </c>
      <c r="F248" s="752"/>
      <c r="G248" s="752"/>
      <c r="H248" s="766">
        <v>0</v>
      </c>
      <c r="I248" s="752">
        <v>4</v>
      </c>
      <c r="J248" s="752">
        <v>447.80000000000007</v>
      </c>
      <c r="K248" s="766">
        <v>1</v>
      </c>
      <c r="L248" s="752">
        <v>4</v>
      </c>
      <c r="M248" s="753">
        <v>447.80000000000007</v>
      </c>
    </row>
    <row r="249" spans="1:13" ht="14.4" customHeight="1" x14ac:dyDescent="0.3">
      <c r="A249" s="747" t="s">
        <v>566</v>
      </c>
      <c r="B249" s="748" t="s">
        <v>1929</v>
      </c>
      <c r="C249" s="748" t="s">
        <v>1946</v>
      </c>
      <c r="D249" s="748" t="s">
        <v>1196</v>
      </c>
      <c r="E249" s="748" t="s">
        <v>1944</v>
      </c>
      <c r="F249" s="752"/>
      <c r="G249" s="752"/>
      <c r="H249" s="766">
        <v>0</v>
      </c>
      <c r="I249" s="752">
        <v>3</v>
      </c>
      <c r="J249" s="752">
        <v>335.84999999999997</v>
      </c>
      <c r="K249" s="766">
        <v>1</v>
      </c>
      <c r="L249" s="752">
        <v>3</v>
      </c>
      <c r="M249" s="753">
        <v>335.84999999999997</v>
      </c>
    </row>
    <row r="250" spans="1:13" ht="14.4" customHeight="1" x14ac:dyDescent="0.3">
      <c r="A250" s="747" t="s">
        <v>566</v>
      </c>
      <c r="B250" s="748" t="s">
        <v>1929</v>
      </c>
      <c r="C250" s="748" t="s">
        <v>1947</v>
      </c>
      <c r="D250" s="748" t="s">
        <v>1948</v>
      </c>
      <c r="E250" s="748" t="s">
        <v>1944</v>
      </c>
      <c r="F250" s="752"/>
      <c r="G250" s="752"/>
      <c r="H250" s="766">
        <v>0</v>
      </c>
      <c r="I250" s="752">
        <v>2</v>
      </c>
      <c r="J250" s="752">
        <v>224.67</v>
      </c>
      <c r="K250" s="766">
        <v>1</v>
      </c>
      <c r="L250" s="752">
        <v>2</v>
      </c>
      <c r="M250" s="753">
        <v>224.67</v>
      </c>
    </row>
    <row r="251" spans="1:13" ht="14.4" customHeight="1" x14ac:dyDescent="0.3">
      <c r="A251" s="747" t="s">
        <v>566</v>
      </c>
      <c r="B251" s="748" t="s">
        <v>1929</v>
      </c>
      <c r="C251" s="748" t="s">
        <v>1949</v>
      </c>
      <c r="D251" s="748" t="s">
        <v>1176</v>
      </c>
      <c r="E251" s="748" t="s">
        <v>1175</v>
      </c>
      <c r="F251" s="752"/>
      <c r="G251" s="752"/>
      <c r="H251" s="766">
        <v>0</v>
      </c>
      <c r="I251" s="752">
        <v>5</v>
      </c>
      <c r="J251" s="752">
        <v>820.11999999999989</v>
      </c>
      <c r="K251" s="766">
        <v>1</v>
      </c>
      <c r="L251" s="752">
        <v>5</v>
      </c>
      <c r="M251" s="753">
        <v>820.11999999999989</v>
      </c>
    </row>
    <row r="252" spans="1:13" ht="14.4" customHeight="1" x14ac:dyDescent="0.3">
      <c r="A252" s="747" t="s">
        <v>566</v>
      </c>
      <c r="B252" s="748" t="s">
        <v>1929</v>
      </c>
      <c r="C252" s="748" t="s">
        <v>1953</v>
      </c>
      <c r="D252" s="748" t="s">
        <v>1954</v>
      </c>
      <c r="E252" s="748" t="s">
        <v>1183</v>
      </c>
      <c r="F252" s="752"/>
      <c r="G252" s="752"/>
      <c r="H252" s="766">
        <v>0</v>
      </c>
      <c r="I252" s="752">
        <v>26</v>
      </c>
      <c r="J252" s="752">
        <v>4660.7599999999993</v>
      </c>
      <c r="K252" s="766">
        <v>1</v>
      </c>
      <c r="L252" s="752">
        <v>26</v>
      </c>
      <c r="M252" s="753">
        <v>4660.7599999999993</v>
      </c>
    </row>
    <row r="253" spans="1:13" ht="14.4" customHeight="1" thickBot="1" x14ac:dyDescent="0.35">
      <c r="A253" s="754" t="s">
        <v>563</v>
      </c>
      <c r="B253" s="755" t="s">
        <v>1843</v>
      </c>
      <c r="C253" s="755" t="s">
        <v>1850</v>
      </c>
      <c r="D253" s="755" t="s">
        <v>1848</v>
      </c>
      <c r="E253" s="755" t="s">
        <v>1851</v>
      </c>
      <c r="F253" s="759"/>
      <c r="G253" s="759"/>
      <c r="H253" s="767">
        <v>0</v>
      </c>
      <c r="I253" s="759">
        <v>20</v>
      </c>
      <c r="J253" s="759">
        <v>1012.8</v>
      </c>
      <c r="K253" s="767">
        <v>1</v>
      </c>
      <c r="L253" s="759">
        <v>20</v>
      </c>
      <c r="M253" s="760">
        <v>1012.8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1013</v>
      </c>
      <c r="C3" s="396">
        <f>SUM(C6:C1048576)</f>
        <v>1022</v>
      </c>
      <c r="D3" s="396">
        <f>SUM(D6:D1048576)</f>
        <v>128</v>
      </c>
      <c r="E3" s="397">
        <f>SUM(E6:E1048576)</f>
        <v>0</v>
      </c>
      <c r="F3" s="394">
        <f>IF(SUM($B3:$E3)=0,"",B3/SUM($B3:$E3))</f>
        <v>0.46833102172907998</v>
      </c>
      <c r="G3" s="392">
        <f t="shared" ref="G3:I3" si="0">IF(SUM($B3:$E3)=0,"",C3/SUM($B3:$E3))</f>
        <v>0.47249190938511326</v>
      </c>
      <c r="H3" s="392">
        <f t="shared" si="0"/>
        <v>5.9177068885806747E-2</v>
      </c>
      <c r="I3" s="393">
        <f t="shared" si="0"/>
        <v>0</v>
      </c>
      <c r="J3" s="396">
        <f>SUM(J6:J1048576)</f>
        <v>111</v>
      </c>
      <c r="K3" s="396">
        <f>SUM(K6:K1048576)</f>
        <v>306</v>
      </c>
      <c r="L3" s="396">
        <f>SUM(L6:L1048576)</f>
        <v>128</v>
      </c>
      <c r="M3" s="397">
        <f>SUM(M6:M1048576)</f>
        <v>0</v>
      </c>
      <c r="N3" s="394">
        <f>IF(SUM($J3:$M3)=0,"",J3/SUM($J3:$M3))</f>
        <v>0.20366972477064221</v>
      </c>
      <c r="O3" s="392">
        <f t="shared" ref="O3:Q3" si="1">IF(SUM($J3:$M3)=0,"",K3/SUM($J3:$M3))</f>
        <v>0.56146788990825691</v>
      </c>
      <c r="P3" s="392">
        <f t="shared" si="1"/>
        <v>0.23486238532110093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2100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2101</v>
      </c>
      <c r="B7" s="798">
        <v>720</v>
      </c>
      <c r="C7" s="752">
        <v>541</v>
      </c>
      <c r="D7" s="752">
        <v>114</v>
      </c>
      <c r="E7" s="753"/>
      <c r="F7" s="795">
        <v>0.52363636363636368</v>
      </c>
      <c r="G7" s="766">
        <v>0.39345454545454545</v>
      </c>
      <c r="H7" s="766">
        <v>8.2909090909090905E-2</v>
      </c>
      <c r="I7" s="801">
        <v>0</v>
      </c>
      <c r="J7" s="798">
        <v>69</v>
      </c>
      <c r="K7" s="752">
        <v>189</v>
      </c>
      <c r="L7" s="752">
        <v>114</v>
      </c>
      <c r="M7" s="753"/>
      <c r="N7" s="795">
        <v>0.18548387096774194</v>
      </c>
      <c r="O7" s="766">
        <v>0.50806451612903225</v>
      </c>
      <c r="P7" s="766">
        <v>0.30645161290322581</v>
      </c>
      <c r="Q7" s="789">
        <v>0</v>
      </c>
    </row>
    <row r="8" spans="1:17" ht="14.4" customHeight="1" x14ac:dyDescent="0.3">
      <c r="A8" s="792" t="s">
        <v>2102</v>
      </c>
      <c r="B8" s="798">
        <v>21</v>
      </c>
      <c r="C8" s="752"/>
      <c r="D8" s="752"/>
      <c r="E8" s="753"/>
      <c r="F8" s="795">
        <v>1</v>
      </c>
      <c r="G8" s="766">
        <v>0</v>
      </c>
      <c r="H8" s="766">
        <v>0</v>
      </c>
      <c r="I8" s="801">
        <v>0</v>
      </c>
      <c r="J8" s="798">
        <v>11</v>
      </c>
      <c r="K8" s="752"/>
      <c r="L8" s="752"/>
      <c r="M8" s="753"/>
      <c r="N8" s="795">
        <v>1</v>
      </c>
      <c r="O8" s="766">
        <v>0</v>
      </c>
      <c r="P8" s="766">
        <v>0</v>
      </c>
      <c r="Q8" s="789">
        <v>0</v>
      </c>
    </row>
    <row r="9" spans="1:17" ht="14.4" customHeight="1" thickBot="1" x14ac:dyDescent="0.35">
      <c r="A9" s="793" t="s">
        <v>2103</v>
      </c>
      <c r="B9" s="799">
        <v>272</v>
      </c>
      <c r="C9" s="759">
        <v>481</v>
      </c>
      <c r="D9" s="759">
        <v>14</v>
      </c>
      <c r="E9" s="760"/>
      <c r="F9" s="796">
        <v>0.35462842242503262</v>
      </c>
      <c r="G9" s="767">
        <v>0.6271186440677966</v>
      </c>
      <c r="H9" s="767">
        <v>1.8252933507170794E-2</v>
      </c>
      <c r="I9" s="802">
        <v>0</v>
      </c>
      <c r="J9" s="799">
        <v>31</v>
      </c>
      <c r="K9" s="759">
        <v>117</v>
      </c>
      <c r="L9" s="759">
        <v>14</v>
      </c>
      <c r="M9" s="760"/>
      <c r="N9" s="796">
        <v>0.19135802469135801</v>
      </c>
      <c r="O9" s="767">
        <v>0.72222222222222221</v>
      </c>
      <c r="P9" s="767">
        <v>8.6419753086419748E-2</v>
      </c>
      <c r="Q9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30</v>
      </c>
      <c r="B5" s="730" t="s">
        <v>2104</v>
      </c>
      <c r="C5" s="733">
        <v>139762.33999999994</v>
      </c>
      <c r="D5" s="733">
        <v>360</v>
      </c>
      <c r="E5" s="733">
        <v>41442.1</v>
      </c>
      <c r="F5" s="803">
        <v>0.29651836109784663</v>
      </c>
      <c r="G5" s="733">
        <v>139</v>
      </c>
      <c r="H5" s="803">
        <v>0.38611111111111113</v>
      </c>
      <c r="I5" s="733">
        <v>98320.239999999932</v>
      </c>
      <c r="J5" s="803">
        <v>0.70348163890215332</v>
      </c>
      <c r="K5" s="733">
        <v>221</v>
      </c>
      <c r="L5" s="803">
        <v>0.61388888888888893</v>
      </c>
      <c r="M5" s="733" t="s">
        <v>73</v>
      </c>
      <c r="N5" s="270"/>
    </row>
    <row r="6" spans="1:14" ht="14.4" customHeight="1" x14ac:dyDescent="0.3">
      <c r="A6" s="729">
        <v>30</v>
      </c>
      <c r="B6" s="730" t="s">
        <v>2105</v>
      </c>
      <c r="C6" s="733">
        <v>125648.45999999993</v>
      </c>
      <c r="D6" s="733">
        <v>335.5</v>
      </c>
      <c r="E6" s="733">
        <v>36675.03</v>
      </c>
      <c r="F6" s="803">
        <v>0.29188602868670271</v>
      </c>
      <c r="G6" s="733">
        <v>125.5</v>
      </c>
      <c r="H6" s="803">
        <v>0.37406855439642323</v>
      </c>
      <c r="I6" s="733">
        <v>88973.429999999935</v>
      </c>
      <c r="J6" s="803">
        <v>0.70811397131329734</v>
      </c>
      <c r="K6" s="733">
        <v>210</v>
      </c>
      <c r="L6" s="803">
        <v>0.62593144560357672</v>
      </c>
      <c r="M6" s="733" t="s">
        <v>1</v>
      </c>
      <c r="N6" s="270"/>
    </row>
    <row r="7" spans="1:14" ht="14.4" customHeight="1" x14ac:dyDescent="0.3">
      <c r="A7" s="729">
        <v>30</v>
      </c>
      <c r="B7" s="730" t="s">
        <v>2106</v>
      </c>
      <c r="C7" s="733">
        <v>0</v>
      </c>
      <c r="D7" s="733">
        <v>10.5</v>
      </c>
      <c r="E7" s="733">
        <v>0</v>
      </c>
      <c r="F7" s="803" t="s">
        <v>545</v>
      </c>
      <c r="G7" s="733">
        <v>7.5</v>
      </c>
      <c r="H7" s="803">
        <v>0.7142857142857143</v>
      </c>
      <c r="I7" s="733">
        <v>0</v>
      </c>
      <c r="J7" s="803" t="s">
        <v>545</v>
      </c>
      <c r="K7" s="733">
        <v>3</v>
      </c>
      <c r="L7" s="803">
        <v>0.2857142857142857</v>
      </c>
      <c r="M7" s="733" t="s">
        <v>1</v>
      </c>
      <c r="N7" s="270"/>
    </row>
    <row r="8" spans="1:14" ht="14.4" customHeight="1" x14ac:dyDescent="0.3">
      <c r="A8" s="729">
        <v>30</v>
      </c>
      <c r="B8" s="730" t="s">
        <v>2107</v>
      </c>
      <c r="C8" s="733">
        <v>14113.880000000001</v>
      </c>
      <c r="D8" s="733">
        <v>14</v>
      </c>
      <c r="E8" s="733">
        <v>4767.07</v>
      </c>
      <c r="F8" s="803">
        <v>0.33775758331514788</v>
      </c>
      <c r="G8" s="733">
        <v>6</v>
      </c>
      <c r="H8" s="803">
        <v>0.42857142857142855</v>
      </c>
      <c r="I8" s="733">
        <v>9346.8100000000013</v>
      </c>
      <c r="J8" s="803">
        <v>0.66224241668485206</v>
      </c>
      <c r="K8" s="733">
        <v>8</v>
      </c>
      <c r="L8" s="803">
        <v>0.5714285714285714</v>
      </c>
      <c r="M8" s="733" t="s">
        <v>1</v>
      </c>
      <c r="N8" s="270"/>
    </row>
    <row r="9" spans="1:14" ht="14.4" customHeight="1" x14ac:dyDescent="0.3">
      <c r="A9" s="729" t="s">
        <v>543</v>
      </c>
      <c r="B9" s="730" t="s">
        <v>3</v>
      </c>
      <c r="C9" s="733">
        <v>139762.33999999994</v>
      </c>
      <c r="D9" s="733">
        <v>360</v>
      </c>
      <c r="E9" s="733">
        <v>41442.1</v>
      </c>
      <c r="F9" s="803">
        <v>0.29651836109784663</v>
      </c>
      <c r="G9" s="733">
        <v>139</v>
      </c>
      <c r="H9" s="803">
        <v>0.38611111111111113</v>
      </c>
      <c r="I9" s="733">
        <v>98320.239999999932</v>
      </c>
      <c r="J9" s="803">
        <v>0.70348163890215332</v>
      </c>
      <c r="K9" s="733">
        <v>221</v>
      </c>
      <c r="L9" s="803">
        <v>0.61388888888888893</v>
      </c>
      <c r="M9" s="733" t="s">
        <v>554</v>
      </c>
      <c r="N9" s="270"/>
    </row>
    <row r="11" spans="1:14" ht="14.4" customHeight="1" x14ac:dyDescent="0.3">
      <c r="A11" s="729">
        <v>30</v>
      </c>
      <c r="B11" s="730" t="s">
        <v>2104</v>
      </c>
      <c r="C11" s="733" t="s">
        <v>545</v>
      </c>
      <c r="D11" s="733" t="s">
        <v>545</v>
      </c>
      <c r="E11" s="733" t="s">
        <v>545</v>
      </c>
      <c r="F11" s="803" t="s">
        <v>545</v>
      </c>
      <c r="G11" s="733" t="s">
        <v>545</v>
      </c>
      <c r="H11" s="803" t="s">
        <v>545</v>
      </c>
      <c r="I11" s="733" t="s">
        <v>545</v>
      </c>
      <c r="J11" s="803" t="s">
        <v>545</v>
      </c>
      <c r="K11" s="733" t="s">
        <v>545</v>
      </c>
      <c r="L11" s="803" t="s">
        <v>545</v>
      </c>
      <c r="M11" s="733" t="s">
        <v>73</v>
      </c>
      <c r="N11" s="270"/>
    </row>
    <row r="12" spans="1:14" ht="14.4" customHeight="1" x14ac:dyDescent="0.3">
      <c r="A12" s="729" t="s">
        <v>2108</v>
      </c>
      <c r="B12" s="730" t="s">
        <v>2105</v>
      </c>
      <c r="C12" s="733">
        <v>14516.630000000001</v>
      </c>
      <c r="D12" s="733">
        <v>54</v>
      </c>
      <c r="E12" s="733">
        <v>8722.5699999999979</v>
      </c>
      <c r="F12" s="803">
        <v>0.60086741895329687</v>
      </c>
      <c r="G12" s="733">
        <v>32</v>
      </c>
      <c r="H12" s="803">
        <v>0.59259259259259256</v>
      </c>
      <c r="I12" s="733">
        <v>5794.0600000000022</v>
      </c>
      <c r="J12" s="803">
        <v>0.39913258104670313</v>
      </c>
      <c r="K12" s="733">
        <v>22</v>
      </c>
      <c r="L12" s="803">
        <v>0.40740740740740738</v>
      </c>
      <c r="M12" s="733" t="s">
        <v>1</v>
      </c>
      <c r="N12" s="270"/>
    </row>
    <row r="13" spans="1:14" ht="14.4" customHeight="1" x14ac:dyDescent="0.3">
      <c r="A13" s="729" t="s">
        <v>2108</v>
      </c>
      <c r="B13" s="730" t="s">
        <v>2106</v>
      </c>
      <c r="C13" s="733">
        <v>0</v>
      </c>
      <c r="D13" s="733">
        <v>1</v>
      </c>
      <c r="E13" s="733">
        <v>0</v>
      </c>
      <c r="F13" s="803" t="s">
        <v>545</v>
      </c>
      <c r="G13" s="733">
        <v>1</v>
      </c>
      <c r="H13" s="803">
        <v>1</v>
      </c>
      <c r="I13" s="733" t="s">
        <v>545</v>
      </c>
      <c r="J13" s="803" t="s">
        <v>545</v>
      </c>
      <c r="K13" s="733" t="s">
        <v>545</v>
      </c>
      <c r="L13" s="803">
        <v>0</v>
      </c>
      <c r="M13" s="733" t="s">
        <v>1</v>
      </c>
      <c r="N13" s="270"/>
    </row>
    <row r="14" spans="1:14" ht="14.4" customHeight="1" x14ac:dyDescent="0.3">
      <c r="A14" s="729" t="s">
        <v>2108</v>
      </c>
      <c r="B14" s="730" t="s">
        <v>2109</v>
      </c>
      <c r="C14" s="733">
        <v>14516.630000000001</v>
      </c>
      <c r="D14" s="733">
        <v>55</v>
      </c>
      <c r="E14" s="733">
        <v>8722.5699999999979</v>
      </c>
      <c r="F14" s="803">
        <v>0.60086741895329687</v>
      </c>
      <c r="G14" s="733">
        <v>33</v>
      </c>
      <c r="H14" s="803">
        <v>0.6</v>
      </c>
      <c r="I14" s="733">
        <v>5794.0600000000022</v>
      </c>
      <c r="J14" s="803">
        <v>0.39913258104670313</v>
      </c>
      <c r="K14" s="733">
        <v>22</v>
      </c>
      <c r="L14" s="803">
        <v>0.4</v>
      </c>
      <c r="M14" s="733" t="s">
        <v>558</v>
      </c>
      <c r="N14" s="270"/>
    </row>
    <row r="15" spans="1:14" ht="14.4" customHeight="1" x14ac:dyDescent="0.3">
      <c r="A15" s="729" t="s">
        <v>545</v>
      </c>
      <c r="B15" s="730" t="s">
        <v>545</v>
      </c>
      <c r="C15" s="733" t="s">
        <v>545</v>
      </c>
      <c r="D15" s="733" t="s">
        <v>545</v>
      </c>
      <c r="E15" s="733" t="s">
        <v>545</v>
      </c>
      <c r="F15" s="803" t="s">
        <v>545</v>
      </c>
      <c r="G15" s="733" t="s">
        <v>545</v>
      </c>
      <c r="H15" s="803" t="s">
        <v>545</v>
      </c>
      <c r="I15" s="733" t="s">
        <v>545</v>
      </c>
      <c r="J15" s="803" t="s">
        <v>545</v>
      </c>
      <c r="K15" s="733" t="s">
        <v>545</v>
      </c>
      <c r="L15" s="803" t="s">
        <v>545</v>
      </c>
      <c r="M15" s="733" t="s">
        <v>559</v>
      </c>
      <c r="N15" s="270"/>
    </row>
    <row r="16" spans="1:14" ht="14.4" customHeight="1" x14ac:dyDescent="0.3">
      <c r="A16" s="729" t="s">
        <v>2110</v>
      </c>
      <c r="B16" s="730" t="s">
        <v>2105</v>
      </c>
      <c r="C16" s="733">
        <v>111131.82999999993</v>
      </c>
      <c r="D16" s="733">
        <v>281.5</v>
      </c>
      <c r="E16" s="733">
        <v>27952.46</v>
      </c>
      <c r="F16" s="803">
        <v>0.25152523808885374</v>
      </c>
      <c r="G16" s="733">
        <v>93.5</v>
      </c>
      <c r="H16" s="803">
        <v>0.3321492007104796</v>
      </c>
      <c r="I16" s="733">
        <v>83179.369999999923</v>
      </c>
      <c r="J16" s="803">
        <v>0.74847476191114626</v>
      </c>
      <c r="K16" s="733">
        <v>188</v>
      </c>
      <c r="L16" s="803">
        <v>0.6678507992895204</v>
      </c>
      <c r="M16" s="733" t="s">
        <v>1</v>
      </c>
      <c r="N16" s="270"/>
    </row>
    <row r="17" spans="1:14" ht="14.4" customHeight="1" x14ac:dyDescent="0.3">
      <c r="A17" s="729" t="s">
        <v>2110</v>
      </c>
      <c r="B17" s="730" t="s">
        <v>2106</v>
      </c>
      <c r="C17" s="733">
        <v>0</v>
      </c>
      <c r="D17" s="733">
        <v>9.5</v>
      </c>
      <c r="E17" s="733">
        <v>0</v>
      </c>
      <c r="F17" s="803" t="s">
        <v>545</v>
      </c>
      <c r="G17" s="733">
        <v>6.5</v>
      </c>
      <c r="H17" s="803">
        <v>0.68421052631578949</v>
      </c>
      <c r="I17" s="733">
        <v>0</v>
      </c>
      <c r="J17" s="803" t="s">
        <v>545</v>
      </c>
      <c r="K17" s="733">
        <v>3</v>
      </c>
      <c r="L17" s="803">
        <v>0.31578947368421051</v>
      </c>
      <c r="M17" s="733" t="s">
        <v>1</v>
      </c>
      <c r="N17" s="270"/>
    </row>
    <row r="18" spans="1:14" ht="14.4" customHeight="1" x14ac:dyDescent="0.3">
      <c r="A18" s="729" t="s">
        <v>2110</v>
      </c>
      <c r="B18" s="730" t="s">
        <v>2107</v>
      </c>
      <c r="C18" s="733">
        <v>14113.880000000001</v>
      </c>
      <c r="D18" s="733">
        <v>14</v>
      </c>
      <c r="E18" s="733">
        <v>4767.07</v>
      </c>
      <c r="F18" s="803">
        <v>0.33775758331514788</v>
      </c>
      <c r="G18" s="733">
        <v>6</v>
      </c>
      <c r="H18" s="803">
        <v>0.42857142857142855</v>
      </c>
      <c r="I18" s="733">
        <v>9346.8100000000013</v>
      </c>
      <c r="J18" s="803">
        <v>0.66224241668485206</v>
      </c>
      <c r="K18" s="733">
        <v>8</v>
      </c>
      <c r="L18" s="803">
        <v>0.5714285714285714</v>
      </c>
      <c r="M18" s="733" t="s">
        <v>1</v>
      </c>
      <c r="N18" s="270"/>
    </row>
    <row r="19" spans="1:14" ht="14.4" customHeight="1" x14ac:dyDescent="0.3">
      <c r="A19" s="729" t="s">
        <v>2110</v>
      </c>
      <c r="B19" s="730" t="s">
        <v>2111</v>
      </c>
      <c r="C19" s="733">
        <v>125245.70999999993</v>
      </c>
      <c r="D19" s="733">
        <v>305</v>
      </c>
      <c r="E19" s="733">
        <v>32719.53</v>
      </c>
      <c r="F19" s="803">
        <v>0.26124272040934587</v>
      </c>
      <c r="G19" s="733">
        <v>106</v>
      </c>
      <c r="H19" s="803">
        <v>0.34754098360655739</v>
      </c>
      <c r="I19" s="733">
        <v>92526.17999999992</v>
      </c>
      <c r="J19" s="803">
        <v>0.73875727959065396</v>
      </c>
      <c r="K19" s="733">
        <v>199</v>
      </c>
      <c r="L19" s="803">
        <v>0.65245901639344261</v>
      </c>
      <c r="M19" s="733" t="s">
        <v>558</v>
      </c>
      <c r="N19" s="270"/>
    </row>
    <row r="20" spans="1:14" ht="14.4" customHeight="1" x14ac:dyDescent="0.3">
      <c r="A20" s="729" t="s">
        <v>545</v>
      </c>
      <c r="B20" s="730" t="s">
        <v>545</v>
      </c>
      <c r="C20" s="733" t="s">
        <v>545</v>
      </c>
      <c r="D20" s="733" t="s">
        <v>545</v>
      </c>
      <c r="E20" s="733" t="s">
        <v>545</v>
      </c>
      <c r="F20" s="803" t="s">
        <v>545</v>
      </c>
      <c r="G20" s="733" t="s">
        <v>545</v>
      </c>
      <c r="H20" s="803" t="s">
        <v>545</v>
      </c>
      <c r="I20" s="733" t="s">
        <v>545</v>
      </c>
      <c r="J20" s="803" t="s">
        <v>545</v>
      </c>
      <c r="K20" s="733" t="s">
        <v>545</v>
      </c>
      <c r="L20" s="803" t="s">
        <v>545</v>
      </c>
      <c r="M20" s="733" t="s">
        <v>559</v>
      </c>
      <c r="N20" s="270"/>
    </row>
    <row r="21" spans="1:14" ht="14.4" customHeight="1" x14ac:dyDescent="0.3">
      <c r="A21" s="729" t="s">
        <v>543</v>
      </c>
      <c r="B21" s="730" t="s">
        <v>2112</v>
      </c>
      <c r="C21" s="733">
        <v>139762.33999999994</v>
      </c>
      <c r="D21" s="733">
        <v>360</v>
      </c>
      <c r="E21" s="733">
        <v>41442.1</v>
      </c>
      <c r="F21" s="803">
        <v>0.29651836109784663</v>
      </c>
      <c r="G21" s="733">
        <v>139</v>
      </c>
      <c r="H21" s="803">
        <v>0.38611111111111113</v>
      </c>
      <c r="I21" s="733">
        <v>98320.239999999918</v>
      </c>
      <c r="J21" s="803">
        <v>0.70348163890215321</v>
      </c>
      <c r="K21" s="733">
        <v>221</v>
      </c>
      <c r="L21" s="803">
        <v>0.61388888888888893</v>
      </c>
      <c r="M21" s="733" t="s">
        <v>554</v>
      </c>
      <c r="N21" s="270"/>
    </row>
    <row r="22" spans="1:14" ht="14.4" customHeight="1" x14ac:dyDescent="0.3">
      <c r="A22" s="804" t="s">
        <v>301</v>
      </c>
    </row>
    <row r="23" spans="1:14" ht="14.4" customHeight="1" x14ac:dyDescent="0.3">
      <c r="A23" s="805" t="s">
        <v>2113</v>
      </c>
    </row>
    <row r="24" spans="1:14" ht="14.4" customHeight="1" x14ac:dyDescent="0.3">
      <c r="A24" s="804" t="s">
        <v>2114</v>
      </c>
    </row>
  </sheetData>
  <autoFilter ref="A4:M4"/>
  <mergeCells count="4">
    <mergeCell ref="E3:H3"/>
    <mergeCell ref="C3:D3"/>
    <mergeCell ref="I3:L3"/>
    <mergeCell ref="A1:L1"/>
  </mergeCells>
  <conditionalFormatting sqref="F4 F10 F22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1">
    <cfRule type="expression" dxfId="49" priority="4">
      <formula>AND(LEFT(M11,6)&lt;&gt;"mezera",M11&lt;&gt;"")</formula>
    </cfRule>
  </conditionalFormatting>
  <conditionalFormatting sqref="A11:A21">
    <cfRule type="expression" dxfId="48" priority="2">
      <formula>AND(M11&lt;&gt;"",M11&lt;&gt;"mezeraKL")</formula>
    </cfRule>
  </conditionalFormatting>
  <conditionalFormatting sqref="F11:F21">
    <cfRule type="cellIs" dxfId="47" priority="1" operator="lessThan">
      <formula>0.6</formula>
    </cfRule>
  </conditionalFormatting>
  <conditionalFormatting sqref="B11:L21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1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2115</v>
      </c>
      <c r="B5" s="797">
        <v>26224.010000000002</v>
      </c>
      <c r="C5" s="741">
        <v>1</v>
      </c>
      <c r="D5" s="810">
        <v>61</v>
      </c>
      <c r="E5" s="813" t="s">
        <v>2115</v>
      </c>
      <c r="F5" s="797">
        <v>8529.75</v>
      </c>
      <c r="G5" s="765">
        <v>0.32526490037183481</v>
      </c>
      <c r="H5" s="745">
        <v>30</v>
      </c>
      <c r="I5" s="788">
        <v>0.49180327868852458</v>
      </c>
      <c r="J5" s="816">
        <v>17694.260000000002</v>
      </c>
      <c r="K5" s="765">
        <v>0.67473509962816525</v>
      </c>
      <c r="L5" s="745">
        <v>31</v>
      </c>
      <c r="M5" s="788">
        <v>0.50819672131147542</v>
      </c>
    </row>
    <row r="6" spans="1:13" ht="14.4" customHeight="1" x14ac:dyDescent="0.3">
      <c r="A6" s="807" t="s">
        <v>2116</v>
      </c>
      <c r="B6" s="798">
        <v>4667.2500000000018</v>
      </c>
      <c r="C6" s="748">
        <v>1</v>
      </c>
      <c r="D6" s="811">
        <v>18</v>
      </c>
      <c r="E6" s="814" t="s">
        <v>2116</v>
      </c>
      <c r="F6" s="798">
        <v>100.55</v>
      </c>
      <c r="G6" s="766">
        <v>2.1543735604478004E-2</v>
      </c>
      <c r="H6" s="752">
        <v>1</v>
      </c>
      <c r="I6" s="789">
        <v>5.5555555555555552E-2</v>
      </c>
      <c r="J6" s="817">
        <v>4566.7000000000016</v>
      </c>
      <c r="K6" s="766">
        <v>0.97845626439552191</v>
      </c>
      <c r="L6" s="752">
        <v>17</v>
      </c>
      <c r="M6" s="789">
        <v>0.94444444444444442</v>
      </c>
    </row>
    <row r="7" spans="1:13" ht="14.4" customHeight="1" x14ac:dyDescent="0.3">
      <c r="A7" s="807" t="s">
        <v>2117</v>
      </c>
      <c r="B7" s="798">
        <v>43.21</v>
      </c>
      <c r="C7" s="748">
        <v>1</v>
      </c>
      <c r="D7" s="811">
        <v>1</v>
      </c>
      <c r="E7" s="814" t="s">
        <v>2117</v>
      </c>
      <c r="F7" s="798">
        <v>43.21</v>
      </c>
      <c r="G7" s="766">
        <v>1</v>
      </c>
      <c r="H7" s="752">
        <v>1</v>
      </c>
      <c r="I7" s="789">
        <v>1</v>
      </c>
      <c r="J7" s="817"/>
      <c r="K7" s="766">
        <v>0</v>
      </c>
      <c r="L7" s="752"/>
      <c r="M7" s="789">
        <v>0</v>
      </c>
    </row>
    <row r="8" spans="1:13" ht="14.4" customHeight="1" x14ac:dyDescent="0.3">
      <c r="A8" s="807" t="s">
        <v>2118</v>
      </c>
      <c r="B8" s="798">
        <v>13010.900000000001</v>
      </c>
      <c r="C8" s="748">
        <v>1</v>
      </c>
      <c r="D8" s="811">
        <v>56</v>
      </c>
      <c r="E8" s="814" t="s">
        <v>2118</v>
      </c>
      <c r="F8" s="798">
        <v>5024.5399999999991</v>
      </c>
      <c r="G8" s="766">
        <v>0.3861792804494692</v>
      </c>
      <c r="H8" s="752">
        <v>26</v>
      </c>
      <c r="I8" s="789">
        <v>0.4642857142857143</v>
      </c>
      <c r="J8" s="817">
        <v>7986.3600000000015</v>
      </c>
      <c r="K8" s="766">
        <v>0.61382071955053075</v>
      </c>
      <c r="L8" s="752">
        <v>30</v>
      </c>
      <c r="M8" s="789">
        <v>0.5357142857142857</v>
      </c>
    </row>
    <row r="9" spans="1:13" ht="14.4" customHeight="1" x14ac:dyDescent="0.3">
      <c r="A9" s="807" t="s">
        <v>2119</v>
      </c>
      <c r="B9" s="798">
        <v>10458.490000000002</v>
      </c>
      <c r="C9" s="748">
        <v>1</v>
      </c>
      <c r="D9" s="811">
        <v>28</v>
      </c>
      <c r="E9" s="814" t="s">
        <v>2119</v>
      </c>
      <c r="F9" s="798">
        <v>6009.55</v>
      </c>
      <c r="G9" s="766">
        <v>0.57460971899385083</v>
      </c>
      <c r="H9" s="752">
        <v>14</v>
      </c>
      <c r="I9" s="789">
        <v>0.5</v>
      </c>
      <c r="J9" s="817">
        <v>4448.9400000000005</v>
      </c>
      <c r="K9" s="766">
        <v>0.42539028100614906</v>
      </c>
      <c r="L9" s="752">
        <v>14</v>
      </c>
      <c r="M9" s="789">
        <v>0.5</v>
      </c>
    </row>
    <row r="10" spans="1:13" ht="14.4" customHeight="1" x14ac:dyDescent="0.3">
      <c r="A10" s="807" t="s">
        <v>2120</v>
      </c>
      <c r="B10" s="798">
        <v>10971.06</v>
      </c>
      <c r="C10" s="748">
        <v>1</v>
      </c>
      <c r="D10" s="811">
        <v>46</v>
      </c>
      <c r="E10" s="814" t="s">
        <v>2120</v>
      </c>
      <c r="F10" s="798">
        <v>3304.97</v>
      </c>
      <c r="G10" s="766">
        <v>0.30124436471954397</v>
      </c>
      <c r="H10" s="752">
        <v>13</v>
      </c>
      <c r="I10" s="789">
        <v>0.28260869565217389</v>
      </c>
      <c r="J10" s="817">
        <v>7666.09</v>
      </c>
      <c r="K10" s="766">
        <v>0.69875563528045603</v>
      </c>
      <c r="L10" s="752">
        <v>33</v>
      </c>
      <c r="M10" s="789">
        <v>0.71739130434782605</v>
      </c>
    </row>
    <row r="11" spans="1:13" ht="14.4" customHeight="1" x14ac:dyDescent="0.3">
      <c r="A11" s="807" t="s">
        <v>2121</v>
      </c>
      <c r="B11" s="798">
        <v>24331.93</v>
      </c>
      <c r="C11" s="748">
        <v>1</v>
      </c>
      <c r="D11" s="811">
        <v>66</v>
      </c>
      <c r="E11" s="814" t="s">
        <v>2121</v>
      </c>
      <c r="F11" s="798">
        <v>2170.4199999999992</v>
      </c>
      <c r="G11" s="766">
        <v>8.9200486767798487E-2</v>
      </c>
      <c r="H11" s="752">
        <v>17</v>
      </c>
      <c r="I11" s="789">
        <v>0.25757575757575757</v>
      </c>
      <c r="J11" s="817">
        <v>22161.510000000002</v>
      </c>
      <c r="K11" s="766">
        <v>0.91079951323220154</v>
      </c>
      <c r="L11" s="752">
        <v>49</v>
      </c>
      <c r="M11" s="789">
        <v>0.74242424242424243</v>
      </c>
    </row>
    <row r="12" spans="1:13" ht="14.4" customHeight="1" x14ac:dyDescent="0.3">
      <c r="A12" s="807" t="s">
        <v>2122</v>
      </c>
      <c r="B12" s="798">
        <v>1363.6</v>
      </c>
      <c r="C12" s="748">
        <v>1</v>
      </c>
      <c r="D12" s="811">
        <v>6</v>
      </c>
      <c r="E12" s="814" t="s">
        <v>2122</v>
      </c>
      <c r="F12" s="798">
        <v>1099.5999999999999</v>
      </c>
      <c r="G12" s="766">
        <v>0.80639483719565852</v>
      </c>
      <c r="H12" s="752">
        <v>4</v>
      </c>
      <c r="I12" s="789">
        <v>0.66666666666666663</v>
      </c>
      <c r="J12" s="817">
        <v>264</v>
      </c>
      <c r="K12" s="766">
        <v>0.19360516280434145</v>
      </c>
      <c r="L12" s="752">
        <v>2</v>
      </c>
      <c r="M12" s="789">
        <v>0.33333333333333331</v>
      </c>
    </row>
    <row r="13" spans="1:13" ht="14.4" customHeight="1" x14ac:dyDescent="0.3">
      <c r="A13" s="807" t="s">
        <v>2123</v>
      </c>
      <c r="B13" s="798">
        <v>6131.49</v>
      </c>
      <c r="C13" s="748">
        <v>1</v>
      </c>
      <c r="D13" s="811">
        <v>19</v>
      </c>
      <c r="E13" s="814" t="s">
        <v>2123</v>
      </c>
      <c r="F13" s="798">
        <v>2671.09</v>
      </c>
      <c r="G13" s="766">
        <v>0.43563473152528998</v>
      </c>
      <c r="H13" s="752">
        <v>9</v>
      </c>
      <c r="I13" s="789">
        <v>0.47368421052631576</v>
      </c>
      <c r="J13" s="817">
        <v>3460.4</v>
      </c>
      <c r="K13" s="766">
        <v>0.56436526847471014</v>
      </c>
      <c r="L13" s="752">
        <v>10</v>
      </c>
      <c r="M13" s="789">
        <v>0.52631578947368418</v>
      </c>
    </row>
    <row r="14" spans="1:13" ht="14.4" customHeight="1" thickBot="1" x14ac:dyDescent="0.35">
      <c r="A14" s="808" t="s">
        <v>2124</v>
      </c>
      <c r="B14" s="799">
        <v>42560.4</v>
      </c>
      <c r="C14" s="755">
        <v>1</v>
      </c>
      <c r="D14" s="812">
        <v>59</v>
      </c>
      <c r="E14" s="815" t="s">
        <v>2124</v>
      </c>
      <c r="F14" s="799">
        <v>12488.42</v>
      </c>
      <c r="G14" s="767">
        <v>0.29342816326914217</v>
      </c>
      <c r="H14" s="759">
        <v>24</v>
      </c>
      <c r="I14" s="790">
        <v>0.40677966101694918</v>
      </c>
      <c r="J14" s="818">
        <v>30071.98</v>
      </c>
      <c r="K14" s="767">
        <v>0.70657183673085777</v>
      </c>
      <c r="L14" s="759">
        <v>35</v>
      </c>
      <c r="M14" s="790">
        <v>0.59322033898305082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7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2761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139762.34000000003</v>
      </c>
      <c r="N3" s="70">
        <f>SUBTOTAL(9,N7:N1048576)</f>
        <v>782</v>
      </c>
      <c r="O3" s="70">
        <f>SUBTOTAL(9,O7:O1048576)</f>
        <v>360</v>
      </c>
      <c r="P3" s="70">
        <f>SUBTOTAL(9,P7:P1048576)</f>
        <v>41442.099999999977</v>
      </c>
      <c r="Q3" s="71">
        <f>IF(M3=0,0,P3/M3)</f>
        <v>0.29651836109784629</v>
      </c>
      <c r="R3" s="70">
        <f>SUBTOTAL(9,R7:R1048576)</f>
        <v>288</v>
      </c>
      <c r="S3" s="71">
        <f>IF(N3=0,0,R3/N3)</f>
        <v>0.36828644501278773</v>
      </c>
      <c r="T3" s="70">
        <f>SUBTOTAL(9,T7:T1048576)</f>
        <v>139</v>
      </c>
      <c r="U3" s="72">
        <f>IF(O3=0,0,T3/O3)</f>
        <v>0.38611111111111113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30</v>
      </c>
      <c r="B7" s="825" t="s">
        <v>2104</v>
      </c>
      <c r="C7" s="825" t="s">
        <v>2108</v>
      </c>
      <c r="D7" s="826" t="s">
        <v>2759</v>
      </c>
      <c r="E7" s="827" t="s">
        <v>2118</v>
      </c>
      <c r="F7" s="825" t="s">
        <v>2105</v>
      </c>
      <c r="G7" s="825" t="s">
        <v>2125</v>
      </c>
      <c r="H7" s="825" t="s">
        <v>577</v>
      </c>
      <c r="I7" s="825" t="s">
        <v>1826</v>
      </c>
      <c r="J7" s="825" t="s">
        <v>590</v>
      </c>
      <c r="K7" s="825" t="s">
        <v>591</v>
      </c>
      <c r="L7" s="828">
        <v>21.76</v>
      </c>
      <c r="M7" s="828">
        <v>21.76</v>
      </c>
      <c r="N7" s="825">
        <v>1</v>
      </c>
      <c r="O7" s="829">
        <v>0.5</v>
      </c>
      <c r="P7" s="828">
        <v>21.76</v>
      </c>
      <c r="Q7" s="830">
        <v>1</v>
      </c>
      <c r="R7" s="825">
        <v>1</v>
      </c>
      <c r="S7" s="830">
        <v>1</v>
      </c>
      <c r="T7" s="829">
        <v>0.5</v>
      </c>
      <c r="U7" s="231">
        <v>1</v>
      </c>
    </row>
    <row r="8" spans="1:21" ht="14.4" customHeight="1" x14ac:dyDescent="0.3">
      <c r="A8" s="831">
        <v>30</v>
      </c>
      <c r="B8" s="832" t="s">
        <v>2104</v>
      </c>
      <c r="C8" s="832" t="s">
        <v>2108</v>
      </c>
      <c r="D8" s="833" t="s">
        <v>2759</v>
      </c>
      <c r="E8" s="834" t="s">
        <v>2118</v>
      </c>
      <c r="F8" s="832" t="s">
        <v>2105</v>
      </c>
      <c r="G8" s="832" t="s">
        <v>2126</v>
      </c>
      <c r="H8" s="832" t="s">
        <v>545</v>
      </c>
      <c r="I8" s="832" t="s">
        <v>2127</v>
      </c>
      <c r="J8" s="832" t="s">
        <v>2128</v>
      </c>
      <c r="K8" s="832" t="s">
        <v>2129</v>
      </c>
      <c r="L8" s="835">
        <v>9.4</v>
      </c>
      <c r="M8" s="835">
        <v>9.4</v>
      </c>
      <c r="N8" s="832">
        <v>1</v>
      </c>
      <c r="O8" s="836">
        <v>1</v>
      </c>
      <c r="P8" s="835">
        <v>9.4</v>
      </c>
      <c r="Q8" s="837">
        <v>1</v>
      </c>
      <c r="R8" s="832">
        <v>1</v>
      </c>
      <c r="S8" s="837">
        <v>1</v>
      </c>
      <c r="T8" s="836">
        <v>1</v>
      </c>
      <c r="U8" s="838">
        <v>1</v>
      </c>
    </row>
    <row r="9" spans="1:21" ht="14.4" customHeight="1" x14ac:dyDescent="0.3">
      <c r="A9" s="831">
        <v>30</v>
      </c>
      <c r="B9" s="832" t="s">
        <v>2104</v>
      </c>
      <c r="C9" s="832" t="s">
        <v>2108</v>
      </c>
      <c r="D9" s="833" t="s">
        <v>2759</v>
      </c>
      <c r="E9" s="834" t="s">
        <v>2118</v>
      </c>
      <c r="F9" s="832" t="s">
        <v>2105</v>
      </c>
      <c r="G9" s="832" t="s">
        <v>2130</v>
      </c>
      <c r="H9" s="832" t="s">
        <v>577</v>
      </c>
      <c r="I9" s="832" t="s">
        <v>1685</v>
      </c>
      <c r="J9" s="832" t="s">
        <v>583</v>
      </c>
      <c r="K9" s="832" t="s">
        <v>1686</v>
      </c>
      <c r="L9" s="835">
        <v>31.09</v>
      </c>
      <c r="M9" s="835">
        <v>31.09</v>
      </c>
      <c r="N9" s="832">
        <v>1</v>
      </c>
      <c r="O9" s="836">
        <v>0.5</v>
      </c>
      <c r="P9" s="835"/>
      <c r="Q9" s="837">
        <v>0</v>
      </c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30</v>
      </c>
      <c r="B10" s="832" t="s">
        <v>2104</v>
      </c>
      <c r="C10" s="832" t="s">
        <v>2108</v>
      </c>
      <c r="D10" s="833" t="s">
        <v>2759</v>
      </c>
      <c r="E10" s="834" t="s">
        <v>2118</v>
      </c>
      <c r="F10" s="832" t="s">
        <v>2105</v>
      </c>
      <c r="G10" s="832" t="s">
        <v>2131</v>
      </c>
      <c r="H10" s="832" t="s">
        <v>545</v>
      </c>
      <c r="I10" s="832" t="s">
        <v>2132</v>
      </c>
      <c r="J10" s="832" t="s">
        <v>2133</v>
      </c>
      <c r="K10" s="832" t="s">
        <v>1742</v>
      </c>
      <c r="L10" s="835">
        <v>93.18</v>
      </c>
      <c r="M10" s="835">
        <v>93.18</v>
      </c>
      <c r="N10" s="832">
        <v>1</v>
      </c>
      <c r="O10" s="836">
        <v>0.5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30</v>
      </c>
      <c r="B11" s="832" t="s">
        <v>2104</v>
      </c>
      <c r="C11" s="832" t="s">
        <v>2108</v>
      </c>
      <c r="D11" s="833" t="s">
        <v>2759</v>
      </c>
      <c r="E11" s="834" t="s">
        <v>2118</v>
      </c>
      <c r="F11" s="832" t="s">
        <v>2105</v>
      </c>
      <c r="G11" s="832" t="s">
        <v>2134</v>
      </c>
      <c r="H11" s="832" t="s">
        <v>577</v>
      </c>
      <c r="I11" s="832" t="s">
        <v>1918</v>
      </c>
      <c r="J11" s="832" t="s">
        <v>1919</v>
      </c>
      <c r="K11" s="832" t="s">
        <v>1920</v>
      </c>
      <c r="L11" s="835">
        <v>103.8</v>
      </c>
      <c r="M11" s="835">
        <v>103.8</v>
      </c>
      <c r="N11" s="832">
        <v>1</v>
      </c>
      <c r="O11" s="836">
        <v>0.5</v>
      </c>
      <c r="P11" s="835">
        <v>103.8</v>
      </c>
      <c r="Q11" s="837">
        <v>1</v>
      </c>
      <c r="R11" s="832">
        <v>1</v>
      </c>
      <c r="S11" s="837">
        <v>1</v>
      </c>
      <c r="T11" s="836">
        <v>0.5</v>
      </c>
      <c r="U11" s="838">
        <v>1</v>
      </c>
    </row>
    <row r="12" spans="1:21" ht="14.4" customHeight="1" x14ac:dyDescent="0.3">
      <c r="A12" s="831">
        <v>30</v>
      </c>
      <c r="B12" s="832" t="s">
        <v>2104</v>
      </c>
      <c r="C12" s="832" t="s">
        <v>2108</v>
      </c>
      <c r="D12" s="833" t="s">
        <v>2759</v>
      </c>
      <c r="E12" s="834" t="s">
        <v>2118</v>
      </c>
      <c r="F12" s="832" t="s">
        <v>2105</v>
      </c>
      <c r="G12" s="832" t="s">
        <v>2135</v>
      </c>
      <c r="H12" s="832" t="s">
        <v>577</v>
      </c>
      <c r="I12" s="832" t="s">
        <v>1891</v>
      </c>
      <c r="J12" s="832" t="s">
        <v>676</v>
      </c>
      <c r="K12" s="832" t="s">
        <v>1738</v>
      </c>
      <c r="L12" s="835">
        <v>65.989999999999995</v>
      </c>
      <c r="M12" s="835">
        <v>65.989999999999995</v>
      </c>
      <c r="N12" s="832">
        <v>1</v>
      </c>
      <c r="O12" s="836">
        <v>0.5</v>
      </c>
      <c r="P12" s="835">
        <v>65.989999999999995</v>
      </c>
      <c r="Q12" s="837">
        <v>1</v>
      </c>
      <c r="R12" s="832">
        <v>1</v>
      </c>
      <c r="S12" s="837">
        <v>1</v>
      </c>
      <c r="T12" s="836">
        <v>0.5</v>
      </c>
      <c r="U12" s="838">
        <v>1</v>
      </c>
    </row>
    <row r="13" spans="1:21" ht="14.4" customHeight="1" x14ac:dyDescent="0.3">
      <c r="A13" s="831">
        <v>30</v>
      </c>
      <c r="B13" s="832" t="s">
        <v>2104</v>
      </c>
      <c r="C13" s="832" t="s">
        <v>2108</v>
      </c>
      <c r="D13" s="833" t="s">
        <v>2759</v>
      </c>
      <c r="E13" s="834" t="s">
        <v>2118</v>
      </c>
      <c r="F13" s="832" t="s">
        <v>2105</v>
      </c>
      <c r="G13" s="832" t="s">
        <v>2136</v>
      </c>
      <c r="H13" s="832" t="s">
        <v>545</v>
      </c>
      <c r="I13" s="832" t="s">
        <v>2137</v>
      </c>
      <c r="J13" s="832" t="s">
        <v>711</v>
      </c>
      <c r="K13" s="832" t="s">
        <v>2138</v>
      </c>
      <c r="L13" s="835">
        <v>45.56</v>
      </c>
      <c r="M13" s="835">
        <v>91.12</v>
      </c>
      <c r="N13" s="832">
        <v>2</v>
      </c>
      <c r="O13" s="836">
        <v>1</v>
      </c>
      <c r="P13" s="835">
        <v>91.12</v>
      </c>
      <c r="Q13" s="837">
        <v>1</v>
      </c>
      <c r="R13" s="832">
        <v>2</v>
      </c>
      <c r="S13" s="837">
        <v>1</v>
      </c>
      <c r="T13" s="836">
        <v>1</v>
      </c>
      <c r="U13" s="838">
        <v>1</v>
      </c>
    </row>
    <row r="14" spans="1:21" ht="14.4" customHeight="1" x14ac:dyDescent="0.3">
      <c r="A14" s="831">
        <v>30</v>
      </c>
      <c r="B14" s="832" t="s">
        <v>2104</v>
      </c>
      <c r="C14" s="832" t="s">
        <v>2108</v>
      </c>
      <c r="D14" s="833" t="s">
        <v>2759</v>
      </c>
      <c r="E14" s="834" t="s">
        <v>2118</v>
      </c>
      <c r="F14" s="832" t="s">
        <v>2105</v>
      </c>
      <c r="G14" s="832" t="s">
        <v>2139</v>
      </c>
      <c r="H14" s="832" t="s">
        <v>545</v>
      </c>
      <c r="I14" s="832" t="s">
        <v>2140</v>
      </c>
      <c r="J14" s="832" t="s">
        <v>2141</v>
      </c>
      <c r="K14" s="832" t="s">
        <v>2142</v>
      </c>
      <c r="L14" s="835">
        <v>83.35</v>
      </c>
      <c r="M14" s="835">
        <v>83.35</v>
      </c>
      <c r="N14" s="832">
        <v>1</v>
      </c>
      <c r="O14" s="836">
        <v>0.5</v>
      </c>
      <c r="P14" s="835">
        <v>83.35</v>
      </c>
      <c r="Q14" s="837">
        <v>1</v>
      </c>
      <c r="R14" s="832">
        <v>1</v>
      </c>
      <c r="S14" s="837">
        <v>1</v>
      </c>
      <c r="T14" s="836">
        <v>0.5</v>
      </c>
      <c r="U14" s="838">
        <v>1</v>
      </c>
    </row>
    <row r="15" spans="1:21" ht="14.4" customHeight="1" x14ac:dyDescent="0.3">
      <c r="A15" s="831">
        <v>30</v>
      </c>
      <c r="B15" s="832" t="s">
        <v>2104</v>
      </c>
      <c r="C15" s="832" t="s">
        <v>2108</v>
      </c>
      <c r="D15" s="833" t="s">
        <v>2759</v>
      </c>
      <c r="E15" s="834" t="s">
        <v>2118</v>
      </c>
      <c r="F15" s="832" t="s">
        <v>2105</v>
      </c>
      <c r="G15" s="832" t="s">
        <v>2143</v>
      </c>
      <c r="H15" s="832" t="s">
        <v>577</v>
      </c>
      <c r="I15" s="832" t="s">
        <v>1644</v>
      </c>
      <c r="J15" s="832" t="s">
        <v>814</v>
      </c>
      <c r="K15" s="832" t="s">
        <v>1645</v>
      </c>
      <c r="L15" s="835">
        <v>42.51</v>
      </c>
      <c r="M15" s="835">
        <v>42.51</v>
      </c>
      <c r="N15" s="832">
        <v>1</v>
      </c>
      <c r="O15" s="836">
        <v>0.5</v>
      </c>
      <c r="P15" s="835">
        <v>42.51</v>
      </c>
      <c r="Q15" s="837">
        <v>1</v>
      </c>
      <c r="R15" s="832">
        <v>1</v>
      </c>
      <c r="S15" s="837">
        <v>1</v>
      </c>
      <c r="T15" s="836">
        <v>0.5</v>
      </c>
      <c r="U15" s="838">
        <v>1</v>
      </c>
    </row>
    <row r="16" spans="1:21" ht="14.4" customHeight="1" x14ac:dyDescent="0.3">
      <c r="A16" s="831">
        <v>30</v>
      </c>
      <c r="B16" s="832" t="s">
        <v>2104</v>
      </c>
      <c r="C16" s="832" t="s">
        <v>2108</v>
      </c>
      <c r="D16" s="833" t="s">
        <v>2759</v>
      </c>
      <c r="E16" s="834" t="s">
        <v>2118</v>
      </c>
      <c r="F16" s="832" t="s">
        <v>2105</v>
      </c>
      <c r="G16" s="832" t="s">
        <v>2144</v>
      </c>
      <c r="H16" s="832" t="s">
        <v>545</v>
      </c>
      <c r="I16" s="832" t="s">
        <v>2145</v>
      </c>
      <c r="J16" s="832" t="s">
        <v>2146</v>
      </c>
      <c r="K16" s="832" t="s">
        <v>2147</v>
      </c>
      <c r="L16" s="835">
        <v>424.24</v>
      </c>
      <c r="M16" s="835">
        <v>424.24</v>
      </c>
      <c r="N16" s="832">
        <v>1</v>
      </c>
      <c r="O16" s="836">
        <v>0.5</v>
      </c>
      <c r="P16" s="835">
        <v>424.24</v>
      </c>
      <c r="Q16" s="837">
        <v>1</v>
      </c>
      <c r="R16" s="832">
        <v>1</v>
      </c>
      <c r="S16" s="837">
        <v>1</v>
      </c>
      <c r="T16" s="836">
        <v>0.5</v>
      </c>
      <c r="U16" s="838">
        <v>1</v>
      </c>
    </row>
    <row r="17" spans="1:21" ht="14.4" customHeight="1" x14ac:dyDescent="0.3">
      <c r="A17" s="831">
        <v>30</v>
      </c>
      <c r="B17" s="832" t="s">
        <v>2104</v>
      </c>
      <c r="C17" s="832" t="s">
        <v>2108</v>
      </c>
      <c r="D17" s="833" t="s">
        <v>2759</v>
      </c>
      <c r="E17" s="834" t="s">
        <v>2118</v>
      </c>
      <c r="F17" s="832" t="s">
        <v>2105</v>
      </c>
      <c r="G17" s="832" t="s">
        <v>2148</v>
      </c>
      <c r="H17" s="832" t="s">
        <v>545</v>
      </c>
      <c r="I17" s="832" t="s">
        <v>2149</v>
      </c>
      <c r="J17" s="832" t="s">
        <v>2150</v>
      </c>
      <c r="K17" s="832" t="s">
        <v>2151</v>
      </c>
      <c r="L17" s="835">
        <v>73.83</v>
      </c>
      <c r="M17" s="835">
        <v>73.83</v>
      </c>
      <c r="N17" s="832">
        <v>1</v>
      </c>
      <c r="O17" s="836">
        <v>0.5</v>
      </c>
      <c r="P17" s="835">
        <v>73.83</v>
      </c>
      <c r="Q17" s="837">
        <v>1</v>
      </c>
      <c r="R17" s="832">
        <v>1</v>
      </c>
      <c r="S17" s="837">
        <v>1</v>
      </c>
      <c r="T17" s="836">
        <v>0.5</v>
      </c>
      <c r="U17" s="838">
        <v>1</v>
      </c>
    </row>
    <row r="18" spans="1:21" ht="14.4" customHeight="1" x14ac:dyDescent="0.3">
      <c r="A18" s="831">
        <v>30</v>
      </c>
      <c r="B18" s="832" t="s">
        <v>2104</v>
      </c>
      <c r="C18" s="832" t="s">
        <v>2108</v>
      </c>
      <c r="D18" s="833" t="s">
        <v>2759</v>
      </c>
      <c r="E18" s="834" t="s">
        <v>2118</v>
      </c>
      <c r="F18" s="832" t="s">
        <v>2105</v>
      </c>
      <c r="G18" s="832" t="s">
        <v>2152</v>
      </c>
      <c r="H18" s="832" t="s">
        <v>545</v>
      </c>
      <c r="I18" s="832" t="s">
        <v>2153</v>
      </c>
      <c r="J18" s="832" t="s">
        <v>2154</v>
      </c>
      <c r="K18" s="832" t="s">
        <v>2155</v>
      </c>
      <c r="L18" s="835">
        <v>35.17</v>
      </c>
      <c r="M18" s="835">
        <v>35.17</v>
      </c>
      <c r="N18" s="832">
        <v>1</v>
      </c>
      <c r="O18" s="836">
        <v>0.5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30</v>
      </c>
      <c r="B19" s="832" t="s">
        <v>2104</v>
      </c>
      <c r="C19" s="832" t="s">
        <v>2108</v>
      </c>
      <c r="D19" s="833" t="s">
        <v>2759</v>
      </c>
      <c r="E19" s="834" t="s">
        <v>2118</v>
      </c>
      <c r="F19" s="832" t="s">
        <v>2105</v>
      </c>
      <c r="G19" s="832" t="s">
        <v>2156</v>
      </c>
      <c r="H19" s="832" t="s">
        <v>577</v>
      </c>
      <c r="I19" s="832" t="s">
        <v>2157</v>
      </c>
      <c r="J19" s="832" t="s">
        <v>2158</v>
      </c>
      <c r="K19" s="832" t="s">
        <v>2159</v>
      </c>
      <c r="L19" s="835">
        <v>32.25</v>
      </c>
      <c r="M19" s="835">
        <v>32.25</v>
      </c>
      <c r="N19" s="832">
        <v>1</v>
      </c>
      <c r="O19" s="836">
        <v>1</v>
      </c>
      <c r="P19" s="835">
        <v>32.25</v>
      </c>
      <c r="Q19" s="837">
        <v>1</v>
      </c>
      <c r="R19" s="832">
        <v>1</v>
      </c>
      <c r="S19" s="837">
        <v>1</v>
      </c>
      <c r="T19" s="836">
        <v>1</v>
      </c>
      <c r="U19" s="838">
        <v>1</v>
      </c>
    </row>
    <row r="20" spans="1:21" ht="14.4" customHeight="1" x14ac:dyDescent="0.3">
      <c r="A20" s="831">
        <v>30</v>
      </c>
      <c r="B20" s="832" t="s">
        <v>2104</v>
      </c>
      <c r="C20" s="832" t="s">
        <v>2108</v>
      </c>
      <c r="D20" s="833" t="s">
        <v>2759</v>
      </c>
      <c r="E20" s="834" t="s">
        <v>2118</v>
      </c>
      <c r="F20" s="832" t="s">
        <v>2105</v>
      </c>
      <c r="G20" s="832" t="s">
        <v>2160</v>
      </c>
      <c r="H20" s="832" t="s">
        <v>577</v>
      </c>
      <c r="I20" s="832" t="s">
        <v>1766</v>
      </c>
      <c r="J20" s="832" t="s">
        <v>1765</v>
      </c>
      <c r="K20" s="832" t="s">
        <v>1767</v>
      </c>
      <c r="L20" s="835">
        <v>49.08</v>
      </c>
      <c r="M20" s="835">
        <v>49.08</v>
      </c>
      <c r="N20" s="832">
        <v>1</v>
      </c>
      <c r="O20" s="836">
        <v>0.5</v>
      </c>
      <c r="P20" s="835">
        <v>49.08</v>
      </c>
      <c r="Q20" s="837">
        <v>1</v>
      </c>
      <c r="R20" s="832">
        <v>1</v>
      </c>
      <c r="S20" s="837">
        <v>1</v>
      </c>
      <c r="T20" s="836">
        <v>0.5</v>
      </c>
      <c r="U20" s="838">
        <v>1</v>
      </c>
    </row>
    <row r="21" spans="1:21" ht="14.4" customHeight="1" x14ac:dyDescent="0.3">
      <c r="A21" s="831">
        <v>30</v>
      </c>
      <c r="B21" s="832" t="s">
        <v>2104</v>
      </c>
      <c r="C21" s="832" t="s">
        <v>2108</v>
      </c>
      <c r="D21" s="833" t="s">
        <v>2759</v>
      </c>
      <c r="E21" s="834" t="s">
        <v>2118</v>
      </c>
      <c r="F21" s="832" t="s">
        <v>2105</v>
      </c>
      <c r="G21" s="832" t="s">
        <v>2161</v>
      </c>
      <c r="H21" s="832" t="s">
        <v>545</v>
      </c>
      <c r="I21" s="832" t="s">
        <v>2162</v>
      </c>
      <c r="J21" s="832" t="s">
        <v>2163</v>
      </c>
      <c r="K21" s="832" t="s">
        <v>2164</v>
      </c>
      <c r="L21" s="835">
        <v>0</v>
      </c>
      <c r="M21" s="835">
        <v>0</v>
      </c>
      <c r="N21" s="832">
        <v>1</v>
      </c>
      <c r="O21" s="836">
        <v>0.5</v>
      </c>
      <c r="P21" s="835">
        <v>0</v>
      </c>
      <c r="Q21" s="837"/>
      <c r="R21" s="832">
        <v>1</v>
      </c>
      <c r="S21" s="837">
        <v>1</v>
      </c>
      <c r="T21" s="836">
        <v>0.5</v>
      </c>
      <c r="U21" s="838">
        <v>1</v>
      </c>
    </row>
    <row r="22" spans="1:21" ht="14.4" customHeight="1" x14ac:dyDescent="0.3">
      <c r="A22" s="831">
        <v>30</v>
      </c>
      <c r="B22" s="832" t="s">
        <v>2104</v>
      </c>
      <c r="C22" s="832" t="s">
        <v>2108</v>
      </c>
      <c r="D22" s="833" t="s">
        <v>2759</v>
      </c>
      <c r="E22" s="834" t="s">
        <v>2118</v>
      </c>
      <c r="F22" s="832" t="s">
        <v>2105</v>
      </c>
      <c r="G22" s="832" t="s">
        <v>2165</v>
      </c>
      <c r="H22" s="832" t="s">
        <v>545</v>
      </c>
      <c r="I22" s="832" t="s">
        <v>2166</v>
      </c>
      <c r="J22" s="832" t="s">
        <v>2167</v>
      </c>
      <c r="K22" s="832" t="s">
        <v>2168</v>
      </c>
      <c r="L22" s="835">
        <v>73.45</v>
      </c>
      <c r="M22" s="835">
        <v>73.45</v>
      </c>
      <c r="N22" s="832">
        <v>1</v>
      </c>
      <c r="O22" s="836">
        <v>0.5</v>
      </c>
      <c r="P22" s="835">
        <v>73.45</v>
      </c>
      <c r="Q22" s="837">
        <v>1</v>
      </c>
      <c r="R22" s="832">
        <v>1</v>
      </c>
      <c r="S22" s="837">
        <v>1</v>
      </c>
      <c r="T22" s="836">
        <v>0.5</v>
      </c>
      <c r="U22" s="838">
        <v>1</v>
      </c>
    </row>
    <row r="23" spans="1:21" ht="14.4" customHeight="1" x14ac:dyDescent="0.3">
      <c r="A23" s="831">
        <v>30</v>
      </c>
      <c r="B23" s="832" t="s">
        <v>2104</v>
      </c>
      <c r="C23" s="832" t="s">
        <v>2108</v>
      </c>
      <c r="D23" s="833" t="s">
        <v>2759</v>
      </c>
      <c r="E23" s="834" t="s">
        <v>2118</v>
      </c>
      <c r="F23" s="832" t="s">
        <v>2105</v>
      </c>
      <c r="G23" s="832" t="s">
        <v>2169</v>
      </c>
      <c r="H23" s="832" t="s">
        <v>545</v>
      </c>
      <c r="I23" s="832" t="s">
        <v>2170</v>
      </c>
      <c r="J23" s="832" t="s">
        <v>2171</v>
      </c>
      <c r="K23" s="832" t="s">
        <v>2172</v>
      </c>
      <c r="L23" s="835">
        <v>16.5</v>
      </c>
      <c r="M23" s="835">
        <v>16.5</v>
      </c>
      <c r="N23" s="832">
        <v>1</v>
      </c>
      <c r="O23" s="836">
        <v>0.5</v>
      </c>
      <c r="P23" s="835">
        <v>16.5</v>
      </c>
      <c r="Q23" s="837">
        <v>1</v>
      </c>
      <c r="R23" s="832">
        <v>1</v>
      </c>
      <c r="S23" s="837">
        <v>1</v>
      </c>
      <c r="T23" s="836">
        <v>0.5</v>
      </c>
      <c r="U23" s="838">
        <v>1</v>
      </c>
    </row>
    <row r="24" spans="1:21" ht="14.4" customHeight="1" x14ac:dyDescent="0.3">
      <c r="A24" s="831">
        <v>30</v>
      </c>
      <c r="B24" s="832" t="s">
        <v>2104</v>
      </c>
      <c r="C24" s="832" t="s">
        <v>2108</v>
      </c>
      <c r="D24" s="833" t="s">
        <v>2759</v>
      </c>
      <c r="E24" s="834" t="s">
        <v>2118</v>
      </c>
      <c r="F24" s="832" t="s">
        <v>2105</v>
      </c>
      <c r="G24" s="832" t="s">
        <v>2173</v>
      </c>
      <c r="H24" s="832" t="s">
        <v>577</v>
      </c>
      <c r="I24" s="832" t="s">
        <v>2174</v>
      </c>
      <c r="J24" s="832" t="s">
        <v>2175</v>
      </c>
      <c r="K24" s="832" t="s">
        <v>1902</v>
      </c>
      <c r="L24" s="835">
        <v>161.06</v>
      </c>
      <c r="M24" s="835">
        <v>161.06</v>
      </c>
      <c r="N24" s="832">
        <v>1</v>
      </c>
      <c r="O24" s="836">
        <v>0.5</v>
      </c>
      <c r="P24" s="835">
        <v>161.06</v>
      </c>
      <c r="Q24" s="837">
        <v>1</v>
      </c>
      <c r="R24" s="832">
        <v>1</v>
      </c>
      <c r="S24" s="837">
        <v>1</v>
      </c>
      <c r="T24" s="836">
        <v>0.5</v>
      </c>
      <c r="U24" s="838">
        <v>1</v>
      </c>
    </row>
    <row r="25" spans="1:21" ht="14.4" customHeight="1" x14ac:dyDescent="0.3">
      <c r="A25" s="831">
        <v>30</v>
      </c>
      <c r="B25" s="832" t="s">
        <v>2104</v>
      </c>
      <c r="C25" s="832" t="s">
        <v>2108</v>
      </c>
      <c r="D25" s="833" t="s">
        <v>2759</v>
      </c>
      <c r="E25" s="834" t="s">
        <v>2118</v>
      </c>
      <c r="F25" s="832" t="s">
        <v>2105</v>
      </c>
      <c r="G25" s="832" t="s">
        <v>2176</v>
      </c>
      <c r="H25" s="832" t="s">
        <v>577</v>
      </c>
      <c r="I25" s="832" t="s">
        <v>2177</v>
      </c>
      <c r="J25" s="832" t="s">
        <v>1592</v>
      </c>
      <c r="K25" s="832" t="s">
        <v>1593</v>
      </c>
      <c r="L25" s="835">
        <v>16.12</v>
      </c>
      <c r="M25" s="835">
        <v>32.24</v>
      </c>
      <c r="N25" s="832">
        <v>2</v>
      </c>
      <c r="O25" s="836">
        <v>1</v>
      </c>
      <c r="P25" s="835">
        <v>32.24</v>
      </c>
      <c r="Q25" s="837">
        <v>1</v>
      </c>
      <c r="R25" s="832">
        <v>2</v>
      </c>
      <c r="S25" s="837">
        <v>1</v>
      </c>
      <c r="T25" s="836">
        <v>1</v>
      </c>
      <c r="U25" s="838">
        <v>1</v>
      </c>
    </row>
    <row r="26" spans="1:21" ht="14.4" customHeight="1" x14ac:dyDescent="0.3">
      <c r="A26" s="831">
        <v>30</v>
      </c>
      <c r="B26" s="832" t="s">
        <v>2104</v>
      </c>
      <c r="C26" s="832" t="s">
        <v>2108</v>
      </c>
      <c r="D26" s="833" t="s">
        <v>2759</v>
      </c>
      <c r="E26" s="834" t="s">
        <v>2118</v>
      </c>
      <c r="F26" s="832" t="s">
        <v>2105</v>
      </c>
      <c r="G26" s="832" t="s">
        <v>2178</v>
      </c>
      <c r="H26" s="832" t="s">
        <v>577</v>
      </c>
      <c r="I26" s="832" t="s">
        <v>1708</v>
      </c>
      <c r="J26" s="832" t="s">
        <v>1709</v>
      </c>
      <c r="K26" s="832" t="s">
        <v>1710</v>
      </c>
      <c r="L26" s="835">
        <v>72.88</v>
      </c>
      <c r="M26" s="835">
        <v>72.88</v>
      </c>
      <c r="N26" s="832">
        <v>1</v>
      </c>
      <c r="O26" s="836">
        <v>0.5</v>
      </c>
      <c r="P26" s="835">
        <v>72.88</v>
      </c>
      <c r="Q26" s="837">
        <v>1</v>
      </c>
      <c r="R26" s="832">
        <v>1</v>
      </c>
      <c r="S26" s="837">
        <v>1</v>
      </c>
      <c r="T26" s="836">
        <v>0.5</v>
      </c>
      <c r="U26" s="838">
        <v>1</v>
      </c>
    </row>
    <row r="27" spans="1:21" ht="14.4" customHeight="1" x14ac:dyDescent="0.3">
      <c r="A27" s="831">
        <v>30</v>
      </c>
      <c r="B27" s="832" t="s">
        <v>2104</v>
      </c>
      <c r="C27" s="832" t="s">
        <v>2108</v>
      </c>
      <c r="D27" s="833" t="s">
        <v>2759</v>
      </c>
      <c r="E27" s="834" t="s">
        <v>2118</v>
      </c>
      <c r="F27" s="832" t="s">
        <v>2105</v>
      </c>
      <c r="G27" s="832" t="s">
        <v>2178</v>
      </c>
      <c r="H27" s="832" t="s">
        <v>577</v>
      </c>
      <c r="I27" s="832" t="s">
        <v>2179</v>
      </c>
      <c r="J27" s="832" t="s">
        <v>1709</v>
      </c>
      <c r="K27" s="832" t="s">
        <v>2180</v>
      </c>
      <c r="L27" s="835">
        <v>145.72999999999999</v>
      </c>
      <c r="M27" s="835">
        <v>145.72999999999999</v>
      </c>
      <c r="N27" s="832">
        <v>1</v>
      </c>
      <c r="O27" s="836">
        <v>0.5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30</v>
      </c>
      <c r="B28" s="832" t="s">
        <v>2104</v>
      </c>
      <c r="C28" s="832" t="s">
        <v>2108</v>
      </c>
      <c r="D28" s="833" t="s">
        <v>2759</v>
      </c>
      <c r="E28" s="834" t="s">
        <v>2118</v>
      </c>
      <c r="F28" s="832" t="s">
        <v>2105</v>
      </c>
      <c r="G28" s="832" t="s">
        <v>2181</v>
      </c>
      <c r="H28" s="832" t="s">
        <v>577</v>
      </c>
      <c r="I28" s="832" t="s">
        <v>2182</v>
      </c>
      <c r="J28" s="832" t="s">
        <v>1408</v>
      </c>
      <c r="K28" s="832" t="s">
        <v>1871</v>
      </c>
      <c r="L28" s="835">
        <v>298.94</v>
      </c>
      <c r="M28" s="835">
        <v>298.94</v>
      </c>
      <c r="N28" s="832">
        <v>1</v>
      </c>
      <c r="O28" s="836">
        <v>0.5</v>
      </c>
      <c r="P28" s="835">
        <v>298.94</v>
      </c>
      <c r="Q28" s="837">
        <v>1</v>
      </c>
      <c r="R28" s="832">
        <v>1</v>
      </c>
      <c r="S28" s="837">
        <v>1</v>
      </c>
      <c r="T28" s="836">
        <v>0.5</v>
      </c>
      <c r="U28" s="838">
        <v>1</v>
      </c>
    </row>
    <row r="29" spans="1:21" ht="14.4" customHeight="1" x14ac:dyDescent="0.3">
      <c r="A29" s="831">
        <v>30</v>
      </c>
      <c r="B29" s="832" t="s">
        <v>2104</v>
      </c>
      <c r="C29" s="832" t="s">
        <v>2108</v>
      </c>
      <c r="D29" s="833" t="s">
        <v>2759</v>
      </c>
      <c r="E29" s="834" t="s">
        <v>2118</v>
      </c>
      <c r="F29" s="832" t="s">
        <v>2105</v>
      </c>
      <c r="G29" s="832" t="s">
        <v>2183</v>
      </c>
      <c r="H29" s="832" t="s">
        <v>577</v>
      </c>
      <c r="I29" s="832" t="s">
        <v>2184</v>
      </c>
      <c r="J29" s="832" t="s">
        <v>1703</v>
      </c>
      <c r="K29" s="832" t="s">
        <v>1688</v>
      </c>
      <c r="L29" s="835">
        <v>95.39</v>
      </c>
      <c r="M29" s="835">
        <v>95.39</v>
      </c>
      <c r="N29" s="832">
        <v>1</v>
      </c>
      <c r="O29" s="836">
        <v>0.5</v>
      </c>
      <c r="P29" s="835">
        <v>95.39</v>
      </c>
      <c r="Q29" s="837">
        <v>1</v>
      </c>
      <c r="R29" s="832">
        <v>1</v>
      </c>
      <c r="S29" s="837">
        <v>1</v>
      </c>
      <c r="T29" s="836">
        <v>0.5</v>
      </c>
      <c r="U29" s="838">
        <v>1</v>
      </c>
    </row>
    <row r="30" spans="1:21" ht="14.4" customHeight="1" x14ac:dyDescent="0.3">
      <c r="A30" s="831">
        <v>30</v>
      </c>
      <c r="B30" s="832" t="s">
        <v>2104</v>
      </c>
      <c r="C30" s="832" t="s">
        <v>2108</v>
      </c>
      <c r="D30" s="833" t="s">
        <v>2759</v>
      </c>
      <c r="E30" s="834" t="s">
        <v>2118</v>
      </c>
      <c r="F30" s="832" t="s">
        <v>2105</v>
      </c>
      <c r="G30" s="832" t="s">
        <v>2185</v>
      </c>
      <c r="H30" s="832" t="s">
        <v>545</v>
      </c>
      <c r="I30" s="832" t="s">
        <v>2186</v>
      </c>
      <c r="J30" s="832" t="s">
        <v>1085</v>
      </c>
      <c r="K30" s="832" t="s">
        <v>2187</v>
      </c>
      <c r="L30" s="835">
        <v>105.46</v>
      </c>
      <c r="M30" s="835">
        <v>105.46</v>
      </c>
      <c r="N30" s="832">
        <v>1</v>
      </c>
      <c r="O30" s="836">
        <v>0.5</v>
      </c>
      <c r="P30" s="835">
        <v>105.46</v>
      </c>
      <c r="Q30" s="837">
        <v>1</v>
      </c>
      <c r="R30" s="832">
        <v>1</v>
      </c>
      <c r="S30" s="837">
        <v>1</v>
      </c>
      <c r="T30" s="836">
        <v>0.5</v>
      </c>
      <c r="U30" s="838">
        <v>1</v>
      </c>
    </row>
    <row r="31" spans="1:21" ht="14.4" customHeight="1" x14ac:dyDescent="0.3">
      <c r="A31" s="831">
        <v>30</v>
      </c>
      <c r="B31" s="832" t="s">
        <v>2104</v>
      </c>
      <c r="C31" s="832" t="s">
        <v>2108</v>
      </c>
      <c r="D31" s="833" t="s">
        <v>2759</v>
      </c>
      <c r="E31" s="834" t="s">
        <v>2118</v>
      </c>
      <c r="F31" s="832" t="s">
        <v>2105</v>
      </c>
      <c r="G31" s="832" t="s">
        <v>2188</v>
      </c>
      <c r="H31" s="832" t="s">
        <v>577</v>
      </c>
      <c r="I31" s="832" t="s">
        <v>1844</v>
      </c>
      <c r="J31" s="832" t="s">
        <v>1845</v>
      </c>
      <c r="K31" s="832" t="s">
        <v>1846</v>
      </c>
      <c r="L31" s="835">
        <v>0</v>
      </c>
      <c r="M31" s="835">
        <v>0</v>
      </c>
      <c r="N31" s="832">
        <v>1</v>
      </c>
      <c r="O31" s="836">
        <v>1</v>
      </c>
      <c r="P31" s="835">
        <v>0</v>
      </c>
      <c r="Q31" s="837"/>
      <c r="R31" s="832">
        <v>1</v>
      </c>
      <c r="S31" s="837">
        <v>1</v>
      </c>
      <c r="T31" s="836">
        <v>1</v>
      </c>
      <c r="U31" s="838">
        <v>1</v>
      </c>
    </row>
    <row r="32" spans="1:21" ht="14.4" customHeight="1" x14ac:dyDescent="0.3">
      <c r="A32" s="831">
        <v>30</v>
      </c>
      <c r="B32" s="832" t="s">
        <v>2104</v>
      </c>
      <c r="C32" s="832" t="s">
        <v>2108</v>
      </c>
      <c r="D32" s="833" t="s">
        <v>2759</v>
      </c>
      <c r="E32" s="834" t="s">
        <v>2118</v>
      </c>
      <c r="F32" s="832" t="s">
        <v>2105</v>
      </c>
      <c r="G32" s="832" t="s">
        <v>2189</v>
      </c>
      <c r="H32" s="832" t="s">
        <v>545</v>
      </c>
      <c r="I32" s="832" t="s">
        <v>2190</v>
      </c>
      <c r="J32" s="832" t="s">
        <v>1147</v>
      </c>
      <c r="K32" s="832" t="s">
        <v>2191</v>
      </c>
      <c r="L32" s="835">
        <v>42.08</v>
      </c>
      <c r="M32" s="835">
        <v>42.08</v>
      </c>
      <c r="N32" s="832">
        <v>1</v>
      </c>
      <c r="O32" s="836">
        <v>0.5</v>
      </c>
      <c r="P32" s="835">
        <v>42.08</v>
      </c>
      <c r="Q32" s="837">
        <v>1</v>
      </c>
      <c r="R32" s="832">
        <v>1</v>
      </c>
      <c r="S32" s="837">
        <v>1</v>
      </c>
      <c r="T32" s="836">
        <v>0.5</v>
      </c>
      <c r="U32" s="838">
        <v>1</v>
      </c>
    </row>
    <row r="33" spans="1:21" ht="14.4" customHeight="1" x14ac:dyDescent="0.3">
      <c r="A33" s="831">
        <v>30</v>
      </c>
      <c r="B33" s="832" t="s">
        <v>2104</v>
      </c>
      <c r="C33" s="832" t="s">
        <v>2108</v>
      </c>
      <c r="D33" s="833" t="s">
        <v>2759</v>
      </c>
      <c r="E33" s="834" t="s">
        <v>2118</v>
      </c>
      <c r="F33" s="832" t="s">
        <v>2105</v>
      </c>
      <c r="G33" s="832" t="s">
        <v>2192</v>
      </c>
      <c r="H33" s="832" t="s">
        <v>545</v>
      </c>
      <c r="I33" s="832" t="s">
        <v>2193</v>
      </c>
      <c r="J33" s="832" t="s">
        <v>1152</v>
      </c>
      <c r="K33" s="832" t="s">
        <v>1153</v>
      </c>
      <c r="L33" s="835">
        <v>657.67</v>
      </c>
      <c r="M33" s="835">
        <v>657.67</v>
      </c>
      <c r="N33" s="832">
        <v>1</v>
      </c>
      <c r="O33" s="836">
        <v>0.5</v>
      </c>
      <c r="P33" s="835">
        <v>657.67</v>
      </c>
      <c r="Q33" s="837">
        <v>1</v>
      </c>
      <c r="R33" s="832">
        <v>1</v>
      </c>
      <c r="S33" s="837">
        <v>1</v>
      </c>
      <c r="T33" s="836">
        <v>0.5</v>
      </c>
      <c r="U33" s="838">
        <v>1</v>
      </c>
    </row>
    <row r="34" spans="1:21" ht="14.4" customHeight="1" x14ac:dyDescent="0.3">
      <c r="A34" s="831">
        <v>30</v>
      </c>
      <c r="B34" s="832" t="s">
        <v>2104</v>
      </c>
      <c r="C34" s="832" t="s">
        <v>2108</v>
      </c>
      <c r="D34" s="833" t="s">
        <v>2759</v>
      </c>
      <c r="E34" s="834" t="s">
        <v>2118</v>
      </c>
      <c r="F34" s="832" t="s">
        <v>2105</v>
      </c>
      <c r="G34" s="832" t="s">
        <v>2194</v>
      </c>
      <c r="H34" s="832" t="s">
        <v>545</v>
      </c>
      <c r="I34" s="832" t="s">
        <v>2195</v>
      </c>
      <c r="J34" s="832" t="s">
        <v>2196</v>
      </c>
      <c r="K34" s="832" t="s">
        <v>2197</v>
      </c>
      <c r="L34" s="835">
        <v>101.78</v>
      </c>
      <c r="M34" s="835">
        <v>101.78</v>
      </c>
      <c r="N34" s="832">
        <v>1</v>
      </c>
      <c r="O34" s="836">
        <v>0.5</v>
      </c>
      <c r="P34" s="835">
        <v>101.78</v>
      </c>
      <c r="Q34" s="837">
        <v>1</v>
      </c>
      <c r="R34" s="832">
        <v>1</v>
      </c>
      <c r="S34" s="837">
        <v>1</v>
      </c>
      <c r="T34" s="836">
        <v>0.5</v>
      </c>
      <c r="U34" s="838">
        <v>1</v>
      </c>
    </row>
    <row r="35" spans="1:21" ht="14.4" customHeight="1" x14ac:dyDescent="0.3">
      <c r="A35" s="831">
        <v>30</v>
      </c>
      <c r="B35" s="832" t="s">
        <v>2104</v>
      </c>
      <c r="C35" s="832" t="s">
        <v>2108</v>
      </c>
      <c r="D35" s="833" t="s">
        <v>2759</v>
      </c>
      <c r="E35" s="834" t="s">
        <v>2118</v>
      </c>
      <c r="F35" s="832" t="s">
        <v>2105</v>
      </c>
      <c r="G35" s="832" t="s">
        <v>2198</v>
      </c>
      <c r="H35" s="832" t="s">
        <v>577</v>
      </c>
      <c r="I35" s="832" t="s">
        <v>1840</v>
      </c>
      <c r="J35" s="832" t="s">
        <v>1841</v>
      </c>
      <c r="K35" s="832" t="s">
        <v>1842</v>
      </c>
      <c r="L35" s="835">
        <v>50.32</v>
      </c>
      <c r="M35" s="835">
        <v>50.32</v>
      </c>
      <c r="N35" s="832">
        <v>1</v>
      </c>
      <c r="O35" s="836">
        <v>0.5</v>
      </c>
      <c r="P35" s="835">
        <v>50.32</v>
      </c>
      <c r="Q35" s="837">
        <v>1</v>
      </c>
      <c r="R35" s="832">
        <v>1</v>
      </c>
      <c r="S35" s="837">
        <v>1</v>
      </c>
      <c r="T35" s="836">
        <v>0.5</v>
      </c>
      <c r="U35" s="838">
        <v>1</v>
      </c>
    </row>
    <row r="36" spans="1:21" ht="14.4" customHeight="1" x14ac:dyDescent="0.3">
      <c r="A36" s="831">
        <v>30</v>
      </c>
      <c r="B36" s="832" t="s">
        <v>2104</v>
      </c>
      <c r="C36" s="832" t="s">
        <v>2108</v>
      </c>
      <c r="D36" s="833" t="s">
        <v>2759</v>
      </c>
      <c r="E36" s="834" t="s">
        <v>2118</v>
      </c>
      <c r="F36" s="832" t="s">
        <v>2106</v>
      </c>
      <c r="G36" s="832" t="s">
        <v>2199</v>
      </c>
      <c r="H36" s="832" t="s">
        <v>545</v>
      </c>
      <c r="I36" s="832" t="s">
        <v>2200</v>
      </c>
      <c r="J36" s="832" t="s">
        <v>2117</v>
      </c>
      <c r="K36" s="832"/>
      <c r="L36" s="835">
        <v>0</v>
      </c>
      <c r="M36" s="835">
        <v>0</v>
      </c>
      <c r="N36" s="832">
        <v>1</v>
      </c>
      <c r="O36" s="836">
        <v>1</v>
      </c>
      <c r="P36" s="835">
        <v>0</v>
      </c>
      <c r="Q36" s="837"/>
      <c r="R36" s="832">
        <v>1</v>
      </c>
      <c r="S36" s="837">
        <v>1</v>
      </c>
      <c r="T36" s="836">
        <v>1</v>
      </c>
      <c r="U36" s="838">
        <v>1</v>
      </c>
    </row>
    <row r="37" spans="1:21" ht="14.4" customHeight="1" x14ac:dyDescent="0.3">
      <c r="A37" s="831">
        <v>30</v>
      </c>
      <c r="B37" s="832" t="s">
        <v>2104</v>
      </c>
      <c r="C37" s="832" t="s">
        <v>2108</v>
      </c>
      <c r="D37" s="833" t="s">
        <v>2759</v>
      </c>
      <c r="E37" s="834" t="s">
        <v>2120</v>
      </c>
      <c r="F37" s="832" t="s">
        <v>2105</v>
      </c>
      <c r="G37" s="832" t="s">
        <v>2126</v>
      </c>
      <c r="H37" s="832" t="s">
        <v>577</v>
      </c>
      <c r="I37" s="832" t="s">
        <v>1882</v>
      </c>
      <c r="J37" s="832" t="s">
        <v>1883</v>
      </c>
      <c r="K37" s="832" t="s">
        <v>1884</v>
      </c>
      <c r="L37" s="835">
        <v>4.7</v>
      </c>
      <c r="M37" s="835">
        <v>4.7</v>
      </c>
      <c r="N37" s="832">
        <v>1</v>
      </c>
      <c r="O37" s="836">
        <v>0.5</v>
      </c>
      <c r="P37" s="835">
        <v>4.7</v>
      </c>
      <c r="Q37" s="837">
        <v>1</v>
      </c>
      <c r="R37" s="832">
        <v>1</v>
      </c>
      <c r="S37" s="837">
        <v>1</v>
      </c>
      <c r="T37" s="836">
        <v>0.5</v>
      </c>
      <c r="U37" s="838">
        <v>1</v>
      </c>
    </row>
    <row r="38" spans="1:21" ht="14.4" customHeight="1" x14ac:dyDescent="0.3">
      <c r="A38" s="831">
        <v>30</v>
      </c>
      <c r="B38" s="832" t="s">
        <v>2104</v>
      </c>
      <c r="C38" s="832" t="s">
        <v>2108</v>
      </c>
      <c r="D38" s="833" t="s">
        <v>2759</v>
      </c>
      <c r="E38" s="834" t="s">
        <v>2120</v>
      </c>
      <c r="F38" s="832" t="s">
        <v>2105</v>
      </c>
      <c r="G38" s="832" t="s">
        <v>2134</v>
      </c>
      <c r="H38" s="832" t="s">
        <v>577</v>
      </c>
      <c r="I38" s="832" t="s">
        <v>1918</v>
      </c>
      <c r="J38" s="832" t="s">
        <v>1919</v>
      </c>
      <c r="K38" s="832" t="s">
        <v>1920</v>
      </c>
      <c r="L38" s="835">
        <v>103.8</v>
      </c>
      <c r="M38" s="835">
        <v>103.8</v>
      </c>
      <c r="N38" s="832">
        <v>1</v>
      </c>
      <c r="O38" s="836">
        <v>0.5</v>
      </c>
      <c r="P38" s="835">
        <v>103.8</v>
      </c>
      <c r="Q38" s="837">
        <v>1</v>
      </c>
      <c r="R38" s="832">
        <v>1</v>
      </c>
      <c r="S38" s="837">
        <v>1</v>
      </c>
      <c r="T38" s="836">
        <v>0.5</v>
      </c>
      <c r="U38" s="838">
        <v>1</v>
      </c>
    </row>
    <row r="39" spans="1:21" ht="14.4" customHeight="1" x14ac:dyDescent="0.3">
      <c r="A39" s="831">
        <v>30</v>
      </c>
      <c r="B39" s="832" t="s">
        <v>2104</v>
      </c>
      <c r="C39" s="832" t="s">
        <v>2108</v>
      </c>
      <c r="D39" s="833" t="s">
        <v>2759</v>
      </c>
      <c r="E39" s="834" t="s">
        <v>2120</v>
      </c>
      <c r="F39" s="832" t="s">
        <v>2105</v>
      </c>
      <c r="G39" s="832" t="s">
        <v>2143</v>
      </c>
      <c r="H39" s="832" t="s">
        <v>577</v>
      </c>
      <c r="I39" s="832" t="s">
        <v>1644</v>
      </c>
      <c r="J39" s="832" t="s">
        <v>814</v>
      </c>
      <c r="K39" s="832" t="s">
        <v>1645</v>
      </c>
      <c r="L39" s="835">
        <v>42.51</v>
      </c>
      <c r="M39" s="835">
        <v>42.51</v>
      </c>
      <c r="N39" s="832">
        <v>1</v>
      </c>
      <c r="O39" s="836">
        <v>0.5</v>
      </c>
      <c r="P39" s="835">
        <v>42.51</v>
      </c>
      <c r="Q39" s="837">
        <v>1</v>
      </c>
      <c r="R39" s="832">
        <v>1</v>
      </c>
      <c r="S39" s="837">
        <v>1</v>
      </c>
      <c r="T39" s="836">
        <v>0.5</v>
      </c>
      <c r="U39" s="838">
        <v>1</v>
      </c>
    </row>
    <row r="40" spans="1:21" ht="14.4" customHeight="1" x14ac:dyDescent="0.3">
      <c r="A40" s="831">
        <v>30</v>
      </c>
      <c r="B40" s="832" t="s">
        <v>2104</v>
      </c>
      <c r="C40" s="832" t="s">
        <v>2108</v>
      </c>
      <c r="D40" s="833" t="s">
        <v>2759</v>
      </c>
      <c r="E40" s="834" t="s">
        <v>2120</v>
      </c>
      <c r="F40" s="832" t="s">
        <v>2105</v>
      </c>
      <c r="G40" s="832" t="s">
        <v>2201</v>
      </c>
      <c r="H40" s="832" t="s">
        <v>545</v>
      </c>
      <c r="I40" s="832" t="s">
        <v>2202</v>
      </c>
      <c r="J40" s="832" t="s">
        <v>878</v>
      </c>
      <c r="K40" s="832" t="s">
        <v>2203</v>
      </c>
      <c r="L40" s="835">
        <v>45.03</v>
      </c>
      <c r="M40" s="835">
        <v>45.03</v>
      </c>
      <c r="N40" s="832">
        <v>1</v>
      </c>
      <c r="O40" s="836">
        <v>0.5</v>
      </c>
      <c r="P40" s="835">
        <v>45.03</v>
      </c>
      <c r="Q40" s="837">
        <v>1</v>
      </c>
      <c r="R40" s="832">
        <v>1</v>
      </c>
      <c r="S40" s="837">
        <v>1</v>
      </c>
      <c r="T40" s="836">
        <v>0.5</v>
      </c>
      <c r="U40" s="838">
        <v>1</v>
      </c>
    </row>
    <row r="41" spans="1:21" ht="14.4" customHeight="1" x14ac:dyDescent="0.3">
      <c r="A41" s="831">
        <v>30</v>
      </c>
      <c r="B41" s="832" t="s">
        <v>2104</v>
      </c>
      <c r="C41" s="832" t="s">
        <v>2108</v>
      </c>
      <c r="D41" s="833" t="s">
        <v>2759</v>
      </c>
      <c r="E41" s="834" t="s">
        <v>2120</v>
      </c>
      <c r="F41" s="832" t="s">
        <v>2105</v>
      </c>
      <c r="G41" s="832" t="s">
        <v>2152</v>
      </c>
      <c r="H41" s="832" t="s">
        <v>545</v>
      </c>
      <c r="I41" s="832" t="s">
        <v>2153</v>
      </c>
      <c r="J41" s="832" t="s">
        <v>2154</v>
      </c>
      <c r="K41" s="832" t="s">
        <v>2155</v>
      </c>
      <c r="L41" s="835">
        <v>35.17</v>
      </c>
      <c r="M41" s="835">
        <v>35.17</v>
      </c>
      <c r="N41" s="832">
        <v>1</v>
      </c>
      <c r="O41" s="836">
        <v>0.5</v>
      </c>
      <c r="P41" s="835">
        <v>35.17</v>
      </c>
      <c r="Q41" s="837">
        <v>1</v>
      </c>
      <c r="R41" s="832">
        <v>1</v>
      </c>
      <c r="S41" s="837">
        <v>1</v>
      </c>
      <c r="T41" s="836">
        <v>0.5</v>
      </c>
      <c r="U41" s="838">
        <v>1</v>
      </c>
    </row>
    <row r="42" spans="1:21" ht="14.4" customHeight="1" x14ac:dyDescent="0.3">
      <c r="A42" s="831">
        <v>30</v>
      </c>
      <c r="B42" s="832" t="s">
        <v>2104</v>
      </c>
      <c r="C42" s="832" t="s">
        <v>2108</v>
      </c>
      <c r="D42" s="833" t="s">
        <v>2759</v>
      </c>
      <c r="E42" s="834" t="s">
        <v>2120</v>
      </c>
      <c r="F42" s="832" t="s">
        <v>2105</v>
      </c>
      <c r="G42" s="832" t="s">
        <v>2189</v>
      </c>
      <c r="H42" s="832" t="s">
        <v>545</v>
      </c>
      <c r="I42" s="832" t="s">
        <v>2190</v>
      </c>
      <c r="J42" s="832" t="s">
        <v>1147</v>
      </c>
      <c r="K42" s="832" t="s">
        <v>2191</v>
      </c>
      <c r="L42" s="835">
        <v>42.08</v>
      </c>
      <c r="M42" s="835">
        <v>42.08</v>
      </c>
      <c r="N42" s="832">
        <v>1</v>
      </c>
      <c r="O42" s="836">
        <v>0.5</v>
      </c>
      <c r="P42" s="835">
        <v>42.08</v>
      </c>
      <c r="Q42" s="837">
        <v>1</v>
      </c>
      <c r="R42" s="832">
        <v>1</v>
      </c>
      <c r="S42" s="837">
        <v>1</v>
      </c>
      <c r="T42" s="836">
        <v>0.5</v>
      </c>
      <c r="U42" s="838">
        <v>1</v>
      </c>
    </row>
    <row r="43" spans="1:21" ht="14.4" customHeight="1" x14ac:dyDescent="0.3">
      <c r="A43" s="831">
        <v>30</v>
      </c>
      <c r="B43" s="832" t="s">
        <v>2104</v>
      </c>
      <c r="C43" s="832" t="s">
        <v>2108</v>
      </c>
      <c r="D43" s="833" t="s">
        <v>2759</v>
      </c>
      <c r="E43" s="834" t="s">
        <v>2121</v>
      </c>
      <c r="F43" s="832" t="s">
        <v>2105</v>
      </c>
      <c r="G43" s="832" t="s">
        <v>2134</v>
      </c>
      <c r="H43" s="832" t="s">
        <v>577</v>
      </c>
      <c r="I43" s="832" t="s">
        <v>1918</v>
      </c>
      <c r="J43" s="832" t="s">
        <v>1919</v>
      </c>
      <c r="K43" s="832" t="s">
        <v>1920</v>
      </c>
      <c r="L43" s="835">
        <v>103.8</v>
      </c>
      <c r="M43" s="835">
        <v>103.8</v>
      </c>
      <c r="N43" s="832">
        <v>1</v>
      </c>
      <c r="O43" s="836">
        <v>0.5</v>
      </c>
      <c r="P43" s="835">
        <v>103.8</v>
      </c>
      <c r="Q43" s="837">
        <v>1</v>
      </c>
      <c r="R43" s="832">
        <v>1</v>
      </c>
      <c r="S43" s="837">
        <v>1</v>
      </c>
      <c r="T43" s="836">
        <v>0.5</v>
      </c>
      <c r="U43" s="838">
        <v>1</v>
      </c>
    </row>
    <row r="44" spans="1:21" ht="14.4" customHeight="1" x14ac:dyDescent="0.3">
      <c r="A44" s="831">
        <v>30</v>
      </c>
      <c r="B44" s="832" t="s">
        <v>2104</v>
      </c>
      <c r="C44" s="832" t="s">
        <v>2108</v>
      </c>
      <c r="D44" s="833" t="s">
        <v>2759</v>
      </c>
      <c r="E44" s="834" t="s">
        <v>2121</v>
      </c>
      <c r="F44" s="832" t="s">
        <v>2105</v>
      </c>
      <c r="G44" s="832" t="s">
        <v>2136</v>
      </c>
      <c r="H44" s="832" t="s">
        <v>545</v>
      </c>
      <c r="I44" s="832" t="s">
        <v>2137</v>
      </c>
      <c r="J44" s="832" t="s">
        <v>711</v>
      </c>
      <c r="K44" s="832" t="s">
        <v>2138</v>
      </c>
      <c r="L44" s="835">
        <v>45.56</v>
      </c>
      <c r="M44" s="835">
        <v>45.56</v>
      </c>
      <c r="N44" s="832">
        <v>1</v>
      </c>
      <c r="O44" s="836">
        <v>0.5</v>
      </c>
      <c r="P44" s="835">
        <v>45.56</v>
      </c>
      <c r="Q44" s="837">
        <v>1</v>
      </c>
      <c r="R44" s="832">
        <v>1</v>
      </c>
      <c r="S44" s="837">
        <v>1</v>
      </c>
      <c r="T44" s="836">
        <v>0.5</v>
      </c>
      <c r="U44" s="838">
        <v>1</v>
      </c>
    </row>
    <row r="45" spans="1:21" ht="14.4" customHeight="1" x14ac:dyDescent="0.3">
      <c r="A45" s="831">
        <v>30</v>
      </c>
      <c r="B45" s="832" t="s">
        <v>2104</v>
      </c>
      <c r="C45" s="832" t="s">
        <v>2108</v>
      </c>
      <c r="D45" s="833" t="s">
        <v>2759</v>
      </c>
      <c r="E45" s="834" t="s">
        <v>2121</v>
      </c>
      <c r="F45" s="832" t="s">
        <v>2105</v>
      </c>
      <c r="G45" s="832" t="s">
        <v>2143</v>
      </c>
      <c r="H45" s="832" t="s">
        <v>577</v>
      </c>
      <c r="I45" s="832" t="s">
        <v>1644</v>
      </c>
      <c r="J45" s="832" t="s">
        <v>814</v>
      </c>
      <c r="K45" s="832" t="s">
        <v>1645</v>
      </c>
      <c r="L45" s="835">
        <v>42.51</v>
      </c>
      <c r="M45" s="835">
        <v>42.51</v>
      </c>
      <c r="N45" s="832">
        <v>1</v>
      </c>
      <c r="O45" s="836">
        <v>0.5</v>
      </c>
      <c r="P45" s="835"/>
      <c r="Q45" s="837">
        <v>0</v>
      </c>
      <c r="R45" s="832"/>
      <c r="S45" s="837">
        <v>0</v>
      </c>
      <c r="T45" s="836"/>
      <c r="U45" s="838">
        <v>0</v>
      </c>
    </row>
    <row r="46" spans="1:21" ht="14.4" customHeight="1" x14ac:dyDescent="0.3">
      <c r="A46" s="831">
        <v>30</v>
      </c>
      <c r="B46" s="832" t="s">
        <v>2104</v>
      </c>
      <c r="C46" s="832" t="s">
        <v>2108</v>
      </c>
      <c r="D46" s="833" t="s">
        <v>2759</v>
      </c>
      <c r="E46" s="834" t="s">
        <v>2121</v>
      </c>
      <c r="F46" s="832" t="s">
        <v>2105</v>
      </c>
      <c r="G46" s="832" t="s">
        <v>2204</v>
      </c>
      <c r="H46" s="832" t="s">
        <v>545</v>
      </c>
      <c r="I46" s="832" t="s">
        <v>2205</v>
      </c>
      <c r="J46" s="832" t="s">
        <v>1154</v>
      </c>
      <c r="K46" s="832" t="s">
        <v>2206</v>
      </c>
      <c r="L46" s="835">
        <v>34.15</v>
      </c>
      <c r="M46" s="835">
        <v>34.15</v>
      </c>
      <c r="N46" s="832">
        <v>1</v>
      </c>
      <c r="O46" s="836">
        <v>0.5</v>
      </c>
      <c r="P46" s="835">
        <v>34.15</v>
      </c>
      <c r="Q46" s="837">
        <v>1</v>
      </c>
      <c r="R46" s="832">
        <v>1</v>
      </c>
      <c r="S46" s="837">
        <v>1</v>
      </c>
      <c r="T46" s="836">
        <v>0.5</v>
      </c>
      <c r="U46" s="838">
        <v>1</v>
      </c>
    </row>
    <row r="47" spans="1:21" ht="14.4" customHeight="1" x14ac:dyDescent="0.3">
      <c r="A47" s="831">
        <v>30</v>
      </c>
      <c r="B47" s="832" t="s">
        <v>2104</v>
      </c>
      <c r="C47" s="832" t="s">
        <v>2108</v>
      </c>
      <c r="D47" s="833" t="s">
        <v>2759</v>
      </c>
      <c r="E47" s="834" t="s">
        <v>2121</v>
      </c>
      <c r="F47" s="832" t="s">
        <v>2105</v>
      </c>
      <c r="G47" s="832" t="s">
        <v>2152</v>
      </c>
      <c r="H47" s="832" t="s">
        <v>545</v>
      </c>
      <c r="I47" s="832" t="s">
        <v>2207</v>
      </c>
      <c r="J47" s="832" t="s">
        <v>827</v>
      </c>
      <c r="K47" s="832" t="s">
        <v>2208</v>
      </c>
      <c r="L47" s="835">
        <v>29.31</v>
      </c>
      <c r="M47" s="835">
        <v>29.31</v>
      </c>
      <c r="N47" s="832">
        <v>1</v>
      </c>
      <c r="O47" s="836">
        <v>0.5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30</v>
      </c>
      <c r="B48" s="832" t="s">
        <v>2104</v>
      </c>
      <c r="C48" s="832" t="s">
        <v>2108</v>
      </c>
      <c r="D48" s="833" t="s">
        <v>2759</v>
      </c>
      <c r="E48" s="834" t="s">
        <v>2121</v>
      </c>
      <c r="F48" s="832" t="s">
        <v>2105</v>
      </c>
      <c r="G48" s="832" t="s">
        <v>2161</v>
      </c>
      <c r="H48" s="832" t="s">
        <v>545</v>
      </c>
      <c r="I48" s="832" t="s">
        <v>2162</v>
      </c>
      <c r="J48" s="832" t="s">
        <v>2163</v>
      </c>
      <c r="K48" s="832" t="s">
        <v>2164</v>
      </c>
      <c r="L48" s="835">
        <v>0</v>
      </c>
      <c r="M48" s="835">
        <v>0</v>
      </c>
      <c r="N48" s="832">
        <v>2</v>
      </c>
      <c r="O48" s="836">
        <v>1</v>
      </c>
      <c r="P48" s="835">
        <v>0</v>
      </c>
      <c r="Q48" s="837"/>
      <c r="R48" s="832">
        <v>1</v>
      </c>
      <c r="S48" s="837">
        <v>0.5</v>
      </c>
      <c r="T48" s="836">
        <v>0.5</v>
      </c>
      <c r="U48" s="838">
        <v>0.5</v>
      </c>
    </row>
    <row r="49" spans="1:21" ht="14.4" customHeight="1" x14ac:dyDescent="0.3">
      <c r="A49" s="831">
        <v>30</v>
      </c>
      <c r="B49" s="832" t="s">
        <v>2104</v>
      </c>
      <c r="C49" s="832" t="s">
        <v>2108</v>
      </c>
      <c r="D49" s="833" t="s">
        <v>2759</v>
      </c>
      <c r="E49" s="834" t="s">
        <v>2121</v>
      </c>
      <c r="F49" s="832" t="s">
        <v>2105</v>
      </c>
      <c r="G49" s="832" t="s">
        <v>2209</v>
      </c>
      <c r="H49" s="832" t="s">
        <v>577</v>
      </c>
      <c r="I49" s="832" t="s">
        <v>2210</v>
      </c>
      <c r="J49" s="832" t="s">
        <v>804</v>
      </c>
      <c r="K49" s="832" t="s">
        <v>1618</v>
      </c>
      <c r="L49" s="835">
        <v>368.16</v>
      </c>
      <c r="M49" s="835">
        <v>368.16</v>
      </c>
      <c r="N49" s="832">
        <v>1</v>
      </c>
      <c r="O49" s="836">
        <v>0.5</v>
      </c>
      <c r="P49" s="835">
        <v>368.16</v>
      </c>
      <c r="Q49" s="837">
        <v>1</v>
      </c>
      <c r="R49" s="832">
        <v>1</v>
      </c>
      <c r="S49" s="837">
        <v>1</v>
      </c>
      <c r="T49" s="836">
        <v>0.5</v>
      </c>
      <c r="U49" s="838">
        <v>1</v>
      </c>
    </row>
    <row r="50" spans="1:21" ht="14.4" customHeight="1" x14ac:dyDescent="0.3">
      <c r="A50" s="831">
        <v>30</v>
      </c>
      <c r="B50" s="832" t="s">
        <v>2104</v>
      </c>
      <c r="C50" s="832" t="s">
        <v>2108</v>
      </c>
      <c r="D50" s="833" t="s">
        <v>2759</v>
      </c>
      <c r="E50" s="834" t="s">
        <v>2121</v>
      </c>
      <c r="F50" s="832" t="s">
        <v>2105</v>
      </c>
      <c r="G50" s="832" t="s">
        <v>2211</v>
      </c>
      <c r="H50" s="832" t="s">
        <v>545</v>
      </c>
      <c r="I50" s="832" t="s">
        <v>2212</v>
      </c>
      <c r="J50" s="832" t="s">
        <v>2213</v>
      </c>
      <c r="K50" s="832" t="s">
        <v>591</v>
      </c>
      <c r="L50" s="835">
        <v>88.1</v>
      </c>
      <c r="M50" s="835">
        <v>88.1</v>
      </c>
      <c r="N50" s="832">
        <v>1</v>
      </c>
      <c r="O50" s="836">
        <v>0.5</v>
      </c>
      <c r="P50" s="835">
        <v>88.1</v>
      </c>
      <c r="Q50" s="837">
        <v>1</v>
      </c>
      <c r="R50" s="832">
        <v>1</v>
      </c>
      <c r="S50" s="837">
        <v>1</v>
      </c>
      <c r="T50" s="836">
        <v>0.5</v>
      </c>
      <c r="U50" s="838">
        <v>1</v>
      </c>
    </row>
    <row r="51" spans="1:21" ht="14.4" customHeight="1" x14ac:dyDescent="0.3">
      <c r="A51" s="831">
        <v>30</v>
      </c>
      <c r="B51" s="832" t="s">
        <v>2104</v>
      </c>
      <c r="C51" s="832" t="s">
        <v>2108</v>
      </c>
      <c r="D51" s="833" t="s">
        <v>2759</v>
      </c>
      <c r="E51" s="834" t="s">
        <v>2121</v>
      </c>
      <c r="F51" s="832" t="s">
        <v>2105</v>
      </c>
      <c r="G51" s="832" t="s">
        <v>2176</v>
      </c>
      <c r="H51" s="832" t="s">
        <v>577</v>
      </c>
      <c r="I51" s="832" t="s">
        <v>2177</v>
      </c>
      <c r="J51" s="832" t="s">
        <v>1592</v>
      </c>
      <c r="K51" s="832" t="s">
        <v>1593</v>
      </c>
      <c r="L51" s="835">
        <v>16.12</v>
      </c>
      <c r="M51" s="835">
        <v>16.12</v>
      </c>
      <c r="N51" s="832">
        <v>1</v>
      </c>
      <c r="O51" s="836">
        <v>0.5</v>
      </c>
      <c r="P51" s="835">
        <v>16.12</v>
      </c>
      <c r="Q51" s="837">
        <v>1</v>
      </c>
      <c r="R51" s="832">
        <v>1</v>
      </c>
      <c r="S51" s="837">
        <v>1</v>
      </c>
      <c r="T51" s="836">
        <v>0.5</v>
      </c>
      <c r="U51" s="838">
        <v>1</v>
      </c>
    </row>
    <row r="52" spans="1:21" ht="14.4" customHeight="1" x14ac:dyDescent="0.3">
      <c r="A52" s="831">
        <v>30</v>
      </c>
      <c r="B52" s="832" t="s">
        <v>2104</v>
      </c>
      <c r="C52" s="832" t="s">
        <v>2108</v>
      </c>
      <c r="D52" s="833" t="s">
        <v>2759</v>
      </c>
      <c r="E52" s="834" t="s">
        <v>2121</v>
      </c>
      <c r="F52" s="832" t="s">
        <v>2105</v>
      </c>
      <c r="G52" s="832" t="s">
        <v>2176</v>
      </c>
      <c r="H52" s="832" t="s">
        <v>577</v>
      </c>
      <c r="I52" s="832" t="s">
        <v>1591</v>
      </c>
      <c r="J52" s="832" t="s">
        <v>1592</v>
      </c>
      <c r="K52" s="832" t="s">
        <v>1593</v>
      </c>
      <c r="L52" s="835">
        <v>16.12</v>
      </c>
      <c r="M52" s="835">
        <v>16.12</v>
      </c>
      <c r="N52" s="832">
        <v>1</v>
      </c>
      <c r="O52" s="836">
        <v>0.5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" customHeight="1" x14ac:dyDescent="0.3">
      <c r="A53" s="831">
        <v>30</v>
      </c>
      <c r="B53" s="832" t="s">
        <v>2104</v>
      </c>
      <c r="C53" s="832" t="s">
        <v>2108</v>
      </c>
      <c r="D53" s="833" t="s">
        <v>2759</v>
      </c>
      <c r="E53" s="834" t="s">
        <v>2121</v>
      </c>
      <c r="F53" s="832" t="s">
        <v>2105</v>
      </c>
      <c r="G53" s="832" t="s">
        <v>2214</v>
      </c>
      <c r="H53" s="832" t="s">
        <v>577</v>
      </c>
      <c r="I53" s="832" t="s">
        <v>1700</v>
      </c>
      <c r="J53" s="832" t="s">
        <v>1026</v>
      </c>
      <c r="K53" s="832" t="s">
        <v>1677</v>
      </c>
      <c r="L53" s="835">
        <v>47.7</v>
      </c>
      <c r="M53" s="835">
        <v>47.7</v>
      </c>
      <c r="N53" s="832">
        <v>1</v>
      </c>
      <c r="O53" s="836">
        <v>0.5</v>
      </c>
      <c r="P53" s="835">
        <v>47.7</v>
      </c>
      <c r="Q53" s="837">
        <v>1</v>
      </c>
      <c r="R53" s="832">
        <v>1</v>
      </c>
      <c r="S53" s="837">
        <v>1</v>
      </c>
      <c r="T53" s="836">
        <v>0.5</v>
      </c>
      <c r="U53" s="838">
        <v>1</v>
      </c>
    </row>
    <row r="54" spans="1:21" ht="14.4" customHeight="1" x14ac:dyDescent="0.3">
      <c r="A54" s="831">
        <v>30</v>
      </c>
      <c r="B54" s="832" t="s">
        <v>2104</v>
      </c>
      <c r="C54" s="832" t="s">
        <v>2108</v>
      </c>
      <c r="D54" s="833" t="s">
        <v>2759</v>
      </c>
      <c r="E54" s="834" t="s">
        <v>2121</v>
      </c>
      <c r="F54" s="832" t="s">
        <v>2105</v>
      </c>
      <c r="G54" s="832" t="s">
        <v>2215</v>
      </c>
      <c r="H54" s="832" t="s">
        <v>577</v>
      </c>
      <c r="I54" s="832" t="s">
        <v>1712</v>
      </c>
      <c r="J54" s="832" t="s">
        <v>1713</v>
      </c>
      <c r="K54" s="832" t="s">
        <v>1714</v>
      </c>
      <c r="L54" s="835">
        <v>117.46</v>
      </c>
      <c r="M54" s="835">
        <v>117.46</v>
      </c>
      <c r="N54" s="832">
        <v>1</v>
      </c>
      <c r="O54" s="836">
        <v>0.5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30</v>
      </c>
      <c r="B55" s="832" t="s">
        <v>2104</v>
      </c>
      <c r="C55" s="832" t="s">
        <v>2108</v>
      </c>
      <c r="D55" s="833" t="s">
        <v>2759</v>
      </c>
      <c r="E55" s="834" t="s">
        <v>2121</v>
      </c>
      <c r="F55" s="832" t="s">
        <v>2105</v>
      </c>
      <c r="G55" s="832" t="s">
        <v>2216</v>
      </c>
      <c r="H55" s="832" t="s">
        <v>545</v>
      </c>
      <c r="I55" s="832" t="s">
        <v>2217</v>
      </c>
      <c r="J55" s="832" t="s">
        <v>1434</v>
      </c>
      <c r="K55" s="832" t="s">
        <v>2218</v>
      </c>
      <c r="L55" s="835">
        <v>128.69999999999999</v>
      </c>
      <c r="M55" s="835">
        <v>128.69999999999999</v>
      </c>
      <c r="N55" s="832">
        <v>1</v>
      </c>
      <c r="O55" s="836">
        <v>0.5</v>
      </c>
      <c r="P55" s="835">
        <v>128.69999999999999</v>
      </c>
      <c r="Q55" s="837">
        <v>1</v>
      </c>
      <c r="R55" s="832">
        <v>1</v>
      </c>
      <c r="S55" s="837">
        <v>1</v>
      </c>
      <c r="T55" s="836">
        <v>0.5</v>
      </c>
      <c r="U55" s="838">
        <v>1</v>
      </c>
    </row>
    <row r="56" spans="1:21" ht="14.4" customHeight="1" x14ac:dyDescent="0.3">
      <c r="A56" s="831">
        <v>30</v>
      </c>
      <c r="B56" s="832" t="s">
        <v>2104</v>
      </c>
      <c r="C56" s="832" t="s">
        <v>2108</v>
      </c>
      <c r="D56" s="833" t="s">
        <v>2759</v>
      </c>
      <c r="E56" s="834" t="s">
        <v>2121</v>
      </c>
      <c r="F56" s="832" t="s">
        <v>2105</v>
      </c>
      <c r="G56" s="832" t="s">
        <v>2188</v>
      </c>
      <c r="H56" s="832" t="s">
        <v>577</v>
      </c>
      <c r="I56" s="832" t="s">
        <v>1844</v>
      </c>
      <c r="J56" s="832" t="s">
        <v>1845</v>
      </c>
      <c r="K56" s="832" t="s">
        <v>1846</v>
      </c>
      <c r="L56" s="835">
        <v>0</v>
      </c>
      <c r="M56" s="835">
        <v>0</v>
      </c>
      <c r="N56" s="832">
        <v>1</v>
      </c>
      <c r="O56" s="836">
        <v>0.5</v>
      </c>
      <c r="P56" s="835">
        <v>0</v>
      </c>
      <c r="Q56" s="837"/>
      <c r="R56" s="832">
        <v>1</v>
      </c>
      <c r="S56" s="837">
        <v>1</v>
      </c>
      <c r="T56" s="836">
        <v>0.5</v>
      </c>
      <c r="U56" s="838">
        <v>1</v>
      </c>
    </row>
    <row r="57" spans="1:21" ht="14.4" customHeight="1" x14ac:dyDescent="0.3">
      <c r="A57" s="831">
        <v>30</v>
      </c>
      <c r="B57" s="832" t="s">
        <v>2104</v>
      </c>
      <c r="C57" s="832" t="s">
        <v>2108</v>
      </c>
      <c r="D57" s="833" t="s">
        <v>2759</v>
      </c>
      <c r="E57" s="834" t="s">
        <v>2121</v>
      </c>
      <c r="F57" s="832" t="s">
        <v>2105</v>
      </c>
      <c r="G57" s="832" t="s">
        <v>2219</v>
      </c>
      <c r="H57" s="832" t="s">
        <v>545</v>
      </c>
      <c r="I57" s="832" t="s">
        <v>2220</v>
      </c>
      <c r="J57" s="832" t="s">
        <v>1095</v>
      </c>
      <c r="K57" s="832" t="s">
        <v>1992</v>
      </c>
      <c r="L57" s="835">
        <v>122.73</v>
      </c>
      <c r="M57" s="835">
        <v>122.73</v>
      </c>
      <c r="N57" s="832">
        <v>1</v>
      </c>
      <c r="O57" s="836">
        <v>0.5</v>
      </c>
      <c r="P57" s="835">
        <v>122.73</v>
      </c>
      <c r="Q57" s="837">
        <v>1</v>
      </c>
      <c r="R57" s="832">
        <v>1</v>
      </c>
      <c r="S57" s="837">
        <v>1</v>
      </c>
      <c r="T57" s="836">
        <v>0.5</v>
      </c>
      <c r="U57" s="838">
        <v>1</v>
      </c>
    </row>
    <row r="58" spans="1:21" ht="14.4" customHeight="1" x14ac:dyDescent="0.3">
      <c r="A58" s="831">
        <v>30</v>
      </c>
      <c r="B58" s="832" t="s">
        <v>2104</v>
      </c>
      <c r="C58" s="832" t="s">
        <v>2108</v>
      </c>
      <c r="D58" s="833" t="s">
        <v>2759</v>
      </c>
      <c r="E58" s="834" t="s">
        <v>2121</v>
      </c>
      <c r="F58" s="832" t="s">
        <v>2105</v>
      </c>
      <c r="G58" s="832" t="s">
        <v>2221</v>
      </c>
      <c r="H58" s="832" t="s">
        <v>577</v>
      </c>
      <c r="I58" s="832" t="s">
        <v>2222</v>
      </c>
      <c r="J58" s="832" t="s">
        <v>2223</v>
      </c>
      <c r="K58" s="832" t="s">
        <v>2224</v>
      </c>
      <c r="L58" s="835">
        <v>131.32</v>
      </c>
      <c r="M58" s="835">
        <v>131.32</v>
      </c>
      <c r="N58" s="832">
        <v>1</v>
      </c>
      <c r="O58" s="836">
        <v>0.5</v>
      </c>
      <c r="P58" s="835"/>
      <c r="Q58" s="837">
        <v>0</v>
      </c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30</v>
      </c>
      <c r="B59" s="832" t="s">
        <v>2104</v>
      </c>
      <c r="C59" s="832" t="s">
        <v>2108</v>
      </c>
      <c r="D59" s="833" t="s">
        <v>2759</v>
      </c>
      <c r="E59" s="834" t="s">
        <v>2121</v>
      </c>
      <c r="F59" s="832" t="s">
        <v>2105</v>
      </c>
      <c r="G59" s="832" t="s">
        <v>2225</v>
      </c>
      <c r="H59" s="832" t="s">
        <v>545</v>
      </c>
      <c r="I59" s="832" t="s">
        <v>2226</v>
      </c>
      <c r="J59" s="832" t="s">
        <v>2227</v>
      </c>
      <c r="K59" s="832" t="s">
        <v>2228</v>
      </c>
      <c r="L59" s="835">
        <v>151.62</v>
      </c>
      <c r="M59" s="835">
        <v>151.62</v>
      </c>
      <c r="N59" s="832">
        <v>1</v>
      </c>
      <c r="O59" s="836">
        <v>0.5</v>
      </c>
      <c r="P59" s="835">
        <v>151.62</v>
      </c>
      <c r="Q59" s="837">
        <v>1</v>
      </c>
      <c r="R59" s="832">
        <v>1</v>
      </c>
      <c r="S59" s="837">
        <v>1</v>
      </c>
      <c r="T59" s="836">
        <v>0.5</v>
      </c>
      <c r="U59" s="838">
        <v>1</v>
      </c>
    </row>
    <row r="60" spans="1:21" ht="14.4" customHeight="1" x14ac:dyDescent="0.3">
      <c r="A60" s="831">
        <v>30</v>
      </c>
      <c r="B60" s="832" t="s">
        <v>2104</v>
      </c>
      <c r="C60" s="832" t="s">
        <v>2108</v>
      </c>
      <c r="D60" s="833" t="s">
        <v>2759</v>
      </c>
      <c r="E60" s="834" t="s">
        <v>2121</v>
      </c>
      <c r="F60" s="832" t="s">
        <v>2105</v>
      </c>
      <c r="G60" s="832" t="s">
        <v>2229</v>
      </c>
      <c r="H60" s="832" t="s">
        <v>577</v>
      </c>
      <c r="I60" s="832" t="s">
        <v>2230</v>
      </c>
      <c r="J60" s="832" t="s">
        <v>1966</v>
      </c>
      <c r="K60" s="832" t="s">
        <v>2231</v>
      </c>
      <c r="L60" s="835">
        <v>165.63</v>
      </c>
      <c r="M60" s="835">
        <v>165.63</v>
      </c>
      <c r="N60" s="832">
        <v>1</v>
      </c>
      <c r="O60" s="836">
        <v>1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" customHeight="1" x14ac:dyDescent="0.3">
      <c r="A61" s="831">
        <v>30</v>
      </c>
      <c r="B61" s="832" t="s">
        <v>2104</v>
      </c>
      <c r="C61" s="832" t="s">
        <v>2108</v>
      </c>
      <c r="D61" s="833" t="s">
        <v>2759</v>
      </c>
      <c r="E61" s="834" t="s">
        <v>2123</v>
      </c>
      <c r="F61" s="832" t="s">
        <v>2105</v>
      </c>
      <c r="G61" s="832" t="s">
        <v>2135</v>
      </c>
      <c r="H61" s="832" t="s">
        <v>577</v>
      </c>
      <c r="I61" s="832" t="s">
        <v>2232</v>
      </c>
      <c r="J61" s="832" t="s">
        <v>678</v>
      </c>
      <c r="K61" s="832" t="s">
        <v>1742</v>
      </c>
      <c r="L61" s="835">
        <v>132</v>
      </c>
      <c r="M61" s="835">
        <v>132</v>
      </c>
      <c r="N61" s="832">
        <v>1</v>
      </c>
      <c r="O61" s="836">
        <v>0.5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30</v>
      </c>
      <c r="B62" s="832" t="s">
        <v>2104</v>
      </c>
      <c r="C62" s="832" t="s">
        <v>2108</v>
      </c>
      <c r="D62" s="833" t="s">
        <v>2759</v>
      </c>
      <c r="E62" s="834" t="s">
        <v>2123</v>
      </c>
      <c r="F62" s="832" t="s">
        <v>2105</v>
      </c>
      <c r="G62" s="832" t="s">
        <v>2143</v>
      </c>
      <c r="H62" s="832" t="s">
        <v>577</v>
      </c>
      <c r="I62" s="832" t="s">
        <v>1644</v>
      </c>
      <c r="J62" s="832" t="s">
        <v>814</v>
      </c>
      <c r="K62" s="832" t="s">
        <v>1645</v>
      </c>
      <c r="L62" s="835">
        <v>42.51</v>
      </c>
      <c r="M62" s="835">
        <v>42.51</v>
      </c>
      <c r="N62" s="832">
        <v>1</v>
      </c>
      <c r="O62" s="836">
        <v>0.5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" customHeight="1" x14ac:dyDescent="0.3">
      <c r="A63" s="831">
        <v>30</v>
      </c>
      <c r="B63" s="832" t="s">
        <v>2104</v>
      </c>
      <c r="C63" s="832" t="s">
        <v>2108</v>
      </c>
      <c r="D63" s="833" t="s">
        <v>2759</v>
      </c>
      <c r="E63" s="834" t="s">
        <v>2123</v>
      </c>
      <c r="F63" s="832" t="s">
        <v>2105</v>
      </c>
      <c r="G63" s="832" t="s">
        <v>2160</v>
      </c>
      <c r="H63" s="832" t="s">
        <v>577</v>
      </c>
      <c r="I63" s="832" t="s">
        <v>1764</v>
      </c>
      <c r="J63" s="832" t="s">
        <v>1765</v>
      </c>
      <c r="K63" s="832" t="s">
        <v>1763</v>
      </c>
      <c r="L63" s="835">
        <v>63.14</v>
      </c>
      <c r="M63" s="835">
        <v>63.14</v>
      </c>
      <c r="N63" s="832">
        <v>1</v>
      </c>
      <c r="O63" s="836">
        <v>0.5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" customHeight="1" x14ac:dyDescent="0.3">
      <c r="A64" s="831">
        <v>30</v>
      </c>
      <c r="B64" s="832" t="s">
        <v>2104</v>
      </c>
      <c r="C64" s="832" t="s">
        <v>2108</v>
      </c>
      <c r="D64" s="833" t="s">
        <v>2759</v>
      </c>
      <c r="E64" s="834" t="s">
        <v>2123</v>
      </c>
      <c r="F64" s="832" t="s">
        <v>2105</v>
      </c>
      <c r="G64" s="832" t="s">
        <v>2233</v>
      </c>
      <c r="H64" s="832" t="s">
        <v>577</v>
      </c>
      <c r="I64" s="832" t="s">
        <v>1755</v>
      </c>
      <c r="J64" s="832" t="s">
        <v>1756</v>
      </c>
      <c r="K64" s="832" t="s">
        <v>1757</v>
      </c>
      <c r="L64" s="835">
        <v>32.869999999999997</v>
      </c>
      <c r="M64" s="835">
        <v>32.869999999999997</v>
      </c>
      <c r="N64" s="832">
        <v>1</v>
      </c>
      <c r="O64" s="836">
        <v>0.5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30</v>
      </c>
      <c r="B65" s="832" t="s">
        <v>2104</v>
      </c>
      <c r="C65" s="832" t="s">
        <v>2108</v>
      </c>
      <c r="D65" s="833" t="s">
        <v>2759</v>
      </c>
      <c r="E65" s="834" t="s">
        <v>2123</v>
      </c>
      <c r="F65" s="832" t="s">
        <v>2105</v>
      </c>
      <c r="G65" s="832" t="s">
        <v>2209</v>
      </c>
      <c r="H65" s="832" t="s">
        <v>577</v>
      </c>
      <c r="I65" s="832" t="s">
        <v>2234</v>
      </c>
      <c r="J65" s="832" t="s">
        <v>804</v>
      </c>
      <c r="K65" s="832" t="s">
        <v>1624</v>
      </c>
      <c r="L65" s="835">
        <v>490.89</v>
      </c>
      <c r="M65" s="835">
        <v>490.89</v>
      </c>
      <c r="N65" s="832">
        <v>1</v>
      </c>
      <c r="O65" s="836">
        <v>1</v>
      </c>
      <c r="P65" s="835"/>
      <c r="Q65" s="837">
        <v>0</v>
      </c>
      <c r="R65" s="832"/>
      <c r="S65" s="837">
        <v>0</v>
      </c>
      <c r="T65" s="836"/>
      <c r="U65" s="838">
        <v>0</v>
      </c>
    </row>
    <row r="66" spans="1:21" ht="14.4" customHeight="1" x14ac:dyDescent="0.3">
      <c r="A66" s="831">
        <v>30</v>
      </c>
      <c r="B66" s="832" t="s">
        <v>2104</v>
      </c>
      <c r="C66" s="832" t="s">
        <v>2108</v>
      </c>
      <c r="D66" s="833" t="s">
        <v>2759</v>
      </c>
      <c r="E66" s="834" t="s">
        <v>2123</v>
      </c>
      <c r="F66" s="832" t="s">
        <v>2105</v>
      </c>
      <c r="G66" s="832" t="s">
        <v>2176</v>
      </c>
      <c r="H66" s="832" t="s">
        <v>577</v>
      </c>
      <c r="I66" s="832" t="s">
        <v>2235</v>
      </c>
      <c r="J66" s="832" t="s">
        <v>1592</v>
      </c>
      <c r="K66" s="832" t="s">
        <v>2236</v>
      </c>
      <c r="L66" s="835">
        <v>8.06</v>
      </c>
      <c r="M66" s="835">
        <v>8.06</v>
      </c>
      <c r="N66" s="832">
        <v>1</v>
      </c>
      <c r="O66" s="836">
        <v>0.5</v>
      </c>
      <c r="P66" s="835"/>
      <c r="Q66" s="837">
        <v>0</v>
      </c>
      <c r="R66" s="832"/>
      <c r="S66" s="837">
        <v>0</v>
      </c>
      <c r="T66" s="836"/>
      <c r="U66" s="838">
        <v>0</v>
      </c>
    </row>
    <row r="67" spans="1:21" ht="14.4" customHeight="1" x14ac:dyDescent="0.3">
      <c r="A67" s="831">
        <v>30</v>
      </c>
      <c r="B67" s="832" t="s">
        <v>2104</v>
      </c>
      <c r="C67" s="832" t="s">
        <v>2108</v>
      </c>
      <c r="D67" s="833" t="s">
        <v>2759</v>
      </c>
      <c r="E67" s="834" t="s">
        <v>2123</v>
      </c>
      <c r="F67" s="832" t="s">
        <v>2105</v>
      </c>
      <c r="G67" s="832" t="s">
        <v>2181</v>
      </c>
      <c r="H67" s="832" t="s">
        <v>577</v>
      </c>
      <c r="I67" s="832" t="s">
        <v>2182</v>
      </c>
      <c r="J67" s="832" t="s">
        <v>1408</v>
      </c>
      <c r="K67" s="832" t="s">
        <v>1871</v>
      </c>
      <c r="L67" s="835">
        <v>298.94</v>
      </c>
      <c r="M67" s="835">
        <v>298.94</v>
      </c>
      <c r="N67" s="832">
        <v>1</v>
      </c>
      <c r="O67" s="836">
        <v>0.5</v>
      </c>
      <c r="P67" s="835"/>
      <c r="Q67" s="837">
        <v>0</v>
      </c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30</v>
      </c>
      <c r="B68" s="832" t="s">
        <v>2104</v>
      </c>
      <c r="C68" s="832" t="s">
        <v>2108</v>
      </c>
      <c r="D68" s="833" t="s">
        <v>2759</v>
      </c>
      <c r="E68" s="834" t="s">
        <v>2123</v>
      </c>
      <c r="F68" s="832" t="s">
        <v>2105</v>
      </c>
      <c r="G68" s="832" t="s">
        <v>2237</v>
      </c>
      <c r="H68" s="832" t="s">
        <v>545</v>
      </c>
      <c r="I68" s="832" t="s">
        <v>2238</v>
      </c>
      <c r="J68" s="832" t="s">
        <v>2239</v>
      </c>
      <c r="K68" s="832" t="s">
        <v>2240</v>
      </c>
      <c r="L68" s="835">
        <v>203.36</v>
      </c>
      <c r="M68" s="835">
        <v>203.36</v>
      </c>
      <c r="N68" s="832">
        <v>1</v>
      </c>
      <c r="O68" s="836">
        <v>0.5</v>
      </c>
      <c r="P68" s="835"/>
      <c r="Q68" s="837">
        <v>0</v>
      </c>
      <c r="R68" s="832"/>
      <c r="S68" s="837">
        <v>0</v>
      </c>
      <c r="T68" s="836"/>
      <c r="U68" s="838">
        <v>0</v>
      </c>
    </row>
    <row r="69" spans="1:21" ht="14.4" customHeight="1" x14ac:dyDescent="0.3">
      <c r="A69" s="831">
        <v>30</v>
      </c>
      <c r="B69" s="832" t="s">
        <v>2104</v>
      </c>
      <c r="C69" s="832" t="s">
        <v>2108</v>
      </c>
      <c r="D69" s="833" t="s">
        <v>2759</v>
      </c>
      <c r="E69" s="834" t="s">
        <v>2123</v>
      </c>
      <c r="F69" s="832" t="s">
        <v>2105</v>
      </c>
      <c r="G69" s="832" t="s">
        <v>2219</v>
      </c>
      <c r="H69" s="832" t="s">
        <v>545</v>
      </c>
      <c r="I69" s="832" t="s">
        <v>2241</v>
      </c>
      <c r="J69" s="832" t="s">
        <v>2242</v>
      </c>
      <c r="K69" s="832" t="s">
        <v>1992</v>
      </c>
      <c r="L69" s="835">
        <v>122.73</v>
      </c>
      <c r="M69" s="835">
        <v>122.73</v>
      </c>
      <c r="N69" s="832">
        <v>1</v>
      </c>
      <c r="O69" s="836">
        <v>0.5</v>
      </c>
      <c r="P69" s="835"/>
      <c r="Q69" s="837">
        <v>0</v>
      </c>
      <c r="R69" s="832"/>
      <c r="S69" s="837">
        <v>0</v>
      </c>
      <c r="T69" s="836"/>
      <c r="U69" s="838">
        <v>0</v>
      </c>
    </row>
    <row r="70" spans="1:21" ht="14.4" customHeight="1" x14ac:dyDescent="0.3">
      <c r="A70" s="831">
        <v>30</v>
      </c>
      <c r="B70" s="832" t="s">
        <v>2104</v>
      </c>
      <c r="C70" s="832" t="s">
        <v>2108</v>
      </c>
      <c r="D70" s="833" t="s">
        <v>2759</v>
      </c>
      <c r="E70" s="834" t="s">
        <v>2119</v>
      </c>
      <c r="F70" s="832" t="s">
        <v>2105</v>
      </c>
      <c r="G70" s="832" t="s">
        <v>2135</v>
      </c>
      <c r="H70" s="832" t="s">
        <v>577</v>
      </c>
      <c r="I70" s="832" t="s">
        <v>1891</v>
      </c>
      <c r="J70" s="832" t="s">
        <v>676</v>
      </c>
      <c r="K70" s="832" t="s">
        <v>1738</v>
      </c>
      <c r="L70" s="835">
        <v>65.989999999999995</v>
      </c>
      <c r="M70" s="835">
        <v>65.989999999999995</v>
      </c>
      <c r="N70" s="832">
        <v>1</v>
      </c>
      <c r="O70" s="836">
        <v>0.5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" customHeight="1" x14ac:dyDescent="0.3">
      <c r="A71" s="831">
        <v>30</v>
      </c>
      <c r="B71" s="832" t="s">
        <v>2104</v>
      </c>
      <c r="C71" s="832" t="s">
        <v>2108</v>
      </c>
      <c r="D71" s="833" t="s">
        <v>2759</v>
      </c>
      <c r="E71" s="834" t="s">
        <v>2119</v>
      </c>
      <c r="F71" s="832" t="s">
        <v>2105</v>
      </c>
      <c r="G71" s="832" t="s">
        <v>2135</v>
      </c>
      <c r="H71" s="832" t="s">
        <v>577</v>
      </c>
      <c r="I71" s="832" t="s">
        <v>2243</v>
      </c>
      <c r="J71" s="832" t="s">
        <v>678</v>
      </c>
      <c r="K71" s="832" t="s">
        <v>2244</v>
      </c>
      <c r="L71" s="835">
        <v>264</v>
      </c>
      <c r="M71" s="835">
        <v>264</v>
      </c>
      <c r="N71" s="832">
        <v>1</v>
      </c>
      <c r="O71" s="836">
        <v>0.5</v>
      </c>
      <c r="P71" s="835">
        <v>264</v>
      </c>
      <c r="Q71" s="837">
        <v>1</v>
      </c>
      <c r="R71" s="832">
        <v>1</v>
      </c>
      <c r="S71" s="837">
        <v>1</v>
      </c>
      <c r="T71" s="836">
        <v>0.5</v>
      </c>
      <c r="U71" s="838">
        <v>1</v>
      </c>
    </row>
    <row r="72" spans="1:21" ht="14.4" customHeight="1" x14ac:dyDescent="0.3">
      <c r="A72" s="831">
        <v>30</v>
      </c>
      <c r="B72" s="832" t="s">
        <v>2104</v>
      </c>
      <c r="C72" s="832" t="s">
        <v>2108</v>
      </c>
      <c r="D72" s="833" t="s">
        <v>2759</v>
      </c>
      <c r="E72" s="834" t="s">
        <v>2119</v>
      </c>
      <c r="F72" s="832" t="s">
        <v>2105</v>
      </c>
      <c r="G72" s="832" t="s">
        <v>2201</v>
      </c>
      <c r="H72" s="832" t="s">
        <v>545</v>
      </c>
      <c r="I72" s="832" t="s">
        <v>2245</v>
      </c>
      <c r="J72" s="832" t="s">
        <v>874</v>
      </c>
      <c r="K72" s="832" t="s">
        <v>2246</v>
      </c>
      <c r="L72" s="835">
        <v>75.05</v>
      </c>
      <c r="M72" s="835">
        <v>75.05</v>
      </c>
      <c r="N72" s="832">
        <v>1</v>
      </c>
      <c r="O72" s="836">
        <v>0.5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30</v>
      </c>
      <c r="B73" s="832" t="s">
        <v>2104</v>
      </c>
      <c r="C73" s="832" t="s">
        <v>2108</v>
      </c>
      <c r="D73" s="833" t="s">
        <v>2759</v>
      </c>
      <c r="E73" s="834" t="s">
        <v>2119</v>
      </c>
      <c r="F73" s="832" t="s">
        <v>2105</v>
      </c>
      <c r="G73" s="832" t="s">
        <v>2201</v>
      </c>
      <c r="H73" s="832" t="s">
        <v>545</v>
      </c>
      <c r="I73" s="832" t="s">
        <v>2202</v>
      </c>
      <c r="J73" s="832" t="s">
        <v>878</v>
      </c>
      <c r="K73" s="832" t="s">
        <v>2203</v>
      </c>
      <c r="L73" s="835">
        <v>45.03</v>
      </c>
      <c r="M73" s="835">
        <v>45.03</v>
      </c>
      <c r="N73" s="832">
        <v>1</v>
      </c>
      <c r="O73" s="836">
        <v>0.5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" customHeight="1" x14ac:dyDescent="0.3">
      <c r="A74" s="831">
        <v>30</v>
      </c>
      <c r="B74" s="832" t="s">
        <v>2104</v>
      </c>
      <c r="C74" s="832" t="s">
        <v>2108</v>
      </c>
      <c r="D74" s="833" t="s">
        <v>2759</v>
      </c>
      <c r="E74" s="834" t="s">
        <v>2119</v>
      </c>
      <c r="F74" s="832" t="s">
        <v>2105</v>
      </c>
      <c r="G74" s="832" t="s">
        <v>2204</v>
      </c>
      <c r="H74" s="832" t="s">
        <v>545</v>
      </c>
      <c r="I74" s="832" t="s">
        <v>2205</v>
      </c>
      <c r="J74" s="832" t="s">
        <v>1154</v>
      </c>
      <c r="K74" s="832" t="s">
        <v>2206</v>
      </c>
      <c r="L74" s="835">
        <v>34.15</v>
      </c>
      <c r="M74" s="835">
        <v>68.3</v>
      </c>
      <c r="N74" s="832">
        <v>2</v>
      </c>
      <c r="O74" s="836">
        <v>2</v>
      </c>
      <c r="P74" s="835">
        <v>34.15</v>
      </c>
      <c r="Q74" s="837">
        <v>0.5</v>
      </c>
      <c r="R74" s="832">
        <v>1</v>
      </c>
      <c r="S74" s="837">
        <v>0.5</v>
      </c>
      <c r="T74" s="836">
        <v>1</v>
      </c>
      <c r="U74" s="838">
        <v>0.5</v>
      </c>
    </row>
    <row r="75" spans="1:21" ht="14.4" customHeight="1" x14ac:dyDescent="0.3">
      <c r="A75" s="831">
        <v>30</v>
      </c>
      <c r="B75" s="832" t="s">
        <v>2104</v>
      </c>
      <c r="C75" s="832" t="s">
        <v>2108</v>
      </c>
      <c r="D75" s="833" t="s">
        <v>2759</v>
      </c>
      <c r="E75" s="834" t="s">
        <v>2119</v>
      </c>
      <c r="F75" s="832" t="s">
        <v>2105</v>
      </c>
      <c r="G75" s="832" t="s">
        <v>2247</v>
      </c>
      <c r="H75" s="832" t="s">
        <v>545</v>
      </c>
      <c r="I75" s="832" t="s">
        <v>2248</v>
      </c>
      <c r="J75" s="832" t="s">
        <v>2249</v>
      </c>
      <c r="K75" s="832" t="s">
        <v>2250</v>
      </c>
      <c r="L75" s="835">
        <v>24.37</v>
      </c>
      <c r="M75" s="835">
        <v>24.37</v>
      </c>
      <c r="N75" s="832">
        <v>1</v>
      </c>
      <c r="O75" s="836">
        <v>0.5</v>
      </c>
      <c r="P75" s="835">
        <v>24.37</v>
      </c>
      <c r="Q75" s="837">
        <v>1</v>
      </c>
      <c r="R75" s="832">
        <v>1</v>
      </c>
      <c r="S75" s="837">
        <v>1</v>
      </c>
      <c r="T75" s="836">
        <v>0.5</v>
      </c>
      <c r="U75" s="838">
        <v>1</v>
      </c>
    </row>
    <row r="76" spans="1:21" ht="14.4" customHeight="1" x14ac:dyDescent="0.3">
      <c r="A76" s="831">
        <v>30</v>
      </c>
      <c r="B76" s="832" t="s">
        <v>2104</v>
      </c>
      <c r="C76" s="832" t="s">
        <v>2108</v>
      </c>
      <c r="D76" s="833" t="s">
        <v>2759</v>
      </c>
      <c r="E76" s="834" t="s">
        <v>2119</v>
      </c>
      <c r="F76" s="832" t="s">
        <v>2105</v>
      </c>
      <c r="G76" s="832" t="s">
        <v>2251</v>
      </c>
      <c r="H76" s="832" t="s">
        <v>545</v>
      </c>
      <c r="I76" s="832" t="s">
        <v>2252</v>
      </c>
      <c r="J76" s="832" t="s">
        <v>937</v>
      </c>
      <c r="K76" s="832" t="s">
        <v>2253</v>
      </c>
      <c r="L76" s="835">
        <v>73.09</v>
      </c>
      <c r="M76" s="835">
        <v>73.09</v>
      </c>
      <c r="N76" s="832">
        <v>1</v>
      </c>
      <c r="O76" s="836">
        <v>0.5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" customHeight="1" x14ac:dyDescent="0.3">
      <c r="A77" s="831">
        <v>30</v>
      </c>
      <c r="B77" s="832" t="s">
        <v>2104</v>
      </c>
      <c r="C77" s="832" t="s">
        <v>2108</v>
      </c>
      <c r="D77" s="833" t="s">
        <v>2759</v>
      </c>
      <c r="E77" s="834" t="s">
        <v>2119</v>
      </c>
      <c r="F77" s="832" t="s">
        <v>2105</v>
      </c>
      <c r="G77" s="832" t="s">
        <v>2254</v>
      </c>
      <c r="H77" s="832" t="s">
        <v>545</v>
      </c>
      <c r="I77" s="832" t="s">
        <v>2255</v>
      </c>
      <c r="J77" s="832" t="s">
        <v>2256</v>
      </c>
      <c r="K77" s="832" t="s">
        <v>2257</v>
      </c>
      <c r="L77" s="835">
        <v>88.76</v>
      </c>
      <c r="M77" s="835">
        <v>177.52</v>
      </c>
      <c r="N77" s="832">
        <v>2</v>
      </c>
      <c r="O77" s="836">
        <v>1.5</v>
      </c>
      <c r="P77" s="835"/>
      <c r="Q77" s="837">
        <v>0</v>
      </c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30</v>
      </c>
      <c r="B78" s="832" t="s">
        <v>2104</v>
      </c>
      <c r="C78" s="832" t="s">
        <v>2108</v>
      </c>
      <c r="D78" s="833" t="s">
        <v>2759</v>
      </c>
      <c r="E78" s="834" t="s">
        <v>2119</v>
      </c>
      <c r="F78" s="832" t="s">
        <v>2105</v>
      </c>
      <c r="G78" s="832" t="s">
        <v>2258</v>
      </c>
      <c r="H78" s="832" t="s">
        <v>545</v>
      </c>
      <c r="I78" s="832" t="s">
        <v>2259</v>
      </c>
      <c r="J78" s="832" t="s">
        <v>2260</v>
      </c>
      <c r="K78" s="832" t="s">
        <v>2261</v>
      </c>
      <c r="L78" s="835">
        <v>760.22</v>
      </c>
      <c r="M78" s="835">
        <v>760.22</v>
      </c>
      <c r="N78" s="832">
        <v>1</v>
      </c>
      <c r="O78" s="836">
        <v>0.5</v>
      </c>
      <c r="P78" s="835">
        <v>760.22</v>
      </c>
      <c r="Q78" s="837">
        <v>1</v>
      </c>
      <c r="R78" s="832">
        <v>1</v>
      </c>
      <c r="S78" s="837">
        <v>1</v>
      </c>
      <c r="T78" s="836">
        <v>0.5</v>
      </c>
      <c r="U78" s="838">
        <v>1</v>
      </c>
    </row>
    <row r="79" spans="1:21" ht="14.4" customHeight="1" x14ac:dyDescent="0.3">
      <c r="A79" s="831">
        <v>30</v>
      </c>
      <c r="B79" s="832" t="s">
        <v>2104</v>
      </c>
      <c r="C79" s="832" t="s">
        <v>2108</v>
      </c>
      <c r="D79" s="833" t="s">
        <v>2759</v>
      </c>
      <c r="E79" s="834" t="s">
        <v>2119</v>
      </c>
      <c r="F79" s="832" t="s">
        <v>2105</v>
      </c>
      <c r="G79" s="832" t="s">
        <v>2262</v>
      </c>
      <c r="H79" s="832" t="s">
        <v>545</v>
      </c>
      <c r="I79" s="832" t="s">
        <v>2263</v>
      </c>
      <c r="J79" s="832" t="s">
        <v>778</v>
      </c>
      <c r="K79" s="832" t="s">
        <v>2264</v>
      </c>
      <c r="L79" s="835">
        <v>0</v>
      </c>
      <c r="M79" s="835">
        <v>0</v>
      </c>
      <c r="N79" s="832">
        <v>1</v>
      </c>
      <c r="O79" s="836">
        <v>0.5</v>
      </c>
      <c r="P79" s="835">
        <v>0</v>
      </c>
      <c r="Q79" s="837"/>
      <c r="R79" s="832">
        <v>1</v>
      </c>
      <c r="S79" s="837">
        <v>1</v>
      </c>
      <c r="T79" s="836">
        <v>0.5</v>
      </c>
      <c r="U79" s="838">
        <v>1</v>
      </c>
    </row>
    <row r="80" spans="1:21" ht="14.4" customHeight="1" x14ac:dyDescent="0.3">
      <c r="A80" s="831">
        <v>30</v>
      </c>
      <c r="B80" s="832" t="s">
        <v>2104</v>
      </c>
      <c r="C80" s="832" t="s">
        <v>2108</v>
      </c>
      <c r="D80" s="833" t="s">
        <v>2759</v>
      </c>
      <c r="E80" s="834" t="s">
        <v>2119</v>
      </c>
      <c r="F80" s="832" t="s">
        <v>2105</v>
      </c>
      <c r="G80" s="832" t="s">
        <v>2265</v>
      </c>
      <c r="H80" s="832" t="s">
        <v>545</v>
      </c>
      <c r="I80" s="832" t="s">
        <v>2266</v>
      </c>
      <c r="J80" s="832" t="s">
        <v>2267</v>
      </c>
      <c r="K80" s="832" t="s">
        <v>2268</v>
      </c>
      <c r="L80" s="835">
        <v>0</v>
      </c>
      <c r="M80" s="835">
        <v>0</v>
      </c>
      <c r="N80" s="832">
        <v>1</v>
      </c>
      <c r="O80" s="836">
        <v>0.5</v>
      </c>
      <c r="P80" s="835">
        <v>0</v>
      </c>
      <c r="Q80" s="837"/>
      <c r="R80" s="832">
        <v>1</v>
      </c>
      <c r="S80" s="837">
        <v>1</v>
      </c>
      <c r="T80" s="836">
        <v>0.5</v>
      </c>
      <c r="U80" s="838">
        <v>1</v>
      </c>
    </row>
    <row r="81" spans="1:21" ht="14.4" customHeight="1" x14ac:dyDescent="0.3">
      <c r="A81" s="831">
        <v>30</v>
      </c>
      <c r="B81" s="832" t="s">
        <v>2104</v>
      </c>
      <c r="C81" s="832" t="s">
        <v>2108</v>
      </c>
      <c r="D81" s="833" t="s">
        <v>2759</v>
      </c>
      <c r="E81" s="834" t="s">
        <v>2119</v>
      </c>
      <c r="F81" s="832" t="s">
        <v>2105</v>
      </c>
      <c r="G81" s="832" t="s">
        <v>2161</v>
      </c>
      <c r="H81" s="832" t="s">
        <v>545</v>
      </c>
      <c r="I81" s="832" t="s">
        <v>2269</v>
      </c>
      <c r="J81" s="832" t="s">
        <v>929</v>
      </c>
      <c r="K81" s="832" t="s">
        <v>2164</v>
      </c>
      <c r="L81" s="835">
        <v>0</v>
      </c>
      <c r="M81" s="835">
        <v>0</v>
      </c>
      <c r="N81" s="832">
        <v>2</v>
      </c>
      <c r="O81" s="836">
        <v>1</v>
      </c>
      <c r="P81" s="835">
        <v>0</v>
      </c>
      <c r="Q81" s="837"/>
      <c r="R81" s="832">
        <v>1</v>
      </c>
      <c r="S81" s="837">
        <v>0.5</v>
      </c>
      <c r="T81" s="836">
        <v>0.5</v>
      </c>
      <c r="U81" s="838">
        <v>0.5</v>
      </c>
    </row>
    <row r="82" spans="1:21" ht="14.4" customHeight="1" x14ac:dyDescent="0.3">
      <c r="A82" s="831">
        <v>30</v>
      </c>
      <c r="B82" s="832" t="s">
        <v>2104</v>
      </c>
      <c r="C82" s="832" t="s">
        <v>2108</v>
      </c>
      <c r="D82" s="833" t="s">
        <v>2759</v>
      </c>
      <c r="E82" s="834" t="s">
        <v>2119</v>
      </c>
      <c r="F82" s="832" t="s">
        <v>2105</v>
      </c>
      <c r="G82" s="832" t="s">
        <v>2270</v>
      </c>
      <c r="H82" s="832" t="s">
        <v>545</v>
      </c>
      <c r="I82" s="832" t="s">
        <v>2271</v>
      </c>
      <c r="J82" s="832" t="s">
        <v>2272</v>
      </c>
      <c r="K82" s="832" t="s">
        <v>2273</v>
      </c>
      <c r="L82" s="835">
        <v>1228</v>
      </c>
      <c r="M82" s="835">
        <v>1228</v>
      </c>
      <c r="N82" s="832">
        <v>1</v>
      </c>
      <c r="O82" s="836">
        <v>0.5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30</v>
      </c>
      <c r="B83" s="832" t="s">
        <v>2104</v>
      </c>
      <c r="C83" s="832" t="s">
        <v>2108</v>
      </c>
      <c r="D83" s="833" t="s">
        <v>2759</v>
      </c>
      <c r="E83" s="834" t="s">
        <v>2119</v>
      </c>
      <c r="F83" s="832" t="s">
        <v>2105</v>
      </c>
      <c r="G83" s="832" t="s">
        <v>2270</v>
      </c>
      <c r="H83" s="832" t="s">
        <v>545</v>
      </c>
      <c r="I83" s="832" t="s">
        <v>2274</v>
      </c>
      <c r="J83" s="832" t="s">
        <v>2272</v>
      </c>
      <c r="K83" s="832" t="s">
        <v>2275</v>
      </c>
      <c r="L83" s="835">
        <v>1228</v>
      </c>
      <c r="M83" s="835">
        <v>1228</v>
      </c>
      <c r="N83" s="832">
        <v>1</v>
      </c>
      <c r="O83" s="836">
        <v>0.5</v>
      </c>
      <c r="P83" s="835">
        <v>1228</v>
      </c>
      <c r="Q83" s="837">
        <v>1</v>
      </c>
      <c r="R83" s="832">
        <v>1</v>
      </c>
      <c r="S83" s="837">
        <v>1</v>
      </c>
      <c r="T83" s="836">
        <v>0.5</v>
      </c>
      <c r="U83" s="838">
        <v>1</v>
      </c>
    </row>
    <row r="84" spans="1:21" ht="14.4" customHeight="1" x14ac:dyDescent="0.3">
      <c r="A84" s="831">
        <v>30</v>
      </c>
      <c r="B84" s="832" t="s">
        <v>2104</v>
      </c>
      <c r="C84" s="832" t="s">
        <v>2108</v>
      </c>
      <c r="D84" s="833" t="s">
        <v>2759</v>
      </c>
      <c r="E84" s="834" t="s">
        <v>2119</v>
      </c>
      <c r="F84" s="832" t="s">
        <v>2105</v>
      </c>
      <c r="G84" s="832" t="s">
        <v>2169</v>
      </c>
      <c r="H84" s="832" t="s">
        <v>577</v>
      </c>
      <c r="I84" s="832" t="s">
        <v>2276</v>
      </c>
      <c r="J84" s="832" t="s">
        <v>1140</v>
      </c>
      <c r="K84" s="832" t="s">
        <v>1655</v>
      </c>
      <c r="L84" s="835">
        <v>27.5</v>
      </c>
      <c r="M84" s="835">
        <v>27.5</v>
      </c>
      <c r="N84" s="832">
        <v>1</v>
      </c>
      <c r="O84" s="836">
        <v>0.5</v>
      </c>
      <c r="P84" s="835"/>
      <c r="Q84" s="837">
        <v>0</v>
      </c>
      <c r="R84" s="832"/>
      <c r="S84" s="837">
        <v>0</v>
      </c>
      <c r="T84" s="836"/>
      <c r="U84" s="838">
        <v>0</v>
      </c>
    </row>
    <row r="85" spans="1:21" ht="14.4" customHeight="1" x14ac:dyDescent="0.3">
      <c r="A85" s="831">
        <v>30</v>
      </c>
      <c r="B85" s="832" t="s">
        <v>2104</v>
      </c>
      <c r="C85" s="832" t="s">
        <v>2108</v>
      </c>
      <c r="D85" s="833" t="s">
        <v>2759</v>
      </c>
      <c r="E85" s="834" t="s">
        <v>2119</v>
      </c>
      <c r="F85" s="832" t="s">
        <v>2105</v>
      </c>
      <c r="G85" s="832" t="s">
        <v>2209</v>
      </c>
      <c r="H85" s="832" t="s">
        <v>577</v>
      </c>
      <c r="I85" s="832" t="s">
        <v>2234</v>
      </c>
      <c r="J85" s="832" t="s">
        <v>804</v>
      </c>
      <c r="K85" s="832" t="s">
        <v>1624</v>
      </c>
      <c r="L85" s="835">
        <v>490.89</v>
      </c>
      <c r="M85" s="835">
        <v>1472.67</v>
      </c>
      <c r="N85" s="832">
        <v>3</v>
      </c>
      <c r="O85" s="836">
        <v>0.5</v>
      </c>
      <c r="P85" s="835"/>
      <c r="Q85" s="837">
        <v>0</v>
      </c>
      <c r="R85" s="832"/>
      <c r="S85" s="837">
        <v>0</v>
      </c>
      <c r="T85" s="836"/>
      <c r="U85" s="838">
        <v>0</v>
      </c>
    </row>
    <row r="86" spans="1:21" ht="14.4" customHeight="1" x14ac:dyDescent="0.3">
      <c r="A86" s="831">
        <v>30</v>
      </c>
      <c r="B86" s="832" t="s">
        <v>2104</v>
      </c>
      <c r="C86" s="832" t="s">
        <v>2108</v>
      </c>
      <c r="D86" s="833" t="s">
        <v>2759</v>
      </c>
      <c r="E86" s="834" t="s">
        <v>2119</v>
      </c>
      <c r="F86" s="832" t="s">
        <v>2105</v>
      </c>
      <c r="G86" s="832" t="s">
        <v>2209</v>
      </c>
      <c r="H86" s="832" t="s">
        <v>577</v>
      </c>
      <c r="I86" s="832" t="s">
        <v>2277</v>
      </c>
      <c r="J86" s="832" t="s">
        <v>1357</v>
      </c>
      <c r="K86" s="832" t="s">
        <v>2278</v>
      </c>
      <c r="L86" s="835">
        <v>1385.62</v>
      </c>
      <c r="M86" s="835">
        <v>1385.62</v>
      </c>
      <c r="N86" s="832">
        <v>1</v>
      </c>
      <c r="O86" s="836">
        <v>0.5</v>
      </c>
      <c r="P86" s="835">
        <v>1385.62</v>
      </c>
      <c r="Q86" s="837">
        <v>1</v>
      </c>
      <c r="R86" s="832">
        <v>1</v>
      </c>
      <c r="S86" s="837">
        <v>1</v>
      </c>
      <c r="T86" s="836">
        <v>0.5</v>
      </c>
      <c r="U86" s="838">
        <v>1</v>
      </c>
    </row>
    <row r="87" spans="1:21" ht="14.4" customHeight="1" x14ac:dyDescent="0.3">
      <c r="A87" s="831">
        <v>30</v>
      </c>
      <c r="B87" s="832" t="s">
        <v>2104</v>
      </c>
      <c r="C87" s="832" t="s">
        <v>2108</v>
      </c>
      <c r="D87" s="833" t="s">
        <v>2759</v>
      </c>
      <c r="E87" s="834" t="s">
        <v>2119</v>
      </c>
      <c r="F87" s="832" t="s">
        <v>2105</v>
      </c>
      <c r="G87" s="832" t="s">
        <v>2279</v>
      </c>
      <c r="H87" s="832" t="s">
        <v>545</v>
      </c>
      <c r="I87" s="832" t="s">
        <v>2280</v>
      </c>
      <c r="J87" s="832" t="s">
        <v>832</v>
      </c>
      <c r="K87" s="832" t="s">
        <v>2281</v>
      </c>
      <c r="L87" s="835">
        <v>103.67</v>
      </c>
      <c r="M87" s="835">
        <v>103.67</v>
      </c>
      <c r="N87" s="832">
        <v>1</v>
      </c>
      <c r="O87" s="836">
        <v>0.5</v>
      </c>
      <c r="P87" s="835">
        <v>103.67</v>
      </c>
      <c r="Q87" s="837">
        <v>1</v>
      </c>
      <c r="R87" s="832">
        <v>1</v>
      </c>
      <c r="S87" s="837">
        <v>1</v>
      </c>
      <c r="T87" s="836">
        <v>0.5</v>
      </c>
      <c r="U87" s="838">
        <v>1</v>
      </c>
    </row>
    <row r="88" spans="1:21" ht="14.4" customHeight="1" x14ac:dyDescent="0.3">
      <c r="A88" s="831">
        <v>30</v>
      </c>
      <c r="B88" s="832" t="s">
        <v>2104</v>
      </c>
      <c r="C88" s="832" t="s">
        <v>2108</v>
      </c>
      <c r="D88" s="833" t="s">
        <v>2759</v>
      </c>
      <c r="E88" s="834" t="s">
        <v>2119</v>
      </c>
      <c r="F88" s="832" t="s">
        <v>2105</v>
      </c>
      <c r="G88" s="832" t="s">
        <v>2176</v>
      </c>
      <c r="H88" s="832" t="s">
        <v>577</v>
      </c>
      <c r="I88" s="832" t="s">
        <v>2282</v>
      </c>
      <c r="J88" s="832" t="s">
        <v>1592</v>
      </c>
      <c r="K88" s="832" t="s">
        <v>1595</v>
      </c>
      <c r="L88" s="835">
        <v>57.6</v>
      </c>
      <c r="M88" s="835">
        <v>57.6</v>
      </c>
      <c r="N88" s="832">
        <v>1</v>
      </c>
      <c r="O88" s="836">
        <v>0.5</v>
      </c>
      <c r="P88" s="835"/>
      <c r="Q88" s="837">
        <v>0</v>
      </c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30</v>
      </c>
      <c r="B89" s="832" t="s">
        <v>2104</v>
      </c>
      <c r="C89" s="832" t="s">
        <v>2108</v>
      </c>
      <c r="D89" s="833" t="s">
        <v>2759</v>
      </c>
      <c r="E89" s="834" t="s">
        <v>2119</v>
      </c>
      <c r="F89" s="832" t="s">
        <v>2105</v>
      </c>
      <c r="G89" s="832" t="s">
        <v>2176</v>
      </c>
      <c r="H89" s="832" t="s">
        <v>577</v>
      </c>
      <c r="I89" s="832" t="s">
        <v>2283</v>
      </c>
      <c r="J89" s="832" t="s">
        <v>1592</v>
      </c>
      <c r="K89" s="832" t="s">
        <v>2284</v>
      </c>
      <c r="L89" s="835">
        <v>103.67</v>
      </c>
      <c r="M89" s="835">
        <v>103.67</v>
      </c>
      <c r="N89" s="832">
        <v>1</v>
      </c>
      <c r="O89" s="836">
        <v>0.5</v>
      </c>
      <c r="P89" s="835">
        <v>103.67</v>
      </c>
      <c r="Q89" s="837">
        <v>1</v>
      </c>
      <c r="R89" s="832">
        <v>1</v>
      </c>
      <c r="S89" s="837">
        <v>1</v>
      </c>
      <c r="T89" s="836">
        <v>0.5</v>
      </c>
      <c r="U89" s="838">
        <v>1</v>
      </c>
    </row>
    <row r="90" spans="1:21" ht="14.4" customHeight="1" x14ac:dyDescent="0.3">
      <c r="A90" s="831">
        <v>30</v>
      </c>
      <c r="B90" s="832" t="s">
        <v>2104</v>
      </c>
      <c r="C90" s="832" t="s">
        <v>2108</v>
      </c>
      <c r="D90" s="833" t="s">
        <v>2759</v>
      </c>
      <c r="E90" s="834" t="s">
        <v>2119</v>
      </c>
      <c r="F90" s="832" t="s">
        <v>2105</v>
      </c>
      <c r="G90" s="832" t="s">
        <v>2214</v>
      </c>
      <c r="H90" s="832" t="s">
        <v>577</v>
      </c>
      <c r="I90" s="832" t="s">
        <v>1700</v>
      </c>
      <c r="J90" s="832" t="s">
        <v>1026</v>
      </c>
      <c r="K90" s="832" t="s">
        <v>1677</v>
      </c>
      <c r="L90" s="835">
        <v>47.7</v>
      </c>
      <c r="M90" s="835">
        <v>47.7</v>
      </c>
      <c r="N90" s="832">
        <v>1</v>
      </c>
      <c r="O90" s="836">
        <v>0.5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30</v>
      </c>
      <c r="B91" s="832" t="s">
        <v>2104</v>
      </c>
      <c r="C91" s="832" t="s">
        <v>2108</v>
      </c>
      <c r="D91" s="833" t="s">
        <v>2759</v>
      </c>
      <c r="E91" s="834" t="s">
        <v>2119</v>
      </c>
      <c r="F91" s="832" t="s">
        <v>2105</v>
      </c>
      <c r="G91" s="832" t="s">
        <v>2214</v>
      </c>
      <c r="H91" s="832" t="s">
        <v>577</v>
      </c>
      <c r="I91" s="832" t="s">
        <v>2013</v>
      </c>
      <c r="J91" s="832" t="s">
        <v>1026</v>
      </c>
      <c r="K91" s="832" t="s">
        <v>2014</v>
      </c>
      <c r="L91" s="835">
        <v>143.09</v>
      </c>
      <c r="M91" s="835">
        <v>143.09</v>
      </c>
      <c r="N91" s="832">
        <v>1</v>
      </c>
      <c r="O91" s="836">
        <v>0.5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" customHeight="1" x14ac:dyDescent="0.3">
      <c r="A92" s="831">
        <v>30</v>
      </c>
      <c r="B92" s="832" t="s">
        <v>2104</v>
      </c>
      <c r="C92" s="832" t="s">
        <v>2108</v>
      </c>
      <c r="D92" s="833" t="s">
        <v>2759</v>
      </c>
      <c r="E92" s="834" t="s">
        <v>2119</v>
      </c>
      <c r="F92" s="832" t="s">
        <v>2105</v>
      </c>
      <c r="G92" s="832" t="s">
        <v>2178</v>
      </c>
      <c r="H92" s="832" t="s">
        <v>577</v>
      </c>
      <c r="I92" s="832" t="s">
        <v>2179</v>
      </c>
      <c r="J92" s="832" t="s">
        <v>1709</v>
      </c>
      <c r="K92" s="832" t="s">
        <v>2180</v>
      </c>
      <c r="L92" s="835">
        <v>145.72999999999999</v>
      </c>
      <c r="M92" s="835">
        <v>145.72999999999999</v>
      </c>
      <c r="N92" s="832">
        <v>1</v>
      </c>
      <c r="O92" s="836">
        <v>0.5</v>
      </c>
      <c r="P92" s="835">
        <v>145.72999999999999</v>
      </c>
      <c r="Q92" s="837">
        <v>1</v>
      </c>
      <c r="R92" s="832">
        <v>1</v>
      </c>
      <c r="S92" s="837">
        <v>1</v>
      </c>
      <c r="T92" s="836">
        <v>0.5</v>
      </c>
      <c r="U92" s="838">
        <v>1</v>
      </c>
    </row>
    <row r="93" spans="1:21" ht="14.4" customHeight="1" x14ac:dyDescent="0.3">
      <c r="A93" s="831">
        <v>30</v>
      </c>
      <c r="B93" s="832" t="s">
        <v>2104</v>
      </c>
      <c r="C93" s="832" t="s">
        <v>2108</v>
      </c>
      <c r="D93" s="833" t="s">
        <v>2759</v>
      </c>
      <c r="E93" s="834" t="s">
        <v>2119</v>
      </c>
      <c r="F93" s="832" t="s">
        <v>2105</v>
      </c>
      <c r="G93" s="832" t="s">
        <v>2285</v>
      </c>
      <c r="H93" s="832" t="s">
        <v>545</v>
      </c>
      <c r="I93" s="832" t="s">
        <v>2286</v>
      </c>
      <c r="J93" s="832" t="s">
        <v>2287</v>
      </c>
      <c r="K93" s="832" t="s">
        <v>2142</v>
      </c>
      <c r="L93" s="835">
        <v>21.92</v>
      </c>
      <c r="M93" s="835">
        <v>43.84</v>
      </c>
      <c r="N93" s="832">
        <v>2</v>
      </c>
      <c r="O93" s="836">
        <v>1</v>
      </c>
      <c r="P93" s="835">
        <v>21.92</v>
      </c>
      <c r="Q93" s="837">
        <v>0.5</v>
      </c>
      <c r="R93" s="832">
        <v>1</v>
      </c>
      <c r="S93" s="837">
        <v>0.5</v>
      </c>
      <c r="T93" s="836">
        <v>0.5</v>
      </c>
      <c r="U93" s="838">
        <v>0.5</v>
      </c>
    </row>
    <row r="94" spans="1:21" ht="14.4" customHeight="1" x14ac:dyDescent="0.3">
      <c r="A94" s="831">
        <v>30</v>
      </c>
      <c r="B94" s="832" t="s">
        <v>2104</v>
      </c>
      <c r="C94" s="832" t="s">
        <v>2108</v>
      </c>
      <c r="D94" s="833" t="s">
        <v>2759</v>
      </c>
      <c r="E94" s="834" t="s">
        <v>2119</v>
      </c>
      <c r="F94" s="832" t="s">
        <v>2105</v>
      </c>
      <c r="G94" s="832" t="s">
        <v>2237</v>
      </c>
      <c r="H94" s="832" t="s">
        <v>545</v>
      </c>
      <c r="I94" s="832" t="s">
        <v>2288</v>
      </c>
      <c r="J94" s="832" t="s">
        <v>2239</v>
      </c>
      <c r="K94" s="832" t="s">
        <v>2289</v>
      </c>
      <c r="L94" s="835">
        <v>566.19000000000005</v>
      </c>
      <c r="M94" s="835">
        <v>566.19000000000005</v>
      </c>
      <c r="N94" s="832">
        <v>1</v>
      </c>
      <c r="O94" s="836">
        <v>0.5</v>
      </c>
      <c r="P94" s="835">
        <v>566.19000000000005</v>
      </c>
      <c r="Q94" s="837">
        <v>1</v>
      </c>
      <c r="R94" s="832">
        <v>1</v>
      </c>
      <c r="S94" s="837">
        <v>1</v>
      </c>
      <c r="T94" s="836">
        <v>0.5</v>
      </c>
      <c r="U94" s="838">
        <v>1</v>
      </c>
    </row>
    <row r="95" spans="1:21" ht="14.4" customHeight="1" x14ac:dyDescent="0.3">
      <c r="A95" s="831">
        <v>30</v>
      </c>
      <c r="B95" s="832" t="s">
        <v>2104</v>
      </c>
      <c r="C95" s="832" t="s">
        <v>2108</v>
      </c>
      <c r="D95" s="833" t="s">
        <v>2759</v>
      </c>
      <c r="E95" s="834" t="s">
        <v>2119</v>
      </c>
      <c r="F95" s="832" t="s">
        <v>2105</v>
      </c>
      <c r="G95" s="832" t="s">
        <v>2188</v>
      </c>
      <c r="H95" s="832" t="s">
        <v>577</v>
      </c>
      <c r="I95" s="832" t="s">
        <v>1844</v>
      </c>
      <c r="J95" s="832" t="s">
        <v>1845</v>
      </c>
      <c r="K95" s="832" t="s">
        <v>1846</v>
      </c>
      <c r="L95" s="835">
        <v>0</v>
      </c>
      <c r="M95" s="835">
        <v>0</v>
      </c>
      <c r="N95" s="832">
        <v>2</v>
      </c>
      <c r="O95" s="836">
        <v>1.5</v>
      </c>
      <c r="P95" s="835">
        <v>0</v>
      </c>
      <c r="Q95" s="837"/>
      <c r="R95" s="832">
        <v>1</v>
      </c>
      <c r="S95" s="837">
        <v>0.5</v>
      </c>
      <c r="T95" s="836">
        <v>0.5</v>
      </c>
      <c r="U95" s="838">
        <v>0.33333333333333331</v>
      </c>
    </row>
    <row r="96" spans="1:21" ht="14.4" customHeight="1" x14ac:dyDescent="0.3">
      <c r="A96" s="831">
        <v>30</v>
      </c>
      <c r="B96" s="832" t="s">
        <v>2104</v>
      </c>
      <c r="C96" s="832" t="s">
        <v>2108</v>
      </c>
      <c r="D96" s="833" t="s">
        <v>2759</v>
      </c>
      <c r="E96" s="834" t="s">
        <v>2119</v>
      </c>
      <c r="F96" s="832" t="s">
        <v>2105</v>
      </c>
      <c r="G96" s="832" t="s">
        <v>2219</v>
      </c>
      <c r="H96" s="832" t="s">
        <v>545</v>
      </c>
      <c r="I96" s="832" t="s">
        <v>2220</v>
      </c>
      <c r="J96" s="832" t="s">
        <v>1095</v>
      </c>
      <c r="K96" s="832" t="s">
        <v>1992</v>
      </c>
      <c r="L96" s="835">
        <v>122.73</v>
      </c>
      <c r="M96" s="835">
        <v>122.73</v>
      </c>
      <c r="N96" s="832">
        <v>1</v>
      </c>
      <c r="O96" s="836">
        <v>1</v>
      </c>
      <c r="P96" s="835"/>
      <c r="Q96" s="837">
        <v>0</v>
      </c>
      <c r="R96" s="832"/>
      <c r="S96" s="837">
        <v>0</v>
      </c>
      <c r="T96" s="836"/>
      <c r="U96" s="838">
        <v>0</v>
      </c>
    </row>
    <row r="97" spans="1:21" ht="14.4" customHeight="1" x14ac:dyDescent="0.3">
      <c r="A97" s="831">
        <v>30</v>
      </c>
      <c r="B97" s="832" t="s">
        <v>2104</v>
      </c>
      <c r="C97" s="832" t="s">
        <v>2108</v>
      </c>
      <c r="D97" s="833" t="s">
        <v>2759</v>
      </c>
      <c r="E97" s="834" t="s">
        <v>2119</v>
      </c>
      <c r="F97" s="832" t="s">
        <v>2105</v>
      </c>
      <c r="G97" s="832" t="s">
        <v>2225</v>
      </c>
      <c r="H97" s="832" t="s">
        <v>545</v>
      </c>
      <c r="I97" s="832" t="s">
        <v>2290</v>
      </c>
      <c r="J97" s="832" t="s">
        <v>659</v>
      </c>
      <c r="K97" s="832" t="s">
        <v>2291</v>
      </c>
      <c r="L97" s="835">
        <v>0</v>
      </c>
      <c r="M97" s="835">
        <v>0</v>
      </c>
      <c r="N97" s="832">
        <v>1</v>
      </c>
      <c r="O97" s="836">
        <v>0.5</v>
      </c>
      <c r="P97" s="835"/>
      <c r="Q97" s="837"/>
      <c r="R97" s="832"/>
      <c r="S97" s="837">
        <v>0</v>
      </c>
      <c r="T97" s="836"/>
      <c r="U97" s="838">
        <v>0</v>
      </c>
    </row>
    <row r="98" spans="1:21" ht="14.4" customHeight="1" x14ac:dyDescent="0.3">
      <c r="A98" s="831">
        <v>30</v>
      </c>
      <c r="B98" s="832" t="s">
        <v>2104</v>
      </c>
      <c r="C98" s="832" t="s">
        <v>2110</v>
      </c>
      <c r="D98" s="833" t="s">
        <v>2760</v>
      </c>
      <c r="E98" s="834" t="s">
        <v>2115</v>
      </c>
      <c r="F98" s="832" t="s">
        <v>2105</v>
      </c>
      <c r="G98" s="832" t="s">
        <v>2292</v>
      </c>
      <c r="H98" s="832" t="s">
        <v>545</v>
      </c>
      <c r="I98" s="832" t="s">
        <v>2293</v>
      </c>
      <c r="J98" s="832" t="s">
        <v>2294</v>
      </c>
      <c r="K98" s="832" t="s">
        <v>2295</v>
      </c>
      <c r="L98" s="835">
        <v>254.83</v>
      </c>
      <c r="M98" s="835">
        <v>764.49</v>
      </c>
      <c r="N98" s="832">
        <v>3</v>
      </c>
      <c r="O98" s="836">
        <v>1</v>
      </c>
      <c r="P98" s="835"/>
      <c r="Q98" s="837">
        <v>0</v>
      </c>
      <c r="R98" s="832"/>
      <c r="S98" s="837">
        <v>0</v>
      </c>
      <c r="T98" s="836"/>
      <c r="U98" s="838">
        <v>0</v>
      </c>
    </row>
    <row r="99" spans="1:21" ht="14.4" customHeight="1" x14ac:dyDescent="0.3">
      <c r="A99" s="831">
        <v>30</v>
      </c>
      <c r="B99" s="832" t="s">
        <v>2104</v>
      </c>
      <c r="C99" s="832" t="s">
        <v>2110</v>
      </c>
      <c r="D99" s="833" t="s">
        <v>2760</v>
      </c>
      <c r="E99" s="834" t="s">
        <v>2115</v>
      </c>
      <c r="F99" s="832" t="s">
        <v>2105</v>
      </c>
      <c r="G99" s="832" t="s">
        <v>2125</v>
      </c>
      <c r="H99" s="832" t="s">
        <v>577</v>
      </c>
      <c r="I99" s="832" t="s">
        <v>1827</v>
      </c>
      <c r="J99" s="832" t="s">
        <v>590</v>
      </c>
      <c r="K99" s="832" t="s">
        <v>592</v>
      </c>
      <c r="L99" s="835">
        <v>72.55</v>
      </c>
      <c r="M99" s="835">
        <v>72.55</v>
      </c>
      <c r="N99" s="832">
        <v>1</v>
      </c>
      <c r="O99" s="836">
        <v>0.5</v>
      </c>
      <c r="P99" s="835"/>
      <c r="Q99" s="837">
        <v>0</v>
      </c>
      <c r="R99" s="832"/>
      <c r="S99" s="837">
        <v>0</v>
      </c>
      <c r="T99" s="836"/>
      <c r="U99" s="838">
        <v>0</v>
      </c>
    </row>
    <row r="100" spans="1:21" ht="14.4" customHeight="1" x14ac:dyDescent="0.3">
      <c r="A100" s="831">
        <v>30</v>
      </c>
      <c r="B100" s="832" t="s">
        <v>2104</v>
      </c>
      <c r="C100" s="832" t="s">
        <v>2110</v>
      </c>
      <c r="D100" s="833" t="s">
        <v>2760</v>
      </c>
      <c r="E100" s="834" t="s">
        <v>2115</v>
      </c>
      <c r="F100" s="832" t="s">
        <v>2105</v>
      </c>
      <c r="G100" s="832" t="s">
        <v>2125</v>
      </c>
      <c r="H100" s="832" t="s">
        <v>577</v>
      </c>
      <c r="I100" s="832" t="s">
        <v>1828</v>
      </c>
      <c r="J100" s="832" t="s">
        <v>590</v>
      </c>
      <c r="K100" s="832" t="s">
        <v>593</v>
      </c>
      <c r="L100" s="835">
        <v>65.28</v>
      </c>
      <c r="M100" s="835">
        <v>195.84</v>
      </c>
      <c r="N100" s="832">
        <v>3</v>
      </c>
      <c r="O100" s="836">
        <v>0.5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30</v>
      </c>
      <c r="B101" s="832" t="s">
        <v>2104</v>
      </c>
      <c r="C101" s="832" t="s">
        <v>2110</v>
      </c>
      <c r="D101" s="833" t="s">
        <v>2760</v>
      </c>
      <c r="E101" s="834" t="s">
        <v>2115</v>
      </c>
      <c r="F101" s="832" t="s">
        <v>2105</v>
      </c>
      <c r="G101" s="832" t="s">
        <v>2126</v>
      </c>
      <c r="H101" s="832" t="s">
        <v>577</v>
      </c>
      <c r="I101" s="832" t="s">
        <v>1882</v>
      </c>
      <c r="J101" s="832" t="s">
        <v>1883</v>
      </c>
      <c r="K101" s="832" t="s">
        <v>1884</v>
      </c>
      <c r="L101" s="835">
        <v>4.7</v>
      </c>
      <c r="M101" s="835">
        <v>9.4</v>
      </c>
      <c r="N101" s="832">
        <v>2</v>
      </c>
      <c r="O101" s="836">
        <v>0.5</v>
      </c>
      <c r="P101" s="835">
        <v>9.4</v>
      </c>
      <c r="Q101" s="837">
        <v>1</v>
      </c>
      <c r="R101" s="832">
        <v>2</v>
      </c>
      <c r="S101" s="837">
        <v>1</v>
      </c>
      <c r="T101" s="836">
        <v>0.5</v>
      </c>
      <c r="U101" s="838">
        <v>1</v>
      </c>
    </row>
    <row r="102" spans="1:21" ht="14.4" customHeight="1" x14ac:dyDescent="0.3">
      <c r="A102" s="831">
        <v>30</v>
      </c>
      <c r="B102" s="832" t="s">
        <v>2104</v>
      </c>
      <c r="C102" s="832" t="s">
        <v>2110</v>
      </c>
      <c r="D102" s="833" t="s">
        <v>2760</v>
      </c>
      <c r="E102" s="834" t="s">
        <v>2115</v>
      </c>
      <c r="F102" s="832" t="s">
        <v>2105</v>
      </c>
      <c r="G102" s="832" t="s">
        <v>2296</v>
      </c>
      <c r="H102" s="832" t="s">
        <v>577</v>
      </c>
      <c r="I102" s="832" t="s">
        <v>1984</v>
      </c>
      <c r="J102" s="832" t="s">
        <v>696</v>
      </c>
      <c r="K102" s="832" t="s">
        <v>1985</v>
      </c>
      <c r="L102" s="835">
        <v>144.01</v>
      </c>
      <c r="M102" s="835">
        <v>288.02</v>
      </c>
      <c r="N102" s="832">
        <v>2</v>
      </c>
      <c r="O102" s="836">
        <v>0.5</v>
      </c>
      <c r="P102" s="835"/>
      <c r="Q102" s="837">
        <v>0</v>
      </c>
      <c r="R102" s="832"/>
      <c r="S102" s="837">
        <v>0</v>
      </c>
      <c r="T102" s="836"/>
      <c r="U102" s="838">
        <v>0</v>
      </c>
    </row>
    <row r="103" spans="1:21" ht="14.4" customHeight="1" x14ac:dyDescent="0.3">
      <c r="A103" s="831">
        <v>30</v>
      </c>
      <c r="B103" s="832" t="s">
        <v>2104</v>
      </c>
      <c r="C103" s="832" t="s">
        <v>2110</v>
      </c>
      <c r="D103" s="833" t="s">
        <v>2760</v>
      </c>
      <c r="E103" s="834" t="s">
        <v>2115</v>
      </c>
      <c r="F103" s="832" t="s">
        <v>2105</v>
      </c>
      <c r="G103" s="832" t="s">
        <v>2131</v>
      </c>
      <c r="H103" s="832" t="s">
        <v>577</v>
      </c>
      <c r="I103" s="832" t="s">
        <v>2297</v>
      </c>
      <c r="J103" s="832" t="s">
        <v>1737</v>
      </c>
      <c r="K103" s="832" t="s">
        <v>2298</v>
      </c>
      <c r="L103" s="835">
        <v>430.05</v>
      </c>
      <c r="M103" s="835">
        <v>430.05</v>
      </c>
      <c r="N103" s="832">
        <v>1</v>
      </c>
      <c r="O103" s="836">
        <v>0.5</v>
      </c>
      <c r="P103" s="835">
        <v>430.05</v>
      </c>
      <c r="Q103" s="837">
        <v>1</v>
      </c>
      <c r="R103" s="832">
        <v>1</v>
      </c>
      <c r="S103" s="837">
        <v>1</v>
      </c>
      <c r="T103" s="836">
        <v>0.5</v>
      </c>
      <c r="U103" s="838">
        <v>1</v>
      </c>
    </row>
    <row r="104" spans="1:21" ht="14.4" customHeight="1" x14ac:dyDescent="0.3">
      <c r="A104" s="831">
        <v>30</v>
      </c>
      <c r="B104" s="832" t="s">
        <v>2104</v>
      </c>
      <c r="C104" s="832" t="s">
        <v>2110</v>
      </c>
      <c r="D104" s="833" t="s">
        <v>2760</v>
      </c>
      <c r="E104" s="834" t="s">
        <v>2115</v>
      </c>
      <c r="F104" s="832" t="s">
        <v>2105</v>
      </c>
      <c r="G104" s="832" t="s">
        <v>2131</v>
      </c>
      <c r="H104" s="832" t="s">
        <v>577</v>
      </c>
      <c r="I104" s="832" t="s">
        <v>2038</v>
      </c>
      <c r="J104" s="832" t="s">
        <v>1737</v>
      </c>
      <c r="K104" s="832" t="s">
        <v>2039</v>
      </c>
      <c r="L104" s="835">
        <v>279.52999999999997</v>
      </c>
      <c r="M104" s="835">
        <v>279.52999999999997</v>
      </c>
      <c r="N104" s="832">
        <v>1</v>
      </c>
      <c r="O104" s="836">
        <v>0.5</v>
      </c>
      <c r="P104" s="835"/>
      <c r="Q104" s="837">
        <v>0</v>
      </c>
      <c r="R104" s="832"/>
      <c r="S104" s="837">
        <v>0</v>
      </c>
      <c r="T104" s="836"/>
      <c r="U104" s="838">
        <v>0</v>
      </c>
    </row>
    <row r="105" spans="1:21" ht="14.4" customHeight="1" x14ac:dyDescent="0.3">
      <c r="A105" s="831">
        <v>30</v>
      </c>
      <c r="B105" s="832" t="s">
        <v>2104</v>
      </c>
      <c r="C105" s="832" t="s">
        <v>2110</v>
      </c>
      <c r="D105" s="833" t="s">
        <v>2760</v>
      </c>
      <c r="E105" s="834" t="s">
        <v>2115</v>
      </c>
      <c r="F105" s="832" t="s">
        <v>2105</v>
      </c>
      <c r="G105" s="832" t="s">
        <v>2131</v>
      </c>
      <c r="H105" s="832" t="s">
        <v>545</v>
      </c>
      <c r="I105" s="832" t="s">
        <v>2299</v>
      </c>
      <c r="J105" s="832" t="s">
        <v>2300</v>
      </c>
      <c r="K105" s="832" t="s">
        <v>1738</v>
      </c>
      <c r="L105" s="835">
        <v>58.85</v>
      </c>
      <c r="M105" s="835">
        <v>176.55</v>
      </c>
      <c r="N105" s="832">
        <v>3</v>
      </c>
      <c r="O105" s="836">
        <v>1</v>
      </c>
      <c r="P105" s="835"/>
      <c r="Q105" s="837">
        <v>0</v>
      </c>
      <c r="R105" s="832"/>
      <c r="S105" s="837">
        <v>0</v>
      </c>
      <c r="T105" s="836"/>
      <c r="U105" s="838">
        <v>0</v>
      </c>
    </row>
    <row r="106" spans="1:21" ht="14.4" customHeight="1" x14ac:dyDescent="0.3">
      <c r="A106" s="831">
        <v>30</v>
      </c>
      <c r="B106" s="832" t="s">
        <v>2104</v>
      </c>
      <c r="C106" s="832" t="s">
        <v>2110</v>
      </c>
      <c r="D106" s="833" t="s">
        <v>2760</v>
      </c>
      <c r="E106" s="834" t="s">
        <v>2115</v>
      </c>
      <c r="F106" s="832" t="s">
        <v>2105</v>
      </c>
      <c r="G106" s="832" t="s">
        <v>2131</v>
      </c>
      <c r="H106" s="832" t="s">
        <v>545</v>
      </c>
      <c r="I106" s="832" t="s">
        <v>2301</v>
      </c>
      <c r="J106" s="832" t="s">
        <v>2300</v>
      </c>
      <c r="K106" s="832" t="s">
        <v>1742</v>
      </c>
      <c r="L106" s="835">
        <v>117.71</v>
      </c>
      <c r="M106" s="835">
        <v>706.26</v>
      </c>
      <c r="N106" s="832">
        <v>6</v>
      </c>
      <c r="O106" s="836">
        <v>1.5</v>
      </c>
      <c r="P106" s="835">
        <v>353.13</v>
      </c>
      <c r="Q106" s="837">
        <v>0.5</v>
      </c>
      <c r="R106" s="832">
        <v>3</v>
      </c>
      <c r="S106" s="837">
        <v>0.5</v>
      </c>
      <c r="T106" s="836">
        <v>0.5</v>
      </c>
      <c r="U106" s="838">
        <v>0.33333333333333331</v>
      </c>
    </row>
    <row r="107" spans="1:21" ht="14.4" customHeight="1" x14ac:dyDescent="0.3">
      <c r="A107" s="831">
        <v>30</v>
      </c>
      <c r="B107" s="832" t="s">
        <v>2104</v>
      </c>
      <c r="C107" s="832" t="s">
        <v>2110</v>
      </c>
      <c r="D107" s="833" t="s">
        <v>2760</v>
      </c>
      <c r="E107" s="834" t="s">
        <v>2115</v>
      </c>
      <c r="F107" s="832" t="s">
        <v>2105</v>
      </c>
      <c r="G107" s="832" t="s">
        <v>2302</v>
      </c>
      <c r="H107" s="832" t="s">
        <v>577</v>
      </c>
      <c r="I107" s="832" t="s">
        <v>1669</v>
      </c>
      <c r="J107" s="832" t="s">
        <v>1670</v>
      </c>
      <c r="K107" s="832" t="s">
        <v>1671</v>
      </c>
      <c r="L107" s="835">
        <v>65.540000000000006</v>
      </c>
      <c r="M107" s="835">
        <v>262.16000000000003</v>
      </c>
      <c r="N107" s="832">
        <v>4</v>
      </c>
      <c r="O107" s="836">
        <v>1</v>
      </c>
      <c r="P107" s="835">
        <v>65.540000000000006</v>
      </c>
      <c r="Q107" s="837">
        <v>0.25</v>
      </c>
      <c r="R107" s="832">
        <v>1</v>
      </c>
      <c r="S107" s="837">
        <v>0.25</v>
      </c>
      <c r="T107" s="836">
        <v>0.5</v>
      </c>
      <c r="U107" s="838">
        <v>0.5</v>
      </c>
    </row>
    <row r="108" spans="1:21" ht="14.4" customHeight="1" x14ac:dyDescent="0.3">
      <c r="A108" s="831">
        <v>30</v>
      </c>
      <c r="B108" s="832" t="s">
        <v>2104</v>
      </c>
      <c r="C108" s="832" t="s">
        <v>2110</v>
      </c>
      <c r="D108" s="833" t="s">
        <v>2760</v>
      </c>
      <c r="E108" s="834" t="s">
        <v>2115</v>
      </c>
      <c r="F108" s="832" t="s">
        <v>2105</v>
      </c>
      <c r="G108" s="832" t="s">
        <v>2303</v>
      </c>
      <c r="H108" s="832" t="s">
        <v>545</v>
      </c>
      <c r="I108" s="832" t="s">
        <v>2304</v>
      </c>
      <c r="J108" s="832" t="s">
        <v>911</v>
      </c>
      <c r="K108" s="832" t="s">
        <v>2305</v>
      </c>
      <c r="L108" s="835">
        <v>0</v>
      </c>
      <c r="M108" s="835">
        <v>0</v>
      </c>
      <c r="N108" s="832">
        <v>2</v>
      </c>
      <c r="O108" s="836">
        <v>1</v>
      </c>
      <c r="P108" s="835">
        <v>0</v>
      </c>
      <c r="Q108" s="837"/>
      <c r="R108" s="832">
        <v>2</v>
      </c>
      <c r="S108" s="837">
        <v>1</v>
      </c>
      <c r="T108" s="836">
        <v>1</v>
      </c>
      <c r="U108" s="838">
        <v>1</v>
      </c>
    </row>
    <row r="109" spans="1:21" ht="14.4" customHeight="1" x14ac:dyDescent="0.3">
      <c r="A109" s="831">
        <v>30</v>
      </c>
      <c r="B109" s="832" t="s">
        <v>2104</v>
      </c>
      <c r="C109" s="832" t="s">
        <v>2110</v>
      </c>
      <c r="D109" s="833" t="s">
        <v>2760</v>
      </c>
      <c r="E109" s="834" t="s">
        <v>2115</v>
      </c>
      <c r="F109" s="832" t="s">
        <v>2105</v>
      </c>
      <c r="G109" s="832" t="s">
        <v>2303</v>
      </c>
      <c r="H109" s="832" t="s">
        <v>545</v>
      </c>
      <c r="I109" s="832" t="s">
        <v>2306</v>
      </c>
      <c r="J109" s="832" t="s">
        <v>913</v>
      </c>
      <c r="K109" s="832" t="s">
        <v>914</v>
      </c>
      <c r="L109" s="835">
        <v>0</v>
      </c>
      <c r="M109" s="835">
        <v>0</v>
      </c>
      <c r="N109" s="832">
        <v>1</v>
      </c>
      <c r="O109" s="836">
        <v>0.5</v>
      </c>
      <c r="P109" s="835">
        <v>0</v>
      </c>
      <c r="Q109" s="837"/>
      <c r="R109" s="832">
        <v>1</v>
      </c>
      <c r="S109" s="837">
        <v>1</v>
      </c>
      <c r="T109" s="836">
        <v>0.5</v>
      </c>
      <c r="U109" s="838">
        <v>1</v>
      </c>
    </row>
    <row r="110" spans="1:21" ht="14.4" customHeight="1" x14ac:dyDescent="0.3">
      <c r="A110" s="831">
        <v>30</v>
      </c>
      <c r="B110" s="832" t="s">
        <v>2104</v>
      </c>
      <c r="C110" s="832" t="s">
        <v>2110</v>
      </c>
      <c r="D110" s="833" t="s">
        <v>2760</v>
      </c>
      <c r="E110" s="834" t="s">
        <v>2115</v>
      </c>
      <c r="F110" s="832" t="s">
        <v>2105</v>
      </c>
      <c r="G110" s="832" t="s">
        <v>2307</v>
      </c>
      <c r="H110" s="832" t="s">
        <v>545</v>
      </c>
      <c r="I110" s="832" t="s">
        <v>2308</v>
      </c>
      <c r="J110" s="832" t="s">
        <v>2309</v>
      </c>
      <c r="K110" s="832" t="s">
        <v>2310</v>
      </c>
      <c r="L110" s="835">
        <v>0</v>
      </c>
      <c r="M110" s="835">
        <v>0</v>
      </c>
      <c r="N110" s="832">
        <v>1</v>
      </c>
      <c r="O110" s="836">
        <v>1</v>
      </c>
      <c r="P110" s="835"/>
      <c r="Q110" s="837"/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30</v>
      </c>
      <c r="B111" s="832" t="s">
        <v>2104</v>
      </c>
      <c r="C111" s="832" t="s">
        <v>2110</v>
      </c>
      <c r="D111" s="833" t="s">
        <v>2760</v>
      </c>
      <c r="E111" s="834" t="s">
        <v>2115</v>
      </c>
      <c r="F111" s="832" t="s">
        <v>2105</v>
      </c>
      <c r="G111" s="832" t="s">
        <v>2311</v>
      </c>
      <c r="H111" s="832" t="s">
        <v>545</v>
      </c>
      <c r="I111" s="832" t="s">
        <v>2312</v>
      </c>
      <c r="J111" s="832" t="s">
        <v>2313</v>
      </c>
      <c r="K111" s="832" t="s">
        <v>2314</v>
      </c>
      <c r="L111" s="835">
        <v>72.64</v>
      </c>
      <c r="M111" s="835">
        <v>145.28</v>
      </c>
      <c r="N111" s="832">
        <v>2</v>
      </c>
      <c r="O111" s="836">
        <v>1</v>
      </c>
      <c r="P111" s="835">
        <v>145.28</v>
      </c>
      <c r="Q111" s="837">
        <v>1</v>
      </c>
      <c r="R111" s="832">
        <v>2</v>
      </c>
      <c r="S111" s="837">
        <v>1</v>
      </c>
      <c r="T111" s="836">
        <v>1</v>
      </c>
      <c r="U111" s="838">
        <v>1</v>
      </c>
    </row>
    <row r="112" spans="1:21" ht="14.4" customHeight="1" x14ac:dyDescent="0.3">
      <c r="A112" s="831">
        <v>30</v>
      </c>
      <c r="B112" s="832" t="s">
        <v>2104</v>
      </c>
      <c r="C112" s="832" t="s">
        <v>2110</v>
      </c>
      <c r="D112" s="833" t="s">
        <v>2760</v>
      </c>
      <c r="E112" s="834" t="s">
        <v>2115</v>
      </c>
      <c r="F112" s="832" t="s">
        <v>2105</v>
      </c>
      <c r="G112" s="832" t="s">
        <v>2311</v>
      </c>
      <c r="H112" s="832" t="s">
        <v>545</v>
      </c>
      <c r="I112" s="832" t="s">
        <v>2315</v>
      </c>
      <c r="J112" s="832" t="s">
        <v>2316</v>
      </c>
      <c r="K112" s="832" t="s">
        <v>2317</v>
      </c>
      <c r="L112" s="835">
        <v>96.84</v>
      </c>
      <c r="M112" s="835">
        <v>96.84</v>
      </c>
      <c r="N112" s="832">
        <v>1</v>
      </c>
      <c r="O112" s="836">
        <v>0.5</v>
      </c>
      <c r="P112" s="835"/>
      <c r="Q112" s="837">
        <v>0</v>
      </c>
      <c r="R112" s="832"/>
      <c r="S112" s="837">
        <v>0</v>
      </c>
      <c r="T112" s="836"/>
      <c r="U112" s="838">
        <v>0</v>
      </c>
    </row>
    <row r="113" spans="1:21" ht="14.4" customHeight="1" x14ac:dyDescent="0.3">
      <c r="A113" s="831">
        <v>30</v>
      </c>
      <c r="B113" s="832" t="s">
        <v>2104</v>
      </c>
      <c r="C113" s="832" t="s">
        <v>2110</v>
      </c>
      <c r="D113" s="833" t="s">
        <v>2760</v>
      </c>
      <c r="E113" s="834" t="s">
        <v>2115</v>
      </c>
      <c r="F113" s="832" t="s">
        <v>2105</v>
      </c>
      <c r="G113" s="832" t="s">
        <v>2311</v>
      </c>
      <c r="H113" s="832" t="s">
        <v>545</v>
      </c>
      <c r="I113" s="832" t="s">
        <v>2318</v>
      </c>
      <c r="J113" s="832" t="s">
        <v>2319</v>
      </c>
      <c r="K113" s="832" t="s">
        <v>2320</v>
      </c>
      <c r="L113" s="835">
        <v>161.4</v>
      </c>
      <c r="M113" s="835">
        <v>161.4</v>
      </c>
      <c r="N113" s="832">
        <v>1</v>
      </c>
      <c r="O113" s="836">
        <v>1</v>
      </c>
      <c r="P113" s="835"/>
      <c r="Q113" s="837">
        <v>0</v>
      </c>
      <c r="R113" s="832"/>
      <c r="S113" s="837">
        <v>0</v>
      </c>
      <c r="T113" s="836"/>
      <c r="U113" s="838">
        <v>0</v>
      </c>
    </row>
    <row r="114" spans="1:21" ht="14.4" customHeight="1" x14ac:dyDescent="0.3">
      <c r="A114" s="831">
        <v>30</v>
      </c>
      <c r="B114" s="832" t="s">
        <v>2104</v>
      </c>
      <c r="C114" s="832" t="s">
        <v>2110</v>
      </c>
      <c r="D114" s="833" t="s">
        <v>2760</v>
      </c>
      <c r="E114" s="834" t="s">
        <v>2115</v>
      </c>
      <c r="F114" s="832" t="s">
        <v>2105</v>
      </c>
      <c r="G114" s="832" t="s">
        <v>2136</v>
      </c>
      <c r="H114" s="832" t="s">
        <v>545</v>
      </c>
      <c r="I114" s="832" t="s">
        <v>2321</v>
      </c>
      <c r="J114" s="832" t="s">
        <v>711</v>
      </c>
      <c r="K114" s="832" t="s">
        <v>2322</v>
      </c>
      <c r="L114" s="835">
        <v>91.11</v>
      </c>
      <c r="M114" s="835">
        <v>182.22</v>
      </c>
      <c r="N114" s="832">
        <v>2</v>
      </c>
      <c r="O114" s="836">
        <v>1</v>
      </c>
      <c r="P114" s="835"/>
      <c r="Q114" s="837">
        <v>0</v>
      </c>
      <c r="R114" s="832"/>
      <c r="S114" s="837">
        <v>0</v>
      </c>
      <c r="T114" s="836"/>
      <c r="U114" s="838">
        <v>0</v>
      </c>
    </row>
    <row r="115" spans="1:21" ht="14.4" customHeight="1" x14ac:dyDescent="0.3">
      <c r="A115" s="831">
        <v>30</v>
      </c>
      <c r="B115" s="832" t="s">
        <v>2104</v>
      </c>
      <c r="C115" s="832" t="s">
        <v>2110</v>
      </c>
      <c r="D115" s="833" t="s">
        <v>2760</v>
      </c>
      <c r="E115" s="834" t="s">
        <v>2115</v>
      </c>
      <c r="F115" s="832" t="s">
        <v>2105</v>
      </c>
      <c r="G115" s="832" t="s">
        <v>2323</v>
      </c>
      <c r="H115" s="832" t="s">
        <v>545</v>
      </c>
      <c r="I115" s="832" t="s">
        <v>2324</v>
      </c>
      <c r="J115" s="832" t="s">
        <v>2325</v>
      </c>
      <c r="K115" s="832" t="s">
        <v>2326</v>
      </c>
      <c r="L115" s="835">
        <v>46.75</v>
      </c>
      <c r="M115" s="835">
        <v>46.75</v>
      </c>
      <c r="N115" s="832">
        <v>1</v>
      </c>
      <c r="O115" s="836">
        <v>1</v>
      </c>
      <c r="P115" s="835">
        <v>46.75</v>
      </c>
      <c r="Q115" s="837">
        <v>1</v>
      </c>
      <c r="R115" s="832">
        <v>1</v>
      </c>
      <c r="S115" s="837">
        <v>1</v>
      </c>
      <c r="T115" s="836">
        <v>1</v>
      </c>
      <c r="U115" s="838">
        <v>1</v>
      </c>
    </row>
    <row r="116" spans="1:21" ht="14.4" customHeight="1" x14ac:dyDescent="0.3">
      <c r="A116" s="831">
        <v>30</v>
      </c>
      <c r="B116" s="832" t="s">
        <v>2104</v>
      </c>
      <c r="C116" s="832" t="s">
        <v>2110</v>
      </c>
      <c r="D116" s="833" t="s">
        <v>2760</v>
      </c>
      <c r="E116" s="834" t="s">
        <v>2115</v>
      </c>
      <c r="F116" s="832" t="s">
        <v>2105</v>
      </c>
      <c r="G116" s="832" t="s">
        <v>2327</v>
      </c>
      <c r="H116" s="832" t="s">
        <v>577</v>
      </c>
      <c r="I116" s="832" t="s">
        <v>2328</v>
      </c>
      <c r="J116" s="832" t="s">
        <v>915</v>
      </c>
      <c r="K116" s="832" t="s">
        <v>2329</v>
      </c>
      <c r="L116" s="835">
        <v>556.04</v>
      </c>
      <c r="M116" s="835">
        <v>556.04</v>
      </c>
      <c r="N116" s="832">
        <v>1</v>
      </c>
      <c r="O116" s="836">
        <v>0.5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" customHeight="1" x14ac:dyDescent="0.3">
      <c r="A117" s="831">
        <v>30</v>
      </c>
      <c r="B117" s="832" t="s">
        <v>2104</v>
      </c>
      <c r="C117" s="832" t="s">
        <v>2110</v>
      </c>
      <c r="D117" s="833" t="s">
        <v>2760</v>
      </c>
      <c r="E117" s="834" t="s">
        <v>2115</v>
      </c>
      <c r="F117" s="832" t="s">
        <v>2105</v>
      </c>
      <c r="G117" s="832" t="s">
        <v>2143</v>
      </c>
      <c r="H117" s="832" t="s">
        <v>577</v>
      </c>
      <c r="I117" s="832" t="s">
        <v>1644</v>
      </c>
      <c r="J117" s="832" t="s">
        <v>814</v>
      </c>
      <c r="K117" s="832" t="s">
        <v>1645</v>
      </c>
      <c r="L117" s="835">
        <v>42.51</v>
      </c>
      <c r="M117" s="835">
        <v>85.02</v>
      </c>
      <c r="N117" s="832">
        <v>2</v>
      </c>
      <c r="O117" s="836">
        <v>1.5</v>
      </c>
      <c r="P117" s="835">
        <v>42.51</v>
      </c>
      <c r="Q117" s="837">
        <v>0.5</v>
      </c>
      <c r="R117" s="832">
        <v>1</v>
      </c>
      <c r="S117" s="837">
        <v>0.5</v>
      </c>
      <c r="T117" s="836">
        <v>1</v>
      </c>
      <c r="U117" s="838">
        <v>0.66666666666666663</v>
      </c>
    </row>
    <row r="118" spans="1:21" ht="14.4" customHeight="1" x14ac:dyDescent="0.3">
      <c r="A118" s="831">
        <v>30</v>
      </c>
      <c r="B118" s="832" t="s">
        <v>2104</v>
      </c>
      <c r="C118" s="832" t="s">
        <v>2110</v>
      </c>
      <c r="D118" s="833" t="s">
        <v>2760</v>
      </c>
      <c r="E118" s="834" t="s">
        <v>2115</v>
      </c>
      <c r="F118" s="832" t="s">
        <v>2105</v>
      </c>
      <c r="G118" s="832" t="s">
        <v>2144</v>
      </c>
      <c r="H118" s="832" t="s">
        <v>545</v>
      </c>
      <c r="I118" s="832" t="s">
        <v>2145</v>
      </c>
      <c r="J118" s="832" t="s">
        <v>2146</v>
      </c>
      <c r="K118" s="832" t="s">
        <v>2147</v>
      </c>
      <c r="L118" s="835">
        <v>424.24</v>
      </c>
      <c r="M118" s="835">
        <v>848.48</v>
      </c>
      <c r="N118" s="832">
        <v>2</v>
      </c>
      <c r="O118" s="836">
        <v>1</v>
      </c>
      <c r="P118" s="835"/>
      <c r="Q118" s="837">
        <v>0</v>
      </c>
      <c r="R118" s="832"/>
      <c r="S118" s="837">
        <v>0</v>
      </c>
      <c r="T118" s="836"/>
      <c r="U118" s="838">
        <v>0</v>
      </c>
    </row>
    <row r="119" spans="1:21" ht="14.4" customHeight="1" x14ac:dyDescent="0.3">
      <c r="A119" s="831">
        <v>30</v>
      </c>
      <c r="B119" s="832" t="s">
        <v>2104</v>
      </c>
      <c r="C119" s="832" t="s">
        <v>2110</v>
      </c>
      <c r="D119" s="833" t="s">
        <v>2760</v>
      </c>
      <c r="E119" s="834" t="s">
        <v>2115</v>
      </c>
      <c r="F119" s="832" t="s">
        <v>2105</v>
      </c>
      <c r="G119" s="832" t="s">
        <v>2330</v>
      </c>
      <c r="H119" s="832" t="s">
        <v>545</v>
      </c>
      <c r="I119" s="832" t="s">
        <v>2331</v>
      </c>
      <c r="J119" s="832" t="s">
        <v>935</v>
      </c>
      <c r="K119" s="832" t="s">
        <v>2332</v>
      </c>
      <c r="L119" s="835">
        <v>107.27</v>
      </c>
      <c r="M119" s="835">
        <v>965.43000000000006</v>
      </c>
      <c r="N119" s="832">
        <v>9</v>
      </c>
      <c r="O119" s="836">
        <v>3.5</v>
      </c>
      <c r="P119" s="835">
        <v>965.43000000000006</v>
      </c>
      <c r="Q119" s="837">
        <v>1</v>
      </c>
      <c r="R119" s="832">
        <v>9</v>
      </c>
      <c r="S119" s="837">
        <v>1</v>
      </c>
      <c r="T119" s="836">
        <v>3.5</v>
      </c>
      <c r="U119" s="838">
        <v>1</v>
      </c>
    </row>
    <row r="120" spans="1:21" ht="14.4" customHeight="1" x14ac:dyDescent="0.3">
      <c r="A120" s="831">
        <v>30</v>
      </c>
      <c r="B120" s="832" t="s">
        <v>2104</v>
      </c>
      <c r="C120" s="832" t="s">
        <v>2110</v>
      </c>
      <c r="D120" s="833" t="s">
        <v>2760</v>
      </c>
      <c r="E120" s="834" t="s">
        <v>2115</v>
      </c>
      <c r="F120" s="832" t="s">
        <v>2105</v>
      </c>
      <c r="G120" s="832" t="s">
        <v>2333</v>
      </c>
      <c r="H120" s="832" t="s">
        <v>545</v>
      </c>
      <c r="I120" s="832" t="s">
        <v>2334</v>
      </c>
      <c r="J120" s="832" t="s">
        <v>2335</v>
      </c>
      <c r="K120" s="832" t="s">
        <v>2336</v>
      </c>
      <c r="L120" s="835">
        <v>84.39</v>
      </c>
      <c r="M120" s="835">
        <v>84.39</v>
      </c>
      <c r="N120" s="832">
        <v>1</v>
      </c>
      <c r="O120" s="836">
        <v>0.5</v>
      </c>
      <c r="P120" s="835"/>
      <c r="Q120" s="837">
        <v>0</v>
      </c>
      <c r="R120" s="832"/>
      <c r="S120" s="837">
        <v>0</v>
      </c>
      <c r="T120" s="836"/>
      <c r="U120" s="838">
        <v>0</v>
      </c>
    </row>
    <row r="121" spans="1:21" ht="14.4" customHeight="1" x14ac:dyDescent="0.3">
      <c r="A121" s="831">
        <v>30</v>
      </c>
      <c r="B121" s="832" t="s">
        <v>2104</v>
      </c>
      <c r="C121" s="832" t="s">
        <v>2110</v>
      </c>
      <c r="D121" s="833" t="s">
        <v>2760</v>
      </c>
      <c r="E121" s="834" t="s">
        <v>2115</v>
      </c>
      <c r="F121" s="832" t="s">
        <v>2105</v>
      </c>
      <c r="G121" s="832" t="s">
        <v>2204</v>
      </c>
      <c r="H121" s="832" t="s">
        <v>545</v>
      </c>
      <c r="I121" s="832" t="s">
        <v>2205</v>
      </c>
      <c r="J121" s="832" t="s">
        <v>1154</v>
      </c>
      <c r="K121" s="832" t="s">
        <v>2206</v>
      </c>
      <c r="L121" s="835">
        <v>34.15</v>
      </c>
      <c r="M121" s="835">
        <v>68.3</v>
      </c>
      <c r="N121" s="832">
        <v>2</v>
      </c>
      <c r="O121" s="836">
        <v>2</v>
      </c>
      <c r="P121" s="835"/>
      <c r="Q121" s="837">
        <v>0</v>
      </c>
      <c r="R121" s="832"/>
      <c r="S121" s="837">
        <v>0</v>
      </c>
      <c r="T121" s="836"/>
      <c r="U121" s="838">
        <v>0</v>
      </c>
    </row>
    <row r="122" spans="1:21" ht="14.4" customHeight="1" x14ac:dyDescent="0.3">
      <c r="A122" s="831">
        <v>30</v>
      </c>
      <c r="B122" s="832" t="s">
        <v>2104</v>
      </c>
      <c r="C122" s="832" t="s">
        <v>2110</v>
      </c>
      <c r="D122" s="833" t="s">
        <v>2760</v>
      </c>
      <c r="E122" s="834" t="s">
        <v>2115</v>
      </c>
      <c r="F122" s="832" t="s">
        <v>2105</v>
      </c>
      <c r="G122" s="832" t="s">
        <v>2337</v>
      </c>
      <c r="H122" s="832" t="s">
        <v>545</v>
      </c>
      <c r="I122" s="832" t="s">
        <v>2338</v>
      </c>
      <c r="J122" s="832" t="s">
        <v>1475</v>
      </c>
      <c r="K122" s="832" t="s">
        <v>2339</v>
      </c>
      <c r="L122" s="835">
        <v>48.09</v>
      </c>
      <c r="M122" s="835">
        <v>192.36</v>
      </c>
      <c r="N122" s="832">
        <v>4</v>
      </c>
      <c r="O122" s="836">
        <v>1.5</v>
      </c>
      <c r="P122" s="835">
        <v>192.36</v>
      </c>
      <c r="Q122" s="837">
        <v>1</v>
      </c>
      <c r="R122" s="832">
        <v>4</v>
      </c>
      <c r="S122" s="837">
        <v>1</v>
      </c>
      <c r="T122" s="836">
        <v>1.5</v>
      </c>
      <c r="U122" s="838">
        <v>1</v>
      </c>
    </row>
    <row r="123" spans="1:21" ht="14.4" customHeight="1" x14ac:dyDescent="0.3">
      <c r="A123" s="831">
        <v>30</v>
      </c>
      <c r="B123" s="832" t="s">
        <v>2104</v>
      </c>
      <c r="C123" s="832" t="s">
        <v>2110</v>
      </c>
      <c r="D123" s="833" t="s">
        <v>2760</v>
      </c>
      <c r="E123" s="834" t="s">
        <v>2115</v>
      </c>
      <c r="F123" s="832" t="s">
        <v>2105</v>
      </c>
      <c r="G123" s="832" t="s">
        <v>2340</v>
      </c>
      <c r="H123" s="832" t="s">
        <v>545</v>
      </c>
      <c r="I123" s="832" t="s">
        <v>2341</v>
      </c>
      <c r="J123" s="832" t="s">
        <v>2342</v>
      </c>
      <c r="K123" s="832" t="s">
        <v>2343</v>
      </c>
      <c r="L123" s="835">
        <v>0</v>
      </c>
      <c r="M123" s="835">
        <v>0</v>
      </c>
      <c r="N123" s="832">
        <v>1</v>
      </c>
      <c r="O123" s="836">
        <v>0.5</v>
      </c>
      <c r="P123" s="835">
        <v>0</v>
      </c>
      <c r="Q123" s="837"/>
      <c r="R123" s="832">
        <v>1</v>
      </c>
      <c r="S123" s="837">
        <v>1</v>
      </c>
      <c r="T123" s="836">
        <v>0.5</v>
      </c>
      <c r="U123" s="838">
        <v>1</v>
      </c>
    </row>
    <row r="124" spans="1:21" ht="14.4" customHeight="1" x14ac:dyDescent="0.3">
      <c r="A124" s="831">
        <v>30</v>
      </c>
      <c r="B124" s="832" t="s">
        <v>2104</v>
      </c>
      <c r="C124" s="832" t="s">
        <v>2110</v>
      </c>
      <c r="D124" s="833" t="s">
        <v>2760</v>
      </c>
      <c r="E124" s="834" t="s">
        <v>2115</v>
      </c>
      <c r="F124" s="832" t="s">
        <v>2105</v>
      </c>
      <c r="G124" s="832" t="s">
        <v>2344</v>
      </c>
      <c r="H124" s="832" t="s">
        <v>545</v>
      </c>
      <c r="I124" s="832" t="s">
        <v>2345</v>
      </c>
      <c r="J124" s="832" t="s">
        <v>2346</v>
      </c>
      <c r="K124" s="832" t="s">
        <v>2347</v>
      </c>
      <c r="L124" s="835">
        <v>300.33</v>
      </c>
      <c r="M124" s="835">
        <v>300.33</v>
      </c>
      <c r="N124" s="832">
        <v>1</v>
      </c>
      <c r="O124" s="836">
        <v>0.5</v>
      </c>
      <c r="P124" s="835">
        <v>300.33</v>
      </c>
      <c r="Q124" s="837">
        <v>1</v>
      </c>
      <c r="R124" s="832">
        <v>1</v>
      </c>
      <c r="S124" s="837">
        <v>1</v>
      </c>
      <c r="T124" s="836">
        <v>0.5</v>
      </c>
      <c r="U124" s="838">
        <v>1</v>
      </c>
    </row>
    <row r="125" spans="1:21" ht="14.4" customHeight="1" x14ac:dyDescent="0.3">
      <c r="A125" s="831">
        <v>30</v>
      </c>
      <c r="B125" s="832" t="s">
        <v>2104</v>
      </c>
      <c r="C125" s="832" t="s">
        <v>2110</v>
      </c>
      <c r="D125" s="833" t="s">
        <v>2760</v>
      </c>
      <c r="E125" s="834" t="s">
        <v>2115</v>
      </c>
      <c r="F125" s="832" t="s">
        <v>2105</v>
      </c>
      <c r="G125" s="832" t="s">
        <v>2152</v>
      </c>
      <c r="H125" s="832" t="s">
        <v>545</v>
      </c>
      <c r="I125" s="832" t="s">
        <v>2348</v>
      </c>
      <c r="J125" s="832" t="s">
        <v>2349</v>
      </c>
      <c r="K125" s="832" t="s">
        <v>2350</v>
      </c>
      <c r="L125" s="835">
        <v>0</v>
      </c>
      <c r="M125" s="835">
        <v>0</v>
      </c>
      <c r="N125" s="832">
        <v>1</v>
      </c>
      <c r="O125" s="836">
        <v>0.5</v>
      </c>
      <c r="P125" s="835">
        <v>0</v>
      </c>
      <c r="Q125" s="837"/>
      <c r="R125" s="832">
        <v>1</v>
      </c>
      <c r="S125" s="837">
        <v>1</v>
      </c>
      <c r="T125" s="836">
        <v>0.5</v>
      </c>
      <c r="U125" s="838">
        <v>1</v>
      </c>
    </row>
    <row r="126" spans="1:21" ht="14.4" customHeight="1" x14ac:dyDescent="0.3">
      <c r="A126" s="831">
        <v>30</v>
      </c>
      <c r="B126" s="832" t="s">
        <v>2104</v>
      </c>
      <c r="C126" s="832" t="s">
        <v>2110</v>
      </c>
      <c r="D126" s="833" t="s">
        <v>2760</v>
      </c>
      <c r="E126" s="834" t="s">
        <v>2115</v>
      </c>
      <c r="F126" s="832" t="s">
        <v>2105</v>
      </c>
      <c r="G126" s="832" t="s">
        <v>2152</v>
      </c>
      <c r="H126" s="832" t="s">
        <v>545</v>
      </c>
      <c r="I126" s="832" t="s">
        <v>2351</v>
      </c>
      <c r="J126" s="832" t="s">
        <v>827</v>
      </c>
      <c r="K126" s="832" t="s">
        <v>2352</v>
      </c>
      <c r="L126" s="835">
        <v>11.73</v>
      </c>
      <c r="M126" s="835">
        <v>11.73</v>
      </c>
      <c r="N126" s="832">
        <v>1</v>
      </c>
      <c r="O126" s="836">
        <v>0.5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" customHeight="1" x14ac:dyDescent="0.3">
      <c r="A127" s="831">
        <v>30</v>
      </c>
      <c r="B127" s="832" t="s">
        <v>2104</v>
      </c>
      <c r="C127" s="832" t="s">
        <v>2110</v>
      </c>
      <c r="D127" s="833" t="s">
        <v>2760</v>
      </c>
      <c r="E127" s="834" t="s">
        <v>2115</v>
      </c>
      <c r="F127" s="832" t="s">
        <v>2105</v>
      </c>
      <c r="G127" s="832" t="s">
        <v>2353</v>
      </c>
      <c r="H127" s="832" t="s">
        <v>577</v>
      </c>
      <c r="I127" s="832" t="s">
        <v>2354</v>
      </c>
      <c r="J127" s="832" t="s">
        <v>1392</v>
      </c>
      <c r="K127" s="832" t="s">
        <v>2355</v>
      </c>
      <c r="L127" s="835">
        <v>25.94</v>
      </c>
      <c r="M127" s="835">
        <v>77.820000000000007</v>
      </c>
      <c r="N127" s="832">
        <v>3</v>
      </c>
      <c r="O127" s="836">
        <v>0.5</v>
      </c>
      <c r="P127" s="835"/>
      <c r="Q127" s="837">
        <v>0</v>
      </c>
      <c r="R127" s="832"/>
      <c r="S127" s="837">
        <v>0</v>
      </c>
      <c r="T127" s="836"/>
      <c r="U127" s="838">
        <v>0</v>
      </c>
    </row>
    <row r="128" spans="1:21" ht="14.4" customHeight="1" x14ac:dyDescent="0.3">
      <c r="A128" s="831">
        <v>30</v>
      </c>
      <c r="B128" s="832" t="s">
        <v>2104</v>
      </c>
      <c r="C128" s="832" t="s">
        <v>2110</v>
      </c>
      <c r="D128" s="833" t="s">
        <v>2760</v>
      </c>
      <c r="E128" s="834" t="s">
        <v>2115</v>
      </c>
      <c r="F128" s="832" t="s">
        <v>2105</v>
      </c>
      <c r="G128" s="832" t="s">
        <v>2165</v>
      </c>
      <c r="H128" s="832" t="s">
        <v>545</v>
      </c>
      <c r="I128" s="832" t="s">
        <v>2356</v>
      </c>
      <c r="J128" s="832" t="s">
        <v>2357</v>
      </c>
      <c r="K128" s="832" t="s">
        <v>2358</v>
      </c>
      <c r="L128" s="835">
        <v>72.260000000000005</v>
      </c>
      <c r="M128" s="835">
        <v>72.260000000000005</v>
      </c>
      <c r="N128" s="832">
        <v>1</v>
      </c>
      <c r="O128" s="836">
        <v>1</v>
      </c>
      <c r="P128" s="835">
        <v>72.260000000000005</v>
      </c>
      <c r="Q128" s="837">
        <v>1</v>
      </c>
      <c r="R128" s="832">
        <v>1</v>
      </c>
      <c r="S128" s="837">
        <v>1</v>
      </c>
      <c r="T128" s="836">
        <v>1</v>
      </c>
      <c r="U128" s="838">
        <v>1</v>
      </c>
    </row>
    <row r="129" spans="1:21" ht="14.4" customHeight="1" x14ac:dyDescent="0.3">
      <c r="A129" s="831">
        <v>30</v>
      </c>
      <c r="B129" s="832" t="s">
        <v>2104</v>
      </c>
      <c r="C129" s="832" t="s">
        <v>2110</v>
      </c>
      <c r="D129" s="833" t="s">
        <v>2760</v>
      </c>
      <c r="E129" s="834" t="s">
        <v>2115</v>
      </c>
      <c r="F129" s="832" t="s">
        <v>2105</v>
      </c>
      <c r="G129" s="832" t="s">
        <v>2165</v>
      </c>
      <c r="H129" s="832" t="s">
        <v>545</v>
      </c>
      <c r="I129" s="832" t="s">
        <v>2359</v>
      </c>
      <c r="J129" s="832" t="s">
        <v>2360</v>
      </c>
      <c r="K129" s="832" t="s">
        <v>2361</v>
      </c>
      <c r="L129" s="835">
        <v>86.41</v>
      </c>
      <c r="M129" s="835">
        <v>172.82</v>
      </c>
      <c r="N129" s="832">
        <v>2</v>
      </c>
      <c r="O129" s="836">
        <v>0.5</v>
      </c>
      <c r="P129" s="835">
        <v>172.82</v>
      </c>
      <c r="Q129" s="837">
        <v>1</v>
      </c>
      <c r="R129" s="832">
        <v>2</v>
      </c>
      <c r="S129" s="837">
        <v>1</v>
      </c>
      <c r="T129" s="836">
        <v>0.5</v>
      </c>
      <c r="U129" s="838">
        <v>1</v>
      </c>
    </row>
    <row r="130" spans="1:21" ht="14.4" customHeight="1" x14ac:dyDescent="0.3">
      <c r="A130" s="831">
        <v>30</v>
      </c>
      <c r="B130" s="832" t="s">
        <v>2104</v>
      </c>
      <c r="C130" s="832" t="s">
        <v>2110</v>
      </c>
      <c r="D130" s="833" t="s">
        <v>2760</v>
      </c>
      <c r="E130" s="834" t="s">
        <v>2115</v>
      </c>
      <c r="F130" s="832" t="s">
        <v>2105</v>
      </c>
      <c r="G130" s="832" t="s">
        <v>2362</v>
      </c>
      <c r="H130" s="832" t="s">
        <v>545</v>
      </c>
      <c r="I130" s="832" t="s">
        <v>2363</v>
      </c>
      <c r="J130" s="832" t="s">
        <v>2364</v>
      </c>
      <c r="K130" s="832" t="s">
        <v>2365</v>
      </c>
      <c r="L130" s="835">
        <v>66.97</v>
      </c>
      <c r="M130" s="835">
        <v>66.97</v>
      </c>
      <c r="N130" s="832">
        <v>1</v>
      </c>
      <c r="O130" s="836">
        <v>1</v>
      </c>
      <c r="P130" s="835">
        <v>66.97</v>
      </c>
      <c r="Q130" s="837">
        <v>1</v>
      </c>
      <c r="R130" s="832">
        <v>1</v>
      </c>
      <c r="S130" s="837">
        <v>1</v>
      </c>
      <c r="T130" s="836">
        <v>1</v>
      </c>
      <c r="U130" s="838">
        <v>1</v>
      </c>
    </row>
    <row r="131" spans="1:21" ht="14.4" customHeight="1" x14ac:dyDescent="0.3">
      <c r="A131" s="831">
        <v>30</v>
      </c>
      <c r="B131" s="832" t="s">
        <v>2104</v>
      </c>
      <c r="C131" s="832" t="s">
        <v>2110</v>
      </c>
      <c r="D131" s="833" t="s">
        <v>2760</v>
      </c>
      <c r="E131" s="834" t="s">
        <v>2115</v>
      </c>
      <c r="F131" s="832" t="s">
        <v>2105</v>
      </c>
      <c r="G131" s="832" t="s">
        <v>2169</v>
      </c>
      <c r="H131" s="832" t="s">
        <v>577</v>
      </c>
      <c r="I131" s="832" t="s">
        <v>1656</v>
      </c>
      <c r="J131" s="832" t="s">
        <v>1657</v>
      </c>
      <c r="K131" s="832" t="s">
        <v>1658</v>
      </c>
      <c r="L131" s="835">
        <v>10.65</v>
      </c>
      <c r="M131" s="835">
        <v>21.3</v>
      </c>
      <c r="N131" s="832">
        <v>2</v>
      </c>
      <c r="O131" s="836">
        <v>1</v>
      </c>
      <c r="P131" s="835">
        <v>21.3</v>
      </c>
      <c r="Q131" s="837">
        <v>1</v>
      </c>
      <c r="R131" s="832">
        <v>2</v>
      </c>
      <c r="S131" s="837">
        <v>1</v>
      </c>
      <c r="T131" s="836">
        <v>1</v>
      </c>
      <c r="U131" s="838">
        <v>1</v>
      </c>
    </row>
    <row r="132" spans="1:21" ht="14.4" customHeight="1" x14ac:dyDescent="0.3">
      <c r="A132" s="831">
        <v>30</v>
      </c>
      <c r="B132" s="832" t="s">
        <v>2104</v>
      </c>
      <c r="C132" s="832" t="s">
        <v>2110</v>
      </c>
      <c r="D132" s="833" t="s">
        <v>2760</v>
      </c>
      <c r="E132" s="834" t="s">
        <v>2115</v>
      </c>
      <c r="F132" s="832" t="s">
        <v>2105</v>
      </c>
      <c r="G132" s="832" t="s">
        <v>2366</v>
      </c>
      <c r="H132" s="832" t="s">
        <v>577</v>
      </c>
      <c r="I132" s="832" t="s">
        <v>2059</v>
      </c>
      <c r="J132" s="832" t="s">
        <v>1306</v>
      </c>
      <c r="K132" s="832" t="s">
        <v>591</v>
      </c>
      <c r="L132" s="835">
        <v>48.42</v>
      </c>
      <c r="M132" s="835">
        <v>290.52</v>
      </c>
      <c r="N132" s="832">
        <v>6</v>
      </c>
      <c r="O132" s="836">
        <v>1.5</v>
      </c>
      <c r="P132" s="835">
        <v>290.52</v>
      </c>
      <c r="Q132" s="837">
        <v>1</v>
      </c>
      <c r="R132" s="832">
        <v>6</v>
      </c>
      <c r="S132" s="837">
        <v>1</v>
      </c>
      <c r="T132" s="836">
        <v>1.5</v>
      </c>
      <c r="U132" s="838">
        <v>1</v>
      </c>
    </row>
    <row r="133" spans="1:21" ht="14.4" customHeight="1" x14ac:dyDescent="0.3">
      <c r="A133" s="831">
        <v>30</v>
      </c>
      <c r="B133" s="832" t="s">
        <v>2104</v>
      </c>
      <c r="C133" s="832" t="s">
        <v>2110</v>
      </c>
      <c r="D133" s="833" t="s">
        <v>2760</v>
      </c>
      <c r="E133" s="834" t="s">
        <v>2115</v>
      </c>
      <c r="F133" s="832" t="s">
        <v>2105</v>
      </c>
      <c r="G133" s="832" t="s">
        <v>2211</v>
      </c>
      <c r="H133" s="832" t="s">
        <v>545</v>
      </c>
      <c r="I133" s="832" t="s">
        <v>2212</v>
      </c>
      <c r="J133" s="832" t="s">
        <v>2213</v>
      </c>
      <c r="K133" s="832" t="s">
        <v>591</v>
      </c>
      <c r="L133" s="835">
        <v>88.1</v>
      </c>
      <c r="M133" s="835">
        <v>176.2</v>
      </c>
      <c r="N133" s="832">
        <v>2</v>
      </c>
      <c r="O133" s="836">
        <v>1</v>
      </c>
      <c r="P133" s="835">
        <v>176.2</v>
      </c>
      <c r="Q133" s="837">
        <v>1</v>
      </c>
      <c r="R133" s="832">
        <v>2</v>
      </c>
      <c r="S133" s="837">
        <v>1</v>
      </c>
      <c r="T133" s="836">
        <v>1</v>
      </c>
      <c r="U133" s="838">
        <v>1</v>
      </c>
    </row>
    <row r="134" spans="1:21" ht="14.4" customHeight="1" x14ac:dyDescent="0.3">
      <c r="A134" s="831">
        <v>30</v>
      </c>
      <c r="B134" s="832" t="s">
        <v>2104</v>
      </c>
      <c r="C134" s="832" t="s">
        <v>2110</v>
      </c>
      <c r="D134" s="833" t="s">
        <v>2760</v>
      </c>
      <c r="E134" s="834" t="s">
        <v>2115</v>
      </c>
      <c r="F134" s="832" t="s">
        <v>2105</v>
      </c>
      <c r="G134" s="832" t="s">
        <v>2279</v>
      </c>
      <c r="H134" s="832" t="s">
        <v>545</v>
      </c>
      <c r="I134" s="832" t="s">
        <v>2280</v>
      </c>
      <c r="J134" s="832" t="s">
        <v>832</v>
      </c>
      <c r="K134" s="832" t="s">
        <v>2281</v>
      </c>
      <c r="L134" s="835">
        <v>103.67</v>
      </c>
      <c r="M134" s="835">
        <v>103.67</v>
      </c>
      <c r="N134" s="832">
        <v>1</v>
      </c>
      <c r="O134" s="836">
        <v>1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" customHeight="1" x14ac:dyDescent="0.3">
      <c r="A135" s="831">
        <v>30</v>
      </c>
      <c r="B135" s="832" t="s">
        <v>2104</v>
      </c>
      <c r="C135" s="832" t="s">
        <v>2110</v>
      </c>
      <c r="D135" s="833" t="s">
        <v>2760</v>
      </c>
      <c r="E135" s="834" t="s">
        <v>2115</v>
      </c>
      <c r="F135" s="832" t="s">
        <v>2105</v>
      </c>
      <c r="G135" s="832" t="s">
        <v>2176</v>
      </c>
      <c r="H135" s="832" t="s">
        <v>577</v>
      </c>
      <c r="I135" s="832" t="s">
        <v>2177</v>
      </c>
      <c r="J135" s="832" t="s">
        <v>1592</v>
      </c>
      <c r="K135" s="832" t="s">
        <v>1593</v>
      </c>
      <c r="L135" s="835">
        <v>16.12</v>
      </c>
      <c r="M135" s="835">
        <v>48.36</v>
      </c>
      <c r="N135" s="832">
        <v>3</v>
      </c>
      <c r="O135" s="836">
        <v>0.5</v>
      </c>
      <c r="P135" s="835">
        <v>48.36</v>
      </c>
      <c r="Q135" s="837">
        <v>1</v>
      </c>
      <c r="R135" s="832">
        <v>3</v>
      </c>
      <c r="S135" s="837">
        <v>1</v>
      </c>
      <c r="T135" s="836">
        <v>0.5</v>
      </c>
      <c r="U135" s="838">
        <v>1</v>
      </c>
    </row>
    <row r="136" spans="1:21" ht="14.4" customHeight="1" x14ac:dyDescent="0.3">
      <c r="A136" s="831">
        <v>30</v>
      </c>
      <c r="B136" s="832" t="s">
        <v>2104</v>
      </c>
      <c r="C136" s="832" t="s">
        <v>2110</v>
      </c>
      <c r="D136" s="833" t="s">
        <v>2760</v>
      </c>
      <c r="E136" s="834" t="s">
        <v>2115</v>
      </c>
      <c r="F136" s="832" t="s">
        <v>2105</v>
      </c>
      <c r="G136" s="832" t="s">
        <v>2176</v>
      </c>
      <c r="H136" s="832" t="s">
        <v>577</v>
      </c>
      <c r="I136" s="832" t="s">
        <v>2367</v>
      </c>
      <c r="J136" s="832" t="s">
        <v>1592</v>
      </c>
      <c r="K136" s="832" t="s">
        <v>2368</v>
      </c>
      <c r="L136" s="835">
        <v>51.84</v>
      </c>
      <c r="M136" s="835">
        <v>51.84</v>
      </c>
      <c r="N136" s="832">
        <v>1</v>
      </c>
      <c r="O136" s="836">
        <v>0.5</v>
      </c>
      <c r="P136" s="835">
        <v>51.84</v>
      </c>
      <c r="Q136" s="837">
        <v>1</v>
      </c>
      <c r="R136" s="832">
        <v>1</v>
      </c>
      <c r="S136" s="837">
        <v>1</v>
      </c>
      <c r="T136" s="836">
        <v>0.5</v>
      </c>
      <c r="U136" s="838">
        <v>1</v>
      </c>
    </row>
    <row r="137" spans="1:21" ht="14.4" customHeight="1" x14ac:dyDescent="0.3">
      <c r="A137" s="831">
        <v>30</v>
      </c>
      <c r="B137" s="832" t="s">
        <v>2104</v>
      </c>
      <c r="C137" s="832" t="s">
        <v>2110</v>
      </c>
      <c r="D137" s="833" t="s">
        <v>2760</v>
      </c>
      <c r="E137" s="834" t="s">
        <v>2115</v>
      </c>
      <c r="F137" s="832" t="s">
        <v>2105</v>
      </c>
      <c r="G137" s="832" t="s">
        <v>2178</v>
      </c>
      <c r="H137" s="832" t="s">
        <v>577</v>
      </c>
      <c r="I137" s="832" t="s">
        <v>1708</v>
      </c>
      <c r="J137" s="832" t="s">
        <v>1709</v>
      </c>
      <c r="K137" s="832" t="s">
        <v>1710</v>
      </c>
      <c r="L137" s="835">
        <v>72.88</v>
      </c>
      <c r="M137" s="835">
        <v>72.88</v>
      </c>
      <c r="N137" s="832">
        <v>1</v>
      </c>
      <c r="O137" s="836">
        <v>1</v>
      </c>
      <c r="P137" s="835"/>
      <c r="Q137" s="837">
        <v>0</v>
      </c>
      <c r="R137" s="832"/>
      <c r="S137" s="837">
        <v>0</v>
      </c>
      <c r="T137" s="836"/>
      <c r="U137" s="838">
        <v>0</v>
      </c>
    </row>
    <row r="138" spans="1:21" ht="14.4" customHeight="1" x14ac:dyDescent="0.3">
      <c r="A138" s="831">
        <v>30</v>
      </c>
      <c r="B138" s="832" t="s">
        <v>2104</v>
      </c>
      <c r="C138" s="832" t="s">
        <v>2110</v>
      </c>
      <c r="D138" s="833" t="s">
        <v>2760</v>
      </c>
      <c r="E138" s="834" t="s">
        <v>2115</v>
      </c>
      <c r="F138" s="832" t="s">
        <v>2105</v>
      </c>
      <c r="G138" s="832" t="s">
        <v>2178</v>
      </c>
      <c r="H138" s="832" t="s">
        <v>577</v>
      </c>
      <c r="I138" s="832" t="s">
        <v>2369</v>
      </c>
      <c r="J138" s="832" t="s">
        <v>1709</v>
      </c>
      <c r="K138" s="832" t="s">
        <v>2370</v>
      </c>
      <c r="L138" s="835">
        <v>218.62</v>
      </c>
      <c r="M138" s="835">
        <v>437.24</v>
      </c>
      <c r="N138" s="832">
        <v>2</v>
      </c>
      <c r="O138" s="836">
        <v>1</v>
      </c>
      <c r="P138" s="835"/>
      <c r="Q138" s="837">
        <v>0</v>
      </c>
      <c r="R138" s="832"/>
      <c r="S138" s="837">
        <v>0</v>
      </c>
      <c r="T138" s="836"/>
      <c r="U138" s="838">
        <v>0</v>
      </c>
    </row>
    <row r="139" spans="1:21" ht="14.4" customHeight="1" x14ac:dyDescent="0.3">
      <c r="A139" s="831">
        <v>30</v>
      </c>
      <c r="B139" s="832" t="s">
        <v>2104</v>
      </c>
      <c r="C139" s="832" t="s">
        <v>2110</v>
      </c>
      <c r="D139" s="833" t="s">
        <v>2760</v>
      </c>
      <c r="E139" s="834" t="s">
        <v>2115</v>
      </c>
      <c r="F139" s="832" t="s">
        <v>2105</v>
      </c>
      <c r="G139" s="832" t="s">
        <v>2181</v>
      </c>
      <c r="H139" s="832" t="s">
        <v>545</v>
      </c>
      <c r="I139" s="832" t="s">
        <v>2371</v>
      </c>
      <c r="J139" s="832" t="s">
        <v>1408</v>
      </c>
      <c r="K139" s="832" t="s">
        <v>1409</v>
      </c>
      <c r="L139" s="835">
        <v>2573.2199999999998</v>
      </c>
      <c r="M139" s="835">
        <v>2573.2199999999998</v>
      </c>
      <c r="N139" s="832">
        <v>1</v>
      </c>
      <c r="O139" s="836">
        <v>0.5</v>
      </c>
      <c r="P139" s="835"/>
      <c r="Q139" s="837">
        <v>0</v>
      </c>
      <c r="R139" s="832"/>
      <c r="S139" s="837">
        <v>0</v>
      </c>
      <c r="T139" s="836"/>
      <c r="U139" s="838">
        <v>0</v>
      </c>
    </row>
    <row r="140" spans="1:21" ht="14.4" customHeight="1" x14ac:dyDescent="0.3">
      <c r="A140" s="831">
        <v>30</v>
      </c>
      <c r="B140" s="832" t="s">
        <v>2104</v>
      </c>
      <c r="C140" s="832" t="s">
        <v>2110</v>
      </c>
      <c r="D140" s="833" t="s">
        <v>2760</v>
      </c>
      <c r="E140" s="834" t="s">
        <v>2115</v>
      </c>
      <c r="F140" s="832" t="s">
        <v>2105</v>
      </c>
      <c r="G140" s="832" t="s">
        <v>2183</v>
      </c>
      <c r="H140" s="832" t="s">
        <v>577</v>
      </c>
      <c r="I140" s="832" t="s">
        <v>1705</v>
      </c>
      <c r="J140" s="832" t="s">
        <v>1703</v>
      </c>
      <c r="K140" s="832" t="s">
        <v>1706</v>
      </c>
      <c r="L140" s="835">
        <v>15.9</v>
      </c>
      <c r="M140" s="835">
        <v>111.30000000000001</v>
      </c>
      <c r="N140" s="832">
        <v>7</v>
      </c>
      <c r="O140" s="836">
        <v>1</v>
      </c>
      <c r="P140" s="835">
        <v>111.30000000000001</v>
      </c>
      <c r="Q140" s="837">
        <v>1</v>
      </c>
      <c r="R140" s="832">
        <v>7</v>
      </c>
      <c r="S140" s="837">
        <v>1</v>
      </c>
      <c r="T140" s="836">
        <v>1</v>
      </c>
      <c r="U140" s="838">
        <v>1</v>
      </c>
    </row>
    <row r="141" spans="1:21" ht="14.4" customHeight="1" x14ac:dyDescent="0.3">
      <c r="A141" s="831">
        <v>30</v>
      </c>
      <c r="B141" s="832" t="s">
        <v>2104</v>
      </c>
      <c r="C141" s="832" t="s">
        <v>2110</v>
      </c>
      <c r="D141" s="833" t="s">
        <v>2760</v>
      </c>
      <c r="E141" s="834" t="s">
        <v>2115</v>
      </c>
      <c r="F141" s="832" t="s">
        <v>2105</v>
      </c>
      <c r="G141" s="832" t="s">
        <v>2183</v>
      </c>
      <c r="H141" s="832" t="s">
        <v>577</v>
      </c>
      <c r="I141" s="832" t="s">
        <v>2372</v>
      </c>
      <c r="J141" s="832" t="s">
        <v>1703</v>
      </c>
      <c r="K141" s="832" t="s">
        <v>1686</v>
      </c>
      <c r="L141" s="835">
        <v>47.7</v>
      </c>
      <c r="M141" s="835">
        <v>143.10000000000002</v>
      </c>
      <c r="N141" s="832">
        <v>3</v>
      </c>
      <c r="O141" s="836">
        <v>1</v>
      </c>
      <c r="P141" s="835">
        <v>143.10000000000002</v>
      </c>
      <c r="Q141" s="837">
        <v>1</v>
      </c>
      <c r="R141" s="832">
        <v>3</v>
      </c>
      <c r="S141" s="837">
        <v>1</v>
      </c>
      <c r="T141" s="836">
        <v>1</v>
      </c>
      <c r="U141" s="838">
        <v>1</v>
      </c>
    </row>
    <row r="142" spans="1:21" ht="14.4" customHeight="1" x14ac:dyDescent="0.3">
      <c r="A142" s="831">
        <v>30</v>
      </c>
      <c r="B142" s="832" t="s">
        <v>2104</v>
      </c>
      <c r="C142" s="832" t="s">
        <v>2110</v>
      </c>
      <c r="D142" s="833" t="s">
        <v>2760</v>
      </c>
      <c r="E142" s="834" t="s">
        <v>2115</v>
      </c>
      <c r="F142" s="832" t="s">
        <v>2105</v>
      </c>
      <c r="G142" s="832" t="s">
        <v>2373</v>
      </c>
      <c r="H142" s="832" t="s">
        <v>545</v>
      </c>
      <c r="I142" s="832" t="s">
        <v>2374</v>
      </c>
      <c r="J142" s="832" t="s">
        <v>1112</v>
      </c>
      <c r="K142" s="832" t="s">
        <v>2375</v>
      </c>
      <c r="L142" s="835">
        <v>117.46</v>
      </c>
      <c r="M142" s="835">
        <v>1057.1399999999999</v>
      </c>
      <c r="N142" s="832">
        <v>9</v>
      </c>
      <c r="O142" s="836">
        <v>1.5</v>
      </c>
      <c r="P142" s="835">
        <v>352.38</v>
      </c>
      <c r="Q142" s="837">
        <v>0.33333333333333337</v>
      </c>
      <c r="R142" s="832">
        <v>3</v>
      </c>
      <c r="S142" s="837">
        <v>0.33333333333333331</v>
      </c>
      <c r="T142" s="836">
        <v>0.5</v>
      </c>
      <c r="U142" s="838">
        <v>0.33333333333333331</v>
      </c>
    </row>
    <row r="143" spans="1:21" ht="14.4" customHeight="1" x14ac:dyDescent="0.3">
      <c r="A143" s="831">
        <v>30</v>
      </c>
      <c r="B143" s="832" t="s">
        <v>2104</v>
      </c>
      <c r="C143" s="832" t="s">
        <v>2110</v>
      </c>
      <c r="D143" s="833" t="s">
        <v>2760</v>
      </c>
      <c r="E143" s="834" t="s">
        <v>2115</v>
      </c>
      <c r="F143" s="832" t="s">
        <v>2105</v>
      </c>
      <c r="G143" s="832" t="s">
        <v>2373</v>
      </c>
      <c r="H143" s="832" t="s">
        <v>545</v>
      </c>
      <c r="I143" s="832" t="s">
        <v>2376</v>
      </c>
      <c r="J143" s="832" t="s">
        <v>2377</v>
      </c>
      <c r="K143" s="832" t="s">
        <v>2378</v>
      </c>
      <c r="L143" s="835">
        <v>58.73</v>
      </c>
      <c r="M143" s="835">
        <v>176.19</v>
      </c>
      <c r="N143" s="832">
        <v>3</v>
      </c>
      <c r="O143" s="836">
        <v>1</v>
      </c>
      <c r="P143" s="835"/>
      <c r="Q143" s="837">
        <v>0</v>
      </c>
      <c r="R143" s="832"/>
      <c r="S143" s="837">
        <v>0</v>
      </c>
      <c r="T143" s="836"/>
      <c r="U143" s="838">
        <v>0</v>
      </c>
    </row>
    <row r="144" spans="1:21" ht="14.4" customHeight="1" x14ac:dyDescent="0.3">
      <c r="A144" s="831">
        <v>30</v>
      </c>
      <c r="B144" s="832" t="s">
        <v>2104</v>
      </c>
      <c r="C144" s="832" t="s">
        <v>2110</v>
      </c>
      <c r="D144" s="833" t="s">
        <v>2760</v>
      </c>
      <c r="E144" s="834" t="s">
        <v>2115</v>
      </c>
      <c r="F144" s="832" t="s">
        <v>2105</v>
      </c>
      <c r="G144" s="832" t="s">
        <v>2379</v>
      </c>
      <c r="H144" s="832" t="s">
        <v>545</v>
      </c>
      <c r="I144" s="832" t="s">
        <v>2380</v>
      </c>
      <c r="J144" s="832" t="s">
        <v>2381</v>
      </c>
      <c r="K144" s="832" t="s">
        <v>2039</v>
      </c>
      <c r="L144" s="835">
        <v>430.05</v>
      </c>
      <c r="M144" s="835">
        <v>1290.1500000000001</v>
      </c>
      <c r="N144" s="832">
        <v>3</v>
      </c>
      <c r="O144" s="836">
        <v>1.5</v>
      </c>
      <c r="P144" s="835">
        <v>860.1</v>
      </c>
      <c r="Q144" s="837">
        <v>0.66666666666666663</v>
      </c>
      <c r="R144" s="832">
        <v>2</v>
      </c>
      <c r="S144" s="837">
        <v>0.66666666666666663</v>
      </c>
      <c r="T144" s="836">
        <v>1</v>
      </c>
      <c r="U144" s="838">
        <v>0.66666666666666663</v>
      </c>
    </row>
    <row r="145" spans="1:21" ht="14.4" customHeight="1" x14ac:dyDescent="0.3">
      <c r="A145" s="831">
        <v>30</v>
      </c>
      <c r="B145" s="832" t="s">
        <v>2104</v>
      </c>
      <c r="C145" s="832" t="s">
        <v>2110</v>
      </c>
      <c r="D145" s="833" t="s">
        <v>2760</v>
      </c>
      <c r="E145" s="834" t="s">
        <v>2115</v>
      </c>
      <c r="F145" s="832" t="s">
        <v>2105</v>
      </c>
      <c r="G145" s="832" t="s">
        <v>2382</v>
      </c>
      <c r="H145" s="832" t="s">
        <v>545</v>
      </c>
      <c r="I145" s="832" t="s">
        <v>2383</v>
      </c>
      <c r="J145" s="832" t="s">
        <v>2384</v>
      </c>
      <c r="K145" s="832" t="s">
        <v>1821</v>
      </c>
      <c r="L145" s="835">
        <v>123.2</v>
      </c>
      <c r="M145" s="835">
        <v>369.6</v>
      </c>
      <c r="N145" s="832">
        <v>3</v>
      </c>
      <c r="O145" s="836">
        <v>1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30</v>
      </c>
      <c r="B146" s="832" t="s">
        <v>2104</v>
      </c>
      <c r="C146" s="832" t="s">
        <v>2110</v>
      </c>
      <c r="D146" s="833" t="s">
        <v>2760</v>
      </c>
      <c r="E146" s="834" t="s">
        <v>2115</v>
      </c>
      <c r="F146" s="832" t="s">
        <v>2105</v>
      </c>
      <c r="G146" s="832" t="s">
        <v>2385</v>
      </c>
      <c r="H146" s="832" t="s">
        <v>545</v>
      </c>
      <c r="I146" s="832" t="s">
        <v>2386</v>
      </c>
      <c r="J146" s="832" t="s">
        <v>2387</v>
      </c>
      <c r="K146" s="832" t="s">
        <v>1303</v>
      </c>
      <c r="L146" s="835">
        <v>0</v>
      </c>
      <c r="M146" s="835">
        <v>0</v>
      </c>
      <c r="N146" s="832">
        <v>1</v>
      </c>
      <c r="O146" s="836">
        <v>0.5</v>
      </c>
      <c r="P146" s="835"/>
      <c r="Q146" s="837"/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30</v>
      </c>
      <c r="B147" s="832" t="s">
        <v>2104</v>
      </c>
      <c r="C147" s="832" t="s">
        <v>2110</v>
      </c>
      <c r="D147" s="833" t="s">
        <v>2760</v>
      </c>
      <c r="E147" s="834" t="s">
        <v>2115</v>
      </c>
      <c r="F147" s="832" t="s">
        <v>2105</v>
      </c>
      <c r="G147" s="832" t="s">
        <v>2188</v>
      </c>
      <c r="H147" s="832" t="s">
        <v>577</v>
      </c>
      <c r="I147" s="832" t="s">
        <v>1844</v>
      </c>
      <c r="J147" s="832" t="s">
        <v>1845</v>
      </c>
      <c r="K147" s="832" t="s">
        <v>1846</v>
      </c>
      <c r="L147" s="835">
        <v>0</v>
      </c>
      <c r="M147" s="835">
        <v>0</v>
      </c>
      <c r="N147" s="832">
        <v>4</v>
      </c>
      <c r="O147" s="836">
        <v>1.5</v>
      </c>
      <c r="P147" s="835">
        <v>0</v>
      </c>
      <c r="Q147" s="837"/>
      <c r="R147" s="832">
        <v>4</v>
      </c>
      <c r="S147" s="837">
        <v>1</v>
      </c>
      <c r="T147" s="836">
        <v>1.5</v>
      </c>
      <c r="U147" s="838">
        <v>1</v>
      </c>
    </row>
    <row r="148" spans="1:21" ht="14.4" customHeight="1" x14ac:dyDescent="0.3">
      <c r="A148" s="831">
        <v>30</v>
      </c>
      <c r="B148" s="832" t="s">
        <v>2104</v>
      </c>
      <c r="C148" s="832" t="s">
        <v>2110</v>
      </c>
      <c r="D148" s="833" t="s">
        <v>2760</v>
      </c>
      <c r="E148" s="834" t="s">
        <v>2115</v>
      </c>
      <c r="F148" s="832" t="s">
        <v>2105</v>
      </c>
      <c r="G148" s="832" t="s">
        <v>2192</v>
      </c>
      <c r="H148" s="832" t="s">
        <v>545</v>
      </c>
      <c r="I148" s="832" t="s">
        <v>2388</v>
      </c>
      <c r="J148" s="832" t="s">
        <v>1152</v>
      </c>
      <c r="K148" s="832" t="s">
        <v>2389</v>
      </c>
      <c r="L148" s="835">
        <v>1578.41</v>
      </c>
      <c r="M148" s="835">
        <v>4735.2300000000005</v>
      </c>
      <c r="N148" s="832">
        <v>3</v>
      </c>
      <c r="O148" s="836">
        <v>3</v>
      </c>
      <c r="P148" s="835"/>
      <c r="Q148" s="837">
        <v>0</v>
      </c>
      <c r="R148" s="832"/>
      <c r="S148" s="837">
        <v>0</v>
      </c>
      <c r="T148" s="836"/>
      <c r="U148" s="838">
        <v>0</v>
      </c>
    </row>
    <row r="149" spans="1:21" ht="14.4" customHeight="1" x14ac:dyDescent="0.3">
      <c r="A149" s="831">
        <v>30</v>
      </c>
      <c r="B149" s="832" t="s">
        <v>2104</v>
      </c>
      <c r="C149" s="832" t="s">
        <v>2110</v>
      </c>
      <c r="D149" s="833" t="s">
        <v>2760</v>
      </c>
      <c r="E149" s="834" t="s">
        <v>2115</v>
      </c>
      <c r="F149" s="832" t="s">
        <v>2105</v>
      </c>
      <c r="G149" s="832" t="s">
        <v>2192</v>
      </c>
      <c r="H149" s="832" t="s">
        <v>545</v>
      </c>
      <c r="I149" s="832" t="s">
        <v>2390</v>
      </c>
      <c r="J149" s="832" t="s">
        <v>1152</v>
      </c>
      <c r="K149" s="832" t="s">
        <v>2391</v>
      </c>
      <c r="L149" s="835">
        <v>789.2</v>
      </c>
      <c r="M149" s="835">
        <v>1578.4</v>
      </c>
      <c r="N149" s="832">
        <v>2</v>
      </c>
      <c r="O149" s="836">
        <v>1</v>
      </c>
      <c r="P149" s="835">
        <v>1578.4</v>
      </c>
      <c r="Q149" s="837">
        <v>1</v>
      </c>
      <c r="R149" s="832">
        <v>2</v>
      </c>
      <c r="S149" s="837">
        <v>1</v>
      </c>
      <c r="T149" s="836">
        <v>1</v>
      </c>
      <c r="U149" s="838">
        <v>1</v>
      </c>
    </row>
    <row r="150" spans="1:21" ht="14.4" customHeight="1" x14ac:dyDescent="0.3">
      <c r="A150" s="831">
        <v>30</v>
      </c>
      <c r="B150" s="832" t="s">
        <v>2104</v>
      </c>
      <c r="C150" s="832" t="s">
        <v>2110</v>
      </c>
      <c r="D150" s="833" t="s">
        <v>2760</v>
      </c>
      <c r="E150" s="834" t="s">
        <v>2115</v>
      </c>
      <c r="F150" s="832" t="s">
        <v>2105</v>
      </c>
      <c r="G150" s="832" t="s">
        <v>2392</v>
      </c>
      <c r="H150" s="832" t="s">
        <v>545</v>
      </c>
      <c r="I150" s="832" t="s">
        <v>2393</v>
      </c>
      <c r="J150" s="832" t="s">
        <v>2394</v>
      </c>
      <c r="K150" s="832" t="s">
        <v>2395</v>
      </c>
      <c r="L150" s="835">
        <v>96.8</v>
      </c>
      <c r="M150" s="835">
        <v>387.2</v>
      </c>
      <c r="N150" s="832">
        <v>4</v>
      </c>
      <c r="O150" s="836">
        <v>1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30</v>
      </c>
      <c r="B151" s="832" t="s">
        <v>2104</v>
      </c>
      <c r="C151" s="832" t="s">
        <v>2110</v>
      </c>
      <c r="D151" s="833" t="s">
        <v>2760</v>
      </c>
      <c r="E151" s="834" t="s">
        <v>2115</v>
      </c>
      <c r="F151" s="832" t="s">
        <v>2105</v>
      </c>
      <c r="G151" s="832" t="s">
        <v>2396</v>
      </c>
      <c r="H151" s="832" t="s">
        <v>545</v>
      </c>
      <c r="I151" s="832" t="s">
        <v>2397</v>
      </c>
      <c r="J151" s="832" t="s">
        <v>1120</v>
      </c>
      <c r="K151" s="832" t="s">
        <v>2398</v>
      </c>
      <c r="L151" s="835">
        <v>264</v>
      </c>
      <c r="M151" s="835">
        <v>264</v>
      </c>
      <c r="N151" s="832">
        <v>1</v>
      </c>
      <c r="O151" s="836">
        <v>0.5</v>
      </c>
      <c r="P151" s="835"/>
      <c r="Q151" s="837">
        <v>0</v>
      </c>
      <c r="R151" s="832"/>
      <c r="S151" s="837">
        <v>0</v>
      </c>
      <c r="T151" s="836"/>
      <c r="U151" s="838">
        <v>0</v>
      </c>
    </row>
    <row r="152" spans="1:21" ht="14.4" customHeight="1" x14ac:dyDescent="0.3">
      <c r="A152" s="831">
        <v>30</v>
      </c>
      <c r="B152" s="832" t="s">
        <v>2104</v>
      </c>
      <c r="C152" s="832" t="s">
        <v>2110</v>
      </c>
      <c r="D152" s="833" t="s">
        <v>2760</v>
      </c>
      <c r="E152" s="834" t="s">
        <v>2115</v>
      </c>
      <c r="F152" s="832" t="s">
        <v>2105</v>
      </c>
      <c r="G152" s="832" t="s">
        <v>2225</v>
      </c>
      <c r="H152" s="832" t="s">
        <v>545</v>
      </c>
      <c r="I152" s="832" t="s">
        <v>2399</v>
      </c>
      <c r="J152" s="832" t="s">
        <v>661</v>
      </c>
      <c r="K152" s="832" t="s">
        <v>2400</v>
      </c>
      <c r="L152" s="835">
        <v>271.94</v>
      </c>
      <c r="M152" s="835">
        <v>271.94</v>
      </c>
      <c r="N152" s="832">
        <v>1</v>
      </c>
      <c r="O152" s="836">
        <v>0.5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30</v>
      </c>
      <c r="B153" s="832" t="s">
        <v>2104</v>
      </c>
      <c r="C153" s="832" t="s">
        <v>2110</v>
      </c>
      <c r="D153" s="833" t="s">
        <v>2760</v>
      </c>
      <c r="E153" s="834" t="s">
        <v>2115</v>
      </c>
      <c r="F153" s="832" t="s">
        <v>2105</v>
      </c>
      <c r="G153" s="832" t="s">
        <v>2401</v>
      </c>
      <c r="H153" s="832" t="s">
        <v>577</v>
      </c>
      <c r="I153" s="832" t="s">
        <v>2402</v>
      </c>
      <c r="J153" s="832" t="s">
        <v>2403</v>
      </c>
      <c r="K153" s="832" t="s">
        <v>2404</v>
      </c>
      <c r="L153" s="835">
        <v>184.74</v>
      </c>
      <c r="M153" s="835">
        <v>184.74</v>
      </c>
      <c r="N153" s="832">
        <v>1</v>
      </c>
      <c r="O153" s="836">
        <v>1</v>
      </c>
      <c r="P153" s="835">
        <v>184.74</v>
      </c>
      <c r="Q153" s="837">
        <v>1</v>
      </c>
      <c r="R153" s="832">
        <v>1</v>
      </c>
      <c r="S153" s="837">
        <v>1</v>
      </c>
      <c r="T153" s="836">
        <v>1</v>
      </c>
      <c r="U153" s="838">
        <v>1</v>
      </c>
    </row>
    <row r="154" spans="1:21" ht="14.4" customHeight="1" x14ac:dyDescent="0.3">
      <c r="A154" s="831">
        <v>30</v>
      </c>
      <c r="B154" s="832" t="s">
        <v>2104</v>
      </c>
      <c r="C154" s="832" t="s">
        <v>2110</v>
      </c>
      <c r="D154" s="833" t="s">
        <v>2760</v>
      </c>
      <c r="E154" s="834" t="s">
        <v>2115</v>
      </c>
      <c r="F154" s="832" t="s">
        <v>2105</v>
      </c>
      <c r="G154" s="832" t="s">
        <v>2405</v>
      </c>
      <c r="H154" s="832" t="s">
        <v>577</v>
      </c>
      <c r="I154" s="832" t="s">
        <v>1886</v>
      </c>
      <c r="J154" s="832" t="s">
        <v>1165</v>
      </c>
      <c r="K154" s="832" t="s">
        <v>1887</v>
      </c>
      <c r="L154" s="835">
        <v>0</v>
      </c>
      <c r="M154" s="835">
        <v>0</v>
      </c>
      <c r="N154" s="832">
        <v>5</v>
      </c>
      <c r="O154" s="836">
        <v>1</v>
      </c>
      <c r="P154" s="835">
        <v>0</v>
      </c>
      <c r="Q154" s="837"/>
      <c r="R154" s="832">
        <v>2</v>
      </c>
      <c r="S154" s="837">
        <v>0.4</v>
      </c>
      <c r="T154" s="836">
        <v>0.5</v>
      </c>
      <c r="U154" s="838">
        <v>0.5</v>
      </c>
    </row>
    <row r="155" spans="1:21" ht="14.4" customHeight="1" x14ac:dyDescent="0.3">
      <c r="A155" s="831">
        <v>30</v>
      </c>
      <c r="B155" s="832" t="s">
        <v>2104</v>
      </c>
      <c r="C155" s="832" t="s">
        <v>2110</v>
      </c>
      <c r="D155" s="833" t="s">
        <v>2760</v>
      </c>
      <c r="E155" s="834" t="s">
        <v>2115</v>
      </c>
      <c r="F155" s="832" t="s">
        <v>2105</v>
      </c>
      <c r="G155" s="832" t="s">
        <v>2405</v>
      </c>
      <c r="H155" s="832" t="s">
        <v>577</v>
      </c>
      <c r="I155" s="832" t="s">
        <v>1888</v>
      </c>
      <c r="J155" s="832" t="s">
        <v>1165</v>
      </c>
      <c r="K155" s="832" t="s">
        <v>1889</v>
      </c>
      <c r="L155" s="835">
        <v>0</v>
      </c>
      <c r="M155" s="835">
        <v>0</v>
      </c>
      <c r="N155" s="832">
        <v>1</v>
      </c>
      <c r="O155" s="836">
        <v>0.5</v>
      </c>
      <c r="P155" s="835">
        <v>0</v>
      </c>
      <c r="Q155" s="837"/>
      <c r="R155" s="832">
        <v>1</v>
      </c>
      <c r="S155" s="837">
        <v>1</v>
      </c>
      <c r="T155" s="836">
        <v>0.5</v>
      </c>
      <c r="U155" s="838">
        <v>1</v>
      </c>
    </row>
    <row r="156" spans="1:21" ht="14.4" customHeight="1" x14ac:dyDescent="0.3">
      <c r="A156" s="831">
        <v>30</v>
      </c>
      <c r="B156" s="832" t="s">
        <v>2104</v>
      </c>
      <c r="C156" s="832" t="s">
        <v>2110</v>
      </c>
      <c r="D156" s="833" t="s">
        <v>2760</v>
      </c>
      <c r="E156" s="834" t="s">
        <v>2115</v>
      </c>
      <c r="F156" s="832" t="s">
        <v>2105</v>
      </c>
      <c r="G156" s="832" t="s">
        <v>2406</v>
      </c>
      <c r="H156" s="832" t="s">
        <v>577</v>
      </c>
      <c r="I156" s="832" t="s">
        <v>2407</v>
      </c>
      <c r="J156" s="832" t="s">
        <v>1978</v>
      </c>
      <c r="K156" s="832" t="s">
        <v>2408</v>
      </c>
      <c r="L156" s="835">
        <v>1544.99</v>
      </c>
      <c r="M156" s="835">
        <v>1544.99</v>
      </c>
      <c r="N156" s="832">
        <v>1</v>
      </c>
      <c r="O156" s="836">
        <v>1</v>
      </c>
      <c r="P156" s="835">
        <v>1544.99</v>
      </c>
      <c r="Q156" s="837">
        <v>1</v>
      </c>
      <c r="R156" s="832">
        <v>1</v>
      </c>
      <c r="S156" s="837">
        <v>1</v>
      </c>
      <c r="T156" s="836">
        <v>1</v>
      </c>
      <c r="U156" s="838">
        <v>1</v>
      </c>
    </row>
    <row r="157" spans="1:21" ht="14.4" customHeight="1" x14ac:dyDescent="0.3">
      <c r="A157" s="831">
        <v>30</v>
      </c>
      <c r="B157" s="832" t="s">
        <v>2104</v>
      </c>
      <c r="C157" s="832" t="s">
        <v>2110</v>
      </c>
      <c r="D157" s="833" t="s">
        <v>2760</v>
      </c>
      <c r="E157" s="834" t="s">
        <v>2115</v>
      </c>
      <c r="F157" s="832" t="s">
        <v>2105</v>
      </c>
      <c r="G157" s="832" t="s">
        <v>2409</v>
      </c>
      <c r="H157" s="832" t="s">
        <v>545</v>
      </c>
      <c r="I157" s="832" t="s">
        <v>2410</v>
      </c>
      <c r="J157" s="832" t="s">
        <v>2411</v>
      </c>
      <c r="K157" s="832" t="s">
        <v>1714</v>
      </c>
      <c r="L157" s="835">
        <v>101.23</v>
      </c>
      <c r="M157" s="835">
        <v>303.69</v>
      </c>
      <c r="N157" s="832">
        <v>3</v>
      </c>
      <c r="O157" s="836">
        <v>1</v>
      </c>
      <c r="P157" s="835">
        <v>303.69</v>
      </c>
      <c r="Q157" s="837">
        <v>1</v>
      </c>
      <c r="R157" s="832">
        <v>3</v>
      </c>
      <c r="S157" s="837">
        <v>1</v>
      </c>
      <c r="T157" s="836">
        <v>1</v>
      </c>
      <c r="U157" s="838">
        <v>1</v>
      </c>
    </row>
    <row r="158" spans="1:21" ht="14.4" customHeight="1" x14ac:dyDescent="0.3">
      <c r="A158" s="831">
        <v>30</v>
      </c>
      <c r="B158" s="832" t="s">
        <v>2104</v>
      </c>
      <c r="C158" s="832" t="s">
        <v>2110</v>
      </c>
      <c r="D158" s="833" t="s">
        <v>2760</v>
      </c>
      <c r="E158" s="834" t="s">
        <v>2115</v>
      </c>
      <c r="F158" s="832" t="s">
        <v>2105</v>
      </c>
      <c r="G158" s="832" t="s">
        <v>2412</v>
      </c>
      <c r="H158" s="832" t="s">
        <v>577</v>
      </c>
      <c r="I158" s="832" t="s">
        <v>1603</v>
      </c>
      <c r="J158" s="832" t="s">
        <v>1604</v>
      </c>
      <c r="K158" s="832" t="s">
        <v>1605</v>
      </c>
      <c r="L158" s="835">
        <v>672.95</v>
      </c>
      <c r="M158" s="835">
        <v>672.95</v>
      </c>
      <c r="N158" s="832">
        <v>1</v>
      </c>
      <c r="O158" s="836">
        <v>0.5</v>
      </c>
      <c r="P158" s="835"/>
      <c r="Q158" s="837">
        <v>0</v>
      </c>
      <c r="R158" s="832"/>
      <c r="S158" s="837">
        <v>0</v>
      </c>
      <c r="T158" s="836"/>
      <c r="U158" s="838">
        <v>0</v>
      </c>
    </row>
    <row r="159" spans="1:21" ht="14.4" customHeight="1" x14ac:dyDescent="0.3">
      <c r="A159" s="831">
        <v>30</v>
      </c>
      <c r="B159" s="832" t="s">
        <v>2104</v>
      </c>
      <c r="C159" s="832" t="s">
        <v>2110</v>
      </c>
      <c r="D159" s="833" t="s">
        <v>2760</v>
      </c>
      <c r="E159" s="834" t="s">
        <v>2115</v>
      </c>
      <c r="F159" s="832" t="s">
        <v>2107</v>
      </c>
      <c r="G159" s="832" t="s">
        <v>2413</v>
      </c>
      <c r="H159" s="832" t="s">
        <v>545</v>
      </c>
      <c r="I159" s="832" t="s">
        <v>2414</v>
      </c>
      <c r="J159" s="832" t="s">
        <v>2415</v>
      </c>
      <c r="K159" s="832" t="s">
        <v>2416</v>
      </c>
      <c r="L159" s="835">
        <v>410</v>
      </c>
      <c r="M159" s="835">
        <v>820</v>
      </c>
      <c r="N159" s="832">
        <v>2</v>
      </c>
      <c r="O159" s="836">
        <v>2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30</v>
      </c>
      <c r="B160" s="832" t="s">
        <v>2104</v>
      </c>
      <c r="C160" s="832" t="s">
        <v>2110</v>
      </c>
      <c r="D160" s="833" t="s">
        <v>2760</v>
      </c>
      <c r="E160" s="834" t="s">
        <v>2115</v>
      </c>
      <c r="F160" s="832" t="s">
        <v>2107</v>
      </c>
      <c r="G160" s="832" t="s">
        <v>2417</v>
      </c>
      <c r="H160" s="832" t="s">
        <v>545</v>
      </c>
      <c r="I160" s="832" t="s">
        <v>2418</v>
      </c>
      <c r="J160" s="832" t="s">
        <v>2419</v>
      </c>
      <c r="K160" s="832" t="s">
        <v>2420</v>
      </c>
      <c r="L160" s="835">
        <v>135.43</v>
      </c>
      <c r="M160" s="835">
        <v>1218.8700000000001</v>
      </c>
      <c r="N160" s="832">
        <v>9</v>
      </c>
      <c r="O160" s="836">
        <v>1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30</v>
      </c>
      <c r="B161" s="832" t="s">
        <v>2104</v>
      </c>
      <c r="C161" s="832" t="s">
        <v>2110</v>
      </c>
      <c r="D161" s="833" t="s">
        <v>2760</v>
      </c>
      <c r="E161" s="834" t="s">
        <v>2117</v>
      </c>
      <c r="F161" s="832" t="s">
        <v>2105</v>
      </c>
      <c r="G161" s="832" t="s">
        <v>2165</v>
      </c>
      <c r="H161" s="832" t="s">
        <v>545</v>
      </c>
      <c r="I161" s="832" t="s">
        <v>2421</v>
      </c>
      <c r="J161" s="832" t="s">
        <v>2167</v>
      </c>
      <c r="K161" s="832" t="s">
        <v>2422</v>
      </c>
      <c r="L161" s="835">
        <v>43.21</v>
      </c>
      <c r="M161" s="835">
        <v>43.21</v>
      </c>
      <c r="N161" s="832">
        <v>1</v>
      </c>
      <c r="O161" s="836">
        <v>1</v>
      </c>
      <c r="P161" s="835">
        <v>43.21</v>
      </c>
      <c r="Q161" s="837">
        <v>1</v>
      </c>
      <c r="R161" s="832">
        <v>1</v>
      </c>
      <c r="S161" s="837">
        <v>1</v>
      </c>
      <c r="T161" s="836">
        <v>1</v>
      </c>
      <c r="U161" s="838">
        <v>1</v>
      </c>
    </row>
    <row r="162" spans="1:21" ht="14.4" customHeight="1" x14ac:dyDescent="0.3">
      <c r="A162" s="831">
        <v>30</v>
      </c>
      <c r="B162" s="832" t="s">
        <v>2104</v>
      </c>
      <c r="C162" s="832" t="s">
        <v>2110</v>
      </c>
      <c r="D162" s="833" t="s">
        <v>2760</v>
      </c>
      <c r="E162" s="834" t="s">
        <v>2118</v>
      </c>
      <c r="F162" s="832" t="s">
        <v>2105</v>
      </c>
      <c r="G162" s="832" t="s">
        <v>2125</v>
      </c>
      <c r="H162" s="832" t="s">
        <v>577</v>
      </c>
      <c r="I162" s="832" t="s">
        <v>1826</v>
      </c>
      <c r="J162" s="832" t="s">
        <v>590</v>
      </c>
      <c r="K162" s="832" t="s">
        <v>591</v>
      </c>
      <c r="L162" s="835">
        <v>21.76</v>
      </c>
      <c r="M162" s="835">
        <v>65.28</v>
      </c>
      <c r="N162" s="832">
        <v>3</v>
      </c>
      <c r="O162" s="836">
        <v>1.5</v>
      </c>
      <c r="P162" s="835"/>
      <c r="Q162" s="837">
        <v>0</v>
      </c>
      <c r="R162" s="832"/>
      <c r="S162" s="837">
        <v>0</v>
      </c>
      <c r="T162" s="836"/>
      <c r="U162" s="838">
        <v>0</v>
      </c>
    </row>
    <row r="163" spans="1:21" ht="14.4" customHeight="1" x14ac:dyDescent="0.3">
      <c r="A163" s="831">
        <v>30</v>
      </c>
      <c r="B163" s="832" t="s">
        <v>2104</v>
      </c>
      <c r="C163" s="832" t="s">
        <v>2110</v>
      </c>
      <c r="D163" s="833" t="s">
        <v>2760</v>
      </c>
      <c r="E163" s="834" t="s">
        <v>2118</v>
      </c>
      <c r="F163" s="832" t="s">
        <v>2105</v>
      </c>
      <c r="G163" s="832" t="s">
        <v>2296</v>
      </c>
      <c r="H163" s="832" t="s">
        <v>577</v>
      </c>
      <c r="I163" s="832" t="s">
        <v>1634</v>
      </c>
      <c r="J163" s="832" t="s">
        <v>696</v>
      </c>
      <c r="K163" s="832" t="s">
        <v>1635</v>
      </c>
      <c r="L163" s="835">
        <v>72</v>
      </c>
      <c r="M163" s="835">
        <v>72</v>
      </c>
      <c r="N163" s="832">
        <v>1</v>
      </c>
      <c r="O163" s="836">
        <v>0.5</v>
      </c>
      <c r="P163" s="835">
        <v>72</v>
      </c>
      <c r="Q163" s="837">
        <v>1</v>
      </c>
      <c r="R163" s="832">
        <v>1</v>
      </c>
      <c r="S163" s="837">
        <v>1</v>
      </c>
      <c r="T163" s="836">
        <v>0.5</v>
      </c>
      <c r="U163" s="838">
        <v>1</v>
      </c>
    </row>
    <row r="164" spans="1:21" ht="14.4" customHeight="1" x14ac:dyDescent="0.3">
      <c r="A164" s="831">
        <v>30</v>
      </c>
      <c r="B164" s="832" t="s">
        <v>2104</v>
      </c>
      <c r="C164" s="832" t="s">
        <v>2110</v>
      </c>
      <c r="D164" s="833" t="s">
        <v>2760</v>
      </c>
      <c r="E164" s="834" t="s">
        <v>2118</v>
      </c>
      <c r="F164" s="832" t="s">
        <v>2105</v>
      </c>
      <c r="G164" s="832" t="s">
        <v>2130</v>
      </c>
      <c r="H164" s="832" t="s">
        <v>545</v>
      </c>
      <c r="I164" s="832" t="s">
        <v>2423</v>
      </c>
      <c r="J164" s="832" t="s">
        <v>2424</v>
      </c>
      <c r="K164" s="832" t="s">
        <v>1688</v>
      </c>
      <c r="L164" s="835">
        <v>62.18</v>
      </c>
      <c r="M164" s="835">
        <v>62.18</v>
      </c>
      <c r="N164" s="832">
        <v>1</v>
      </c>
      <c r="O164" s="836">
        <v>0.5</v>
      </c>
      <c r="P164" s="835"/>
      <c r="Q164" s="837">
        <v>0</v>
      </c>
      <c r="R164" s="832"/>
      <c r="S164" s="837">
        <v>0</v>
      </c>
      <c r="T164" s="836"/>
      <c r="U164" s="838">
        <v>0</v>
      </c>
    </row>
    <row r="165" spans="1:21" ht="14.4" customHeight="1" x14ac:dyDescent="0.3">
      <c r="A165" s="831">
        <v>30</v>
      </c>
      <c r="B165" s="832" t="s">
        <v>2104</v>
      </c>
      <c r="C165" s="832" t="s">
        <v>2110</v>
      </c>
      <c r="D165" s="833" t="s">
        <v>2760</v>
      </c>
      <c r="E165" s="834" t="s">
        <v>2118</v>
      </c>
      <c r="F165" s="832" t="s">
        <v>2105</v>
      </c>
      <c r="G165" s="832" t="s">
        <v>2130</v>
      </c>
      <c r="H165" s="832" t="s">
        <v>577</v>
      </c>
      <c r="I165" s="832" t="s">
        <v>1685</v>
      </c>
      <c r="J165" s="832" t="s">
        <v>583</v>
      </c>
      <c r="K165" s="832" t="s">
        <v>1686</v>
      </c>
      <c r="L165" s="835">
        <v>31.09</v>
      </c>
      <c r="M165" s="835">
        <v>31.09</v>
      </c>
      <c r="N165" s="832">
        <v>1</v>
      </c>
      <c r="O165" s="836">
        <v>0.5</v>
      </c>
      <c r="P165" s="835"/>
      <c r="Q165" s="837">
        <v>0</v>
      </c>
      <c r="R165" s="832"/>
      <c r="S165" s="837">
        <v>0</v>
      </c>
      <c r="T165" s="836"/>
      <c r="U165" s="838">
        <v>0</v>
      </c>
    </row>
    <row r="166" spans="1:21" ht="14.4" customHeight="1" x14ac:dyDescent="0.3">
      <c r="A166" s="831">
        <v>30</v>
      </c>
      <c r="B166" s="832" t="s">
        <v>2104</v>
      </c>
      <c r="C166" s="832" t="s">
        <v>2110</v>
      </c>
      <c r="D166" s="833" t="s">
        <v>2760</v>
      </c>
      <c r="E166" s="834" t="s">
        <v>2118</v>
      </c>
      <c r="F166" s="832" t="s">
        <v>2105</v>
      </c>
      <c r="G166" s="832" t="s">
        <v>2425</v>
      </c>
      <c r="H166" s="832" t="s">
        <v>577</v>
      </c>
      <c r="I166" s="832" t="s">
        <v>2426</v>
      </c>
      <c r="J166" s="832" t="s">
        <v>1790</v>
      </c>
      <c r="K166" s="832" t="s">
        <v>2427</v>
      </c>
      <c r="L166" s="835">
        <v>141.09</v>
      </c>
      <c r="M166" s="835">
        <v>282.18</v>
      </c>
      <c r="N166" s="832">
        <v>2</v>
      </c>
      <c r="O166" s="836">
        <v>2</v>
      </c>
      <c r="P166" s="835">
        <v>282.18</v>
      </c>
      <c r="Q166" s="837">
        <v>1</v>
      </c>
      <c r="R166" s="832">
        <v>2</v>
      </c>
      <c r="S166" s="837">
        <v>1</v>
      </c>
      <c r="T166" s="836">
        <v>2</v>
      </c>
      <c r="U166" s="838">
        <v>1</v>
      </c>
    </row>
    <row r="167" spans="1:21" ht="14.4" customHeight="1" x14ac:dyDescent="0.3">
      <c r="A167" s="831">
        <v>30</v>
      </c>
      <c r="B167" s="832" t="s">
        <v>2104</v>
      </c>
      <c r="C167" s="832" t="s">
        <v>2110</v>
      </c>
      <c r="D167" s="833" t="s">
        <v>2760</v>
      </c>
      <c r="E167" s="834" t="s">
        <v>2118</v>
      </c>
      <c r="F167" s="832" t="s">
        <v>2105</v>
      </c>
      <c r="G167" s="832" t="s">
        <v>2302</v>
      </c>
      <c r="H167" s="832" t="s">
        <v>577</v>
      </c>
      <c r="I167" s="832" t="s">
        <v>1669</v>
      </c>
      <c r="J167" s="832" t="s">
        <v>1670</v>
      </c>
      <c r="K167" s="832" t="s">
        <v>1671</v>
      </c>
      <c r="L167" s="835">
        <v>65.540000000000006</v>
      </c>
      <c r="M167" s="835">
        <v>65.540000000000006</v>
      </c>
      <c r="N167" s="832">
        <v>1</v>
      </c>
      <c r="O167" s="836">
        <v>0.5</v>
      </c>
      <c r="P167" s="835"/>
      <c r="Q167" s="837">
        <v>0</v>
      </c>
      <c r="R167" s="832"/>
      <c r="S167" s="837">
        <v>0</v>
      </c>
      <c r="T167" s="836"/>
      <c r="U167" s="838">
        <v>0</v>
      </c>
    </row>
    <row r="168" spans="1:21" ht="14.4" customHeight="1" x14ac:dyDescent="0.3">
      <c r="A168" s="831">
        <v>30</v>
      </c>
      <c r="B168" s="832" t="s">
        <v>2104</v>
      </c>
      <c r="C168" s="832" t="s">
        <v>2110</v>
      </c>
      <c r="D168" s="833" t="s">
        <v>2760</v>
      </c>
      <c r="E168" s="834" t="s">
        <v>2118</v>
      </c>
      <c r="F168" s="832" t="s">
        <v>2105</v>
      </c>
      <c r="G168" s="832" t="s">
        <v>2428</v>
      </c>
      <c r="H168" s="832" t="s">
        <v>577</v>
      </c>
      <c r="I168" s="832" t="s">
        <v>2429</v>
      </c>
      <c r="J168" s="832" t="s">
        <v>1674</v>
      </c>
      <c r="K168" s="832" t="s">
        <v>1738</v>
      </c>
      <c r="L168" s="835">
        <v>70.23</v>
      </c>
      <c r="M168" s="835">
        <v>70.23</v>
      </c>
      <c r="N168" s="832">
        <v>1</v>
      </c>
      <c r="O168" s="836">
        <v>0.5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" customHeight="1" x14ac:dyDescent="0.3">
      <c r="A169" s="831">
        <v>30</v>
      </c>
      <c r="B169" s="832" t="s">
        <v>2104</v>
      </c>
      <c r="C169" s="832" t="s">
        <v>2110</v>
      </c>
      <c r="D169" s="833" t="s">
        <v>2760</v>
      </c>
      <c r="E169" s="834" t="s">
        <v>2118</v>
      </c>
      <c r="F169" s="832" t="s">
        <v>2105</v>
      </c>
      <c r="G169" s="832" t="s">
        <v>2428</v>
      </c>
      <c r="H169" s="832" t="s">
        <v>577</v>
      </c>
      <c r="I169" s="832" t="s">
        <v>1673</v>
      </c>
      <c r="J169" s="832" t="s">
        <v>1674</v>
      </c>
      <c r="K169" s="832" t="s">
        <v>1675</v>
      </c>
      <c r="L169" s="835">
        <v>17.559999999999999</v>
      </c>
      <c r="M169" s="835">
        <v>17.559999999999999</v>
      </c>
      <c r="N169" s="832">
        <v>1</v>
      </c>
      <c r="O169" s="836">
        <v>0.5</v>
      </c>
      <c r="P169" s="835">
        <v>17.559999999999999</v>
      </c>
      <c r="Q169" s="837">
        <v>1</v>
      </c>
      <c r="R169" s="832">
        <v>1</v>
      </c>
      <c r="S169" s="837">
        <v>1</v>
      </c>
      <c r="T169" s="836">
        <v>0.5</v>
      </c>
      <c r="U169" s="838">
        <v>1</v>
      </c>
    </row>
    <row r="170" spans="1:21" ht="14.4" customHeight="1" x14ac:dyDescent="0.3">
      <c r="A170" s="831">
        <v>30</v>
      </c>
      <c r="B170" s="832" t="s">
        <v>2104</v>
      </c>
      <c r="C170" s="832" t="s">
        <v>2110</v>
      </c>
      <c r="D170" s="833" t="s">
        <v>2760</v>
      </c>
      <c r="E170" s="834" t="s">
        <v>2118</v>
      </c>
      <c r="F170" s="832" t="s">
        <v>2105</v>
      </c>
      <c r="G170" s="832" t="s">
        <v>2428</v>
      </c>
      <c r="H170" s="832" t="s">
        <v>577</v>
      </c>
      <c r="I170" s="832" t="s">
        <v>1676</v>
      </c>
      <c r="J170" s="832" t="s">
        <v>1674</v>
      </c>
      <c r="K170" s="832" t="s">
        <v>1677</v>
      </c>
      <c r="L170" s="835">
        <v>35.11</v>
      </c>
      <c r="M170" s="835">
        <v>35.11</v>
      </c>
      <c r="N170" s="832">
        <v>1</v>
      </c>
      <c r="O170" s="836">
        <v>0.5</v>
      </c>
      <c r="P170" s="835"/>
      <c r="Q170" s="837">
        <v>0</v>
      </c>
      <c r="R170" s="832"/>
      <c r="S170" s="837">
        <v>0</v>
      </c>
      <c r="T170" s="836"/>
      <c r="U170" s="838">
        <v>0</v>
      </c>
    </row>
    <row r="171" spans="1:21" ht="14.4" customHeight="1" x14ac:dyDescent="0.3">
      <c r="A171" s="831">
        <v>30</v>
      </c>
      <c r="B171" s="832" t="s">
        <v>2104</v>
      </c>
      <c r="C171" s="832" t="s">
        <v>2110</v>
      </c>
      <c r="D171" s="833" t="s">
        <v>2760</v>
      </c>
      <c r="E171" s="834" t="s">
        <v>2118</v>
      </c>
      <c r="F171" s="832" t="s">
        <v>2105</v>
      </c>
      <c r="G171" s="832" t="s">
        <v>2430</v>
      </c>
      <c r="H171" s="832" t="s">
        <v>545</v>
      </c>
      <c r="I171" s="832" t="s">
        <v>2431</v>
      </c>
      <c r="J171" s="832" t="s">
        <v>2432</v>
      </c>
      <c r="K171" s="832" t="s">
        <v>2433</v>
      </c>
      <c r="L171" s="835">
        <v>772.5</v>
      </c>
      <c r="M171" s="835">
        <v>772.5</v>
      </c>
      <c r="N171" s="832">
        <v>1</v>
      </c>
      <c r="O171" s="836">
        <v>1</v>
      </c>
      <c r="P171" s="835"/>
      <c r="Q171" s="837">
        <v>0</v>
      </c>
      <c r="R171" s="832"/>
      <c r="S171" s="837">
        <v>0</v>
      </c>
      <c r="T171" s="836"/>
      <c r="U171" s="838">
        <v>0</v>
      </c>
    </row>
    <row r="172" spans="1:21" ht="14.4" customHeight="1" x14ac:dyDescent="0.3">
      <c r="A172" s="831">
        <v>30</v>
      </c>
      <c r="B172" s="832" t="s">
        <v>2104</v>
      </c>
      <c r="C172" s="832" t="s">
        <v>2110</v>
      </c>
      <c r="D172" s="833" t="s">
        <v>2760</v>
      </c>
      <c r="E172" s="834" t="s">
        <v>2118</v>
      </c>
      <c r="F172" s="832" t="s">
        <v>2105</v>
      </c>
      <c r="G172" s="832" t="s">
        <v>2136</v>
      </c>
      <c r="H172" s="832" t="s">
        <v>545</v>
      </c>
      <c r="I172" s="832" t="s">
        <v>2137</v>
      </c>
      <c r="J172" s="832" t="s">
        <v>711</v>
      </c>
      <c r="K172" s="832" t="s">
        <v>2138</v>
      </c>
      <c r="L172" s="835">
        <v>45.56</v>
      </c>
      <c r="M172" s="835">
        <v>45.56</v>
      </c>
      <c r="N172" s="832">
        <v>1</v>
      </c>
      <c r="O172" s="836">
        <v>0.5</v>
      </c>
      <c r="P172" s="835"/>
      <c r="Q172" s="837">
        <v>0</v>
      </c>
      <c r="R172" s="832"/>
      <c r="S172" s="837">
        <v>0</v>
      </c>
      <c r="T172" s="836"/>
      <c r="U172" s="838">
        <v>0</v>
      </c>
    </row>
    <row r="173" spans="1:21" ht="14.4" customHeight="1" x14ac:dyDescent="0.3">
      <c r="A173" s="831">
        <v>30</v>
      </c>
      <c r="B173" s="832" t="s">
        <v>2104</v>
      </c>
      <c r="C173" s="832" t="s">
        <v>2110</v>
      </c>
      <c r="D173" s="833" t="s">
        <v>2760</v>
      </c>
      <c r="E173" s="834" t="s">
        <v>2118</v>
      </c>
      <c r="F173" s="832" t="s">
        <v>2105</v>
      </c>
      <c r="G173" s="832" t="s">
        <v>2434</v>
      </c>
      <c r="H173" s="832" t="s">
        <v>545</v>
      </c>
      <c r="I173" s="832" t="s">
        <v>2435</v>
      </c>
      <c r="J173" s="832" t="s">
        <v>667</v>
      </c>
      <c r="K173" s="832" t="s">
        <v>2436</v>
      </c>
      <c r="L173" s="835">
        <v>0</v>
      </c>
      <c r="M173" s="835">
        <v>0</v>
      </c>
      <c r="N173" s="832">
        <v>2</v>
      </c>
      <c r="O173" s="836">
        <v>1</v>
      </c>
      <c r="P173" s="835">
        <v>0</v>
      </c>
      <c r="Q173" s="837"/>
      <c r="R173" s="832">
        <v>2</v>
      </c>
      <c r="S173" s="837">
        <v>1</v>
      </c>
      <c r="T173" s="836">
        <v>1</v>
      </c>
      <c r="U173" s="838">
        <v>1</v>
      </c>
    </row>
    <row r="174" spans="1:21" ht="14.4" customHeight="1" x14ac:dyDescent="0.3">
      <c r="A174" s="831">
        <v>30</v>
      </c>
      <c r="B174" s="832" t="s">
        <v>2104</v>
      </c>
      <c r="C174" s="832" t="s">
        <v>2110</v>
      </c>
      <c r="D174" s="833" t="s">
        <v>2760</v>
      </c>
      <c r="E174" s="834" t="s">
        <v>2118</v>
      </c>
      <c r="F174" s="832" t="s">
        <v>2105</v>
      </c>
      <c r="G174" s="832" t="s">
        <v>2327</v>
      </c>
      <c r="H174" s="832" t="s">
        <v>577</v>
      </c>
      <c r="I174" s="832" t="s">
        <v>2437</v>
      </c>
      <c r="J174" s="832" t="s">
        <v>2438</v>
      </c>
      <c r="K174" s="832" t="s">
        <v>2439</v>
      </c>
      <c r="L174" s="835">
        <v>186.57</v>
      </c>
      <c r="M174" s="835">
        <v>186.57</v>
      </c>
      <c r="N174" s="832">
        <v>1</v>
      </c>
      <c r="O174" s="836">
        <v>0.5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" customHeight="1" x14ac:dyDescent="0.3">
      <c r="A175" s="831">
        <v>30</v>
      </c>
      <c r="B175" s="832" t="s">
        <v>2104</v>
      </c>
      <c r="C175" s="832" t="s">
        <v>2110</v>
      </c>
      <c r="D175" s="833" t="s">
        <v>2760</v>
      </c>
      <c r="E175" s="834" t="s">
        <v>2118</v>
      </c>
      <c r="F175" s="832" t="s">
        <v>2105</v>
      </c>
      <c r="G175" s="832" t="s">
        <v>2143</v>
      </c>
      <c r="H175" s="832" t="s">
        <v>577</v>
      </c>
      <c r="I175" s="832" t="s">
        <v>1644</v>
      </c>
      <c r="J175" s="832" t="s">
        <v>814</v>
      </c>
      <c r="K175" s="832" t="s">
        <v>1645</v>
      </c>
      <c r="L175" s="835">
        <v>42.51</v>
      </c>
      <c r="M175" s="835">
        <v>127.53</v>
      </c>
      <c r="N175" s="832">
        <v>3</v>
      </c>
      <c r="O175" s="836">
        <v>1.5</v>
      </c>
      <c r="P175" s="835">
        <v>42.51</v>
      </c>
      <c r="Q175" s="837">
        <v>0.33333333333333331</v>
      </c>
      <c r="R175" s="832">
        <v>1</v>
      </c>
      <c r="S175" s="837">
        <v>0.33333333333333331</v>
      </c>
      <c r="T175" s="836">
        <v>0.5</v>
      </c>
      <c r="U175" s="838">
        <v>0.33333333333333331</v>
      </c>
    </row>
    <row r="176" spans="1:21" ht="14.4" customHeight="1" x14ac:dyDescent="0.3">
      <c r="A176" s="831">
        <v>30</v>
      </c>
      <c r="B176" s="832" t="s">
        <v>2104</v>
      </c>
      <c r="C176" s="832" t="s">
        <v>2110</v>
      </c>
      <c r="D176" s="833" t="s">
        <v>2760</v>
      </c>
      <c r="E176" s="834" t="s">
        <v>2118</v>
      </c>
      <c r="F176" s="832" t="s">
        <v>2105</v>
      </c>
      <c r="G176" s="832" t="s">
        <v>2143</v>
      </c>
      <c r="H176" s="832" t="s">
        <v>577</v>
      </c>
      <c r="I176" s="832" t="s">
        <v>1648</v>
      </c>
      <c r="J176" s="832" t="s">
        <v>812</v>
      </c>
      <c r="K176" s="832" t="s">
        <v>1649</v>
      </c>
      <c r="L176" s="835">
        <v>58.97</v>
      </c>
      <c r="M176" s="835">
        <v>58.97</v>
      </c>
      <c r="N176" s="832">
        <v>1</v>
      </c>
      <c r="O176" s="836">
        <v>0.5</v>
      </c>
      <c r="P176" s="835"/>
      <c r="Q176" s="837">
        <v>0</v>
      </c>
      <c r="R176" s="832"/>
      <c r="S176" s="837">
        <v>0</v>
      </c>
      <c r="T176" s="836"/>
      <c r="U176" s="838">
        <v>0</v>
      </c>
    </row>
    <row r="177" spans="1:21" ht="14.4" customHeight="1" x14ac:dyDescent="0.3">
      <c r="A177" s="831">
        <v>30</v>
      </c>
      <c r="B177" s="832" t="s">
        <v>2104</v>
      </c>
      <c r="C177" s="832" t="s">
        <v>2110</v>
      </c>
      <c r="D177" s="833" t="s">
        <v>2760</v>
      </c>
      <c r="E177" s="834" t="s">
        <v>2118</v>
      </c>
      <c r="F177" s="832" t="s">
        <v>2105</v>
      </c>
      <c r="G177" s="832" t="s">
        <v>2440</v>
      </c>
      <c r="H177" s="832" t="s">
        <v>545</v>
      </c>
      <c r="I177" s="832" t="s">
        <v>2441</v>
      </c>
      <c r="J177" s="832" t="s">
        <v>716</v>
      </c>
      <c r="K177" s="832" t="s">
        <v>2442</v>
      </c>
      <c r="L177" s="835">
        <v>46.25</v>
      </c>
      <c r="M177" s="835">
        <v>46.25</v>
      </c>
      <c r="N177" s="832">
        <v>1</v>
      </c>
      <c r="O177" s="836">
        <v>0.5</v>
      </c>
      <c r="P177" s="835"/>
      <c r="Q177" s="837">
        <v>0</v>
      </c>
      <c r="R177" s="832"/>
      <c r="S177" s="837">
        <v>0</v>
      </c>
      <c r="T177" s="836"/>
      <c r="U177" s="838">
        <v>0</v>
      </c>
    </row>
    <row r="178" spans="1:21" ht="14.4" customHeight="1" x14ac:dyDescent="0.3">
      <c r="A178" s="831">
        <v>30</v>
      </c>
      <c r="B178" s="832" t="s">
        <v>2104</v>
      </c>
      <c r="C178" s="832" t="s">
        <v>2110</v>
      </c>
      <c r="D178" s="833" t="s">
        <v>2760</v>
      </c>
      <c r="E178" s="834" t="s">
        <v>2118</v>
      </c>
      <c r="F178" s="832" t="s">
        <v>2105</v>
      </c>
      <c r="G178" s="832" t="s">
        <v>2330</v>
      </c>
      <c r="H178" s="832" t="s">
        <v>545</v>
      </c>
      <c r="I178" s="832" t="s">
        <v>2331</v>
      </c>
      <c r="J178" s="832" t="s">
        <v>935</v>
      </c>
      <c r="K178" s="832" t="s">
        <v>2332</v>
      </c>
      <c r="L178" s="835">
        <v>107.27</v>
      </c>
      <c r="M178" s="835">
        <v>214.54</v>
      </c>
      <c r="N178" s="832">
        <v>2</v>
      </c>
      <c r="O178" s="836">
        <v>1</v>
      </c>
      <c r="P178" s="835">
        <v>214.54</v>
      </c>
      <c r="Q178" s="837">
        <v>1</v>
      </c>
      <c r="R178" s="832">
        <v>2</v>
      </c>
      <c r="S178" s="837">
        <v>1</v>
      </c>
      <c r="T178" s="836">
        <v>1</v>
      </c>
      <c r="U178" s="838">
        <v>1</v>
      </c>
    </row>
    <row r="179" spans="1:21" ht="14.4" customHeight="1" x14ac:dyDescent="0.3">
      <c r="A179" s="831">
        <v>30</v>
      </c>
      <c r="B179" s="832" t="s">
        <v>2104</v>
      </c>
      <c r="C179" s="832" t="s">
        <v>2110</v>
      </c>
      <c r="D179" s="833" t="s">
        <v>2760</v>
      </c>
      <c r="E179" s="834" t="s">
        <v>2118</v>
      </c>
      <c r="F179" s="832" t="s">
        <v>2105</v>
      </c>
      <c r="G179" s="832" t="s">
        <v>2201</v>
      </c>
      <c r="H179" s="832" t="s">
        <v>545</v>
      </c>
      <c r="I179" s="832" t="s">
        <v>2202</v>
      </c>
      <c r="J179" s="832" t="s">
        <v>878</v>
      </c>
      <c r="K179" s="832" t="s">
        <v>2203</v>
      </c>
      <c r="L179" s="835">
        <v>45.03</v>
      </c>
      <c r="M179" s="835">
        <v>45.03</v>
      </c>
      <c r="N179" s="832">
        <v>1</v>
      </c>
      <c r="O179" s="836">
        <v>0.5</v>
      </c>
      <c r="P179" s="835"/>
      <c r="Q179" s="837">
        <v>0</v>
      </c>
      <c r="R179" s="832"/>
      <c r="S179" s="837">
        <v>0</v>
      </c>
      <c r="T179" s="836"/>
      <c r="U179" s="838">
        <v>0</v>
      </c>
    </row>
    <row r="180" spans="1:21" ht="14.4" customHeight="1" x14ac:dyDescent="0.3">
      <c r="A180" s="831">
        <v>30</v>
      </c>
      <c r="B180" s="832" t="s">
        <v>2104</v>
      </c>
      <c r="C180" s="832" t="s">
        <v>2110</v>
      </c>
      <c r="D180" s="833" t="s">
        <v>2760</v>
      </c>
      <c r="E180" s="834" t="s">
        <v>2118</v>
      </c>
      <c r="F180" s="832" t="s">
        <v>2105</v>
      </c>
      <c r="G180" s="832" t="s">
        <v>2443</v>
      </c>
      <c r="H180" s="832" t="s">
        <v>545</v>
      </c>
      <c r="I180" s="832" t="s">
        <v>2444</v>
      </c>
      <c r="J180" s="832" t="s">
        <v>2445</v>
      </c>
      <c r="K180" s="832" t="s">
        <v>2446</v>
      </c>
      <c r="L180" s="835">
        <v>49.2</v>
      </c>
      <c r="M180" s="835">
        <v>49.2</v>
      </c>
      <c r="N180" s="832">
        <v>1</v>
      </c>
      <c r="O180" s="836">
        <v>0.5</v>
      </c>
      <c r="P180" s="835"/>
      <c r="Q180" s="837">
        <v>0</v>
      </c>
      <c r="R180" s="832"/>
      <c r="S180" s="837">
        <v>0</v>
      </c>
      <c r="T180" s="836"/>
      <c r="U180" s="838">
        <v>0</v>
      </c>
    </row>
    <row r="181" spans="1:21" ht="14.4" customHeight="1" x14ac:dyDescent="0.3">
      <c r="A181" s="831">
        <v>30</v>
      </c>
      <c r="B181" s="832" t="s">
        <v>2104</v>
      </c>
      <c r="C181" s="832" t="s">
        <v>2110</v>
      </c>
      <c r="D181" s="833" t="s">
        <v>2760</v>
      </c>
      <c r="E181" s="834" t="s">
        <v>2118</v>
      </c>
      <c r="F181" s="832" t="s">
        <v>2105</v>
      </c>
      <c r="G181" s="832" t="s">
        <v>2447</v>
      </c>
      <c r="H181" s="832" t="s">
        <v>545</v>
      </c>
      <c r="I181" s="832" t="s">
        <v>2448</v>
      </c>
      <c r="J181" s="832" t="s">
        <v>955</v>
      </c>
      <c r="K181" s="832" t="s">
        <v>2449</v>
      </c>
      <c r="L181" s="835">
        <v>118.65</v>
      </c>
      <c r="M181" s="835">
        <v>237.3</v>
      </c>
      <c r="N181" s="832">
        <v>2</v>
      </c>
      <c r="O181" s="836">
        <v>1</v>
      </c>
      <c r="P181" s="835">
        <v>118.65</v>
      </c>
      <c r="Q181" s="837">
        <v>0.5</v>
      </c>
      <c r="R181" s="832">
        <v>1</v>
      </c>
      <c r="S181" s="837">
        <v>0.5</v>
      </c>
      <c r="T181" s="836">
        <v>0.5</v>
      </c>
      <c r="U181" s="838">
        <v>0.5</v>
      </c>
    </row>
    <row r="182" spans="1:21" ht="14.4" customHeight="1" x14ac:dyDescent="0.3">
      <c r="A182" s="831">
        <v>30</v>
      </c>
      <c r="B182" s="832" t="s">
        <v>2104</v>
      </c>
      <c r="C182" s="832" t="s">
        <v>2110</v>
      </c>
      <c r="D182" s="833" t="s">
        <v>2760</v>
      </c>
      <c r="E182" s="834" t="s">
        <v>2118</v>
      </c>
      <c r="F182" s="832" t="s">
        <v>2105</v>
      </c>
      <c r="G182" s="832" t="s">
        <v>2450</v>
      </c>
      <c r="H182" s="832" t="s">
        <v>545</v>
      </c>
      <c r="I182" s="832" t="s">
        <v>2451</v>
      </c>
      <c r="J182" s="832" t="s">
        <v>2452</v>
      </c>
      <c r="K182" s="832" t="s">
        <v>2453</v>
      </c>
      <c r="L182" s="835">
        <v>73.83</v>
      </c>
      <c r="M182" s="835">
        <v>73.83</v>
      </c>
      <c r="N182" s="832">
        <v>1</v>
      </c>
      <c r="O182" s="836">
        <v>0.5</v>
      </c>
      <c r="P182" s="835">
        <v>73.83</v>
      </c>
      <c r="Q182" s="837">
        <v>1</v>
      </c>
      <c r="R182" s="832">
        <v>1</v>
      </c>
      <c r="S182" s="837">
        <v>1</v>
      </c>
      <c r="T182" s="836">
        <v>0.5</v>
      </c>
      <c r="U182" s="838">
        <v>1</v>
      </c>
    </row>
    <row r="183" spans="1:21" ht="14.4" customHeight="1" x14ac:dyDescent="0.3">
      <c r="A183" s="831">
        <v>30</v>
      </c>
      <c r="B183" s="832" t="s">
        <v>2104</v>
      </c>
      <c r="C183" s="832" t="s">
        <v>2110</v>
      </c>
      <c r="D183" s="833" t="s">
        <v>2760</v>
      </c>
      <c r="E183" s="834" t="s">
        <v>2118</v>
      </c>
      <c r="F183" s="832" t="s">
        <v>2105</v>
      </c>
      <c r="G183" s="832" t="s">
        <v>2454</v>
      </c>
      <c r="H183" s="832" t="s">
        <v>577</v>
      </c>
      <c r="I183" s="832" t="s">
        <v>1999</v>
      </c>
      <c r="J183" s="832" t="s">
        <v>669</v>
      </c>
      <c r="K183" s="832" t="s">
        <v>2000</v>
      </c>
      <c r="L183" s="835">
        <v>8.7899999999999991</v>
      </c>
      <c r="M183" s="835">
        <v>8.7899999999999991</v>
      </c>
      <c r="N183" s="832">
        <v>1</v>
      </c>
      <c r="O183" s="836">
        <v>0.5</v>
      </c>
      <c r="P183" s="835"/>
      <c r="Q183" s="837">
        <v>0</v>
      </c>
      <c r="R183" s="832"/>
      <c r="S183" s="837">
        <v>0</v>
      </c>
      <c r="T183" s="836"/>
      <c r="U183" s="838">
        <v>0</v>
      </c>
    </row>
    <row r="184" spans="1:21" ht="14.4" customHeight="1" x14ac:dyDescent="0.3">
      <c r="A184" s="831">
        <v>30</v>
      </c>
      <c r="B184" s="832" t="s">
        <v>2104</v>
      </c>
      <c r="C184" s="832" t="s">
        <v>2110</v>
      </c>
      <c r="D184" s="833" t="s">
        <v>2760</v>
      </c>
      <c r="E184" s="834" t="s">
        <v>2118</v>
      </c>
      <c r="F184" s="832" t="s">
        <v>2105</v>
      </c>
      <c r="G184" s="832" t="s">
        <v>2152</v>
      </c>
      <c r="H184" s="832" t="s">
        <v>545</v>
      </c>
      <c r="I184" s="832" t="s">
        <v>2455</v>
      </c>
      <c r="J184" s="832" t="s">
        <v>2456</v>
      </c>
      <c r="K184" s="832" t="s">
        <v>2457</v>
      </c>
      <c r="L184" s="835">
        <v>11.73</v>
      </c>
      <c r="M184" s="835">
        <v>23.46</v>
      </c>
      <c r="N184" s="832">
        <v>2</v>
      </c>
      <c r="O184" s="836">
        <v>2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" customHeight="1" x14ac:dyDescent="0.3">
      <c r="A185" s="831">
        <v>30</v>
      </c>
      <c r="B185" s="832" t="s">
        <v>2104</v>
      </c>
      <c r="C185" s="832" t="s">
        <v>2110</v>
      </c>
      <c r="D185" s="833" t="s">
        <v>2760</v>
      </c>
      <c r="E185" s="834" t="s">
        <v>2118</v>
      </c>
      <c r="F185" s="832" t="s">
        <v>2105</v>
      </c>
      <c r="G185" s="832" t="s">
        <v>2152</v>
      </c>
      <c r="H185" s="832" t="s">
        <v>545</v>
      </c>
      <c r="I185" s="832" t="s">
        <v>2153</v>
      </c>
      <c r="J185" s="832" t="s">
        <v>2154</v>
      </c>
      <c r="K185" s="832" t="s">
        <v>2155</v>
      </c>
      <c r="L185" s="835">
        <v>35.17</v>
      </c>
      <c r="M185" s="835">
        <v>35.17</v>
      </c>
      <c r="N185" s="832">
        <v>1</v>
      </c>
      <c r="O185" s="836">
        <v>1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" customHeight="1" x14ac:dyDescent="0.3">
      <c r="A186" s="831">
        <v>30</v>
      </c>
      <c r="B186" s="832" t="s">
        <v>2104</v>
      </c>
      <c r="C186" s="832" t="s">
        <v>2110</v>
      </c>
      <c r="D186" s="833" t="s">
        <v>2760</v>
      </c>
      <c r="E186" s="834" t="s">
        <v>2118</v>
      </c>
      <c r="F186" s="832" t="s">
        <v>2105</v>
      </c>
      <c r="G186" s="832" t="s">
        <v>2254</v>
      </c>
      <c r="H186" s="832" t="s">
        <v>545</v>
      </c>
      <c r="I186" s="832" t="s">
        <v>2255</v>
      </c>
      <c r="J186" s="832" t="s">
        <v>2256</v>
      </c>
      <c r="K186" s="832" t="s">
        <v>2257</v>
      </c>
      <c r="L186" s="835">
        <v>88.76</v>
      </c>
      <c r="M186" s="835">
        <v>88.76</v>
      </c>
      <c r="N186" s="832">
        <v>1</v>
      </c>
      <c r="O186" s="836">
        <v>1</v>
      </c>
      <c r="P186" s="835"/>
      <c r="Q186" s="837">
        <v>0</v>
      </c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30</v>
      </c>
      <c r="B187" s="832" t="s">
        <v>2104</v>
      </c>
      <c r="C187" s="832" t="s">
        <v>2110</v>
      </c>
      <c r="D187" s="833" t="s">
        <v>2760</v>
      </c>
      <c r="E187" s="834" t="s">
        <v>2118</v>
      </c>
      <c r="F187" s="832" t="s">
        <v>2105</v>
      </c>
      <c r="G187" s="832" t="s">
        <v>2458</v>
      </c>
      <c r="H187" s="832" t="s">
        <v>577</v>
      </c>
      <c r="I187" s="832" t="s">
        <v>1694</v>
      </c>
      <c r="J187" s="832" t="s">
        <v>1695</v>
      </c>
      <c r="K187" s="832" t="s">
        <v>1696</v>
      </c>
      <c r="L187" s="835">
        <v>31.09</v>
      </c>
      <c r="M187" s="835">
        <v>31.09</v>
      </c>
      <c r="N187" s="832">
        <v>1</v>
      </c>
      <c r="O187" s="836">
        <v>0.5</v>
      </c>
      <c r="P187" s="835"/>
      <c r="Q187" s="837">
        <v>0</v>
      </c>
      <c r="R187" s="832"/>
      <c r="S187" s="837">
        <v>0</v>
      </c>
      <c r="T187" s="836"/>
      <c r="U187" s="838">
        <v>0</v>
      </c>
    </row>
    <row r="188" spans="1:21" ht="14.4" customHeight="1" x14ac:dyDescent="0.3">
      <c r="A188" s="831">
        <v>30</v>
      </c>
      <c r="B188" s="832" t="s">
        <v>2104</v>
      </c>
      <c r="C188" s="832" t="s">
        <v>2110</v>
      </c>
      <c r="D188" s="833" t="s">
        <v>2760</v>
      </c>
      <c r="E188" s="834" t="s">
        <v>2118</v>
      </c>
      <c r="F188" s="832" t="s">
        <v>2105</v>
      </c>
      <c r="G188" s="832" t="s">
        <v>2160</v>
      </c>
      <c r="H188" s="832" t="s">
        <v>577</v>
      </c>
      <c r="I188" s="832" t="s">
        <v>1759</v>
      </c>
      <c r="J188" s="832" t="s">
        <v>1760</v>
      </c>
      <c r="K188" s="832" t="s">
        <v>1761</v>
      </c>
      <c r="L188" s="835">
        <v>105.23</v>
      </c>
      <c r="M188" s="835">
        <v>105.23</v>
      </c>
      <c r="N188" s="832">
        <v>1</v>
      </c>
      <c r="O188" s="836">
        <v>0.5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30</v>
      </c>
      <c r="B189" s="832" t="s">
        <v>2104</v>
      </c>
      <c r="C189" s="832" t="s">
        <v>2110</v>
      </c>
      <c r="D189" s="833" t="s">
        <v>2760</v>
      </c>
      <c r="E189" s="834" t="s">
        <v>2118</v>
      </c>
      <c r="F189" s="832" t="s">
        <v>2105</v>
      </c>
      <c r="G189" s="832" t="s">
        <v>2459</v>
      </c>
      <c r="H189" s="832" t="s">
        <v>577</v>
      </c>
      <c r="I189" s="832" t="s">
        <v>2460</v>
      </c>
      <c r="J189" s="832" t="s">
        <v>2461</v>
      </c>
      <c r="K189" s="832" t="s">
        <v>2462</v>
      </c>
      <c r="L189" s="835">
        <v>39.549999999999997</v>
      </c>
      <c r="M189" s="835">
        <v>39.549999999999997</v>
      </c>
      <c r="N189" s="832">
        <v>1</v>
      </c>
      <c r="O189" s="836">
        <v>0.5</v>
      </c>
      <c r="P189" s="835"/>
      <c r="Q189" s="837">
        <v>0</v>
      </c>
      <c r="R189" s="832"/>
      <c r="S189" s="837">
        <v>0</v>
      </c>
      <c r="T189" s="836"/>
      <c r="U189" s="838">
        <v>0</v>
      </c>
    </row>
    <row r="190" spans="1:21" ht="14.4" customHeight="1" x14ac:dyDescent="0.3">
      <c r="A190" s="831">
        <v>30</v>
      </c>
      <c r="B190" s="832" t="s">
        <v>2104</v>
      </c>
      <c r="C190" s="832" t="s">
        <v>2110</v>
      </c>
      <c r="D190" s="833" t="s">
        <v>2760</v>
      </c>
      <c r="E190" s="834" t="s">
        <v>2118</v>
      </c>
      <c r="F190" s="832" t="s">
        <v>2105</v>
      </c>
      <c r="G190" s="832" t="s">
        <v>2161</v>
      </c>
      <c r="H190" s="832" t="s">
        <v>545</v>
      </c>
      <c r="I190" s="832" t="s">
        <v>2162</v>
      </c>
      <c r="J190" s="832" t="s">
        <v>2163</v>
      </c>
      <c r="K190" s="832" t="s">
        <v>2164</v>
      </c>
      <c r="L190" s="835">
        <v>0</v>
      </c>
      <c r="M190" s="835">
        <v>0</v>
      </c>
      <c r="N190" s="832">
        <v>1</v>
      </c>
      <c r="O190" s="836">
        <v>0.5</v>
      </c>
      <c r="P190" s="835"/>
      <c r="Q190" s="837"/>
      <c r="R190" s="832"/>
      <c r="S190" s="837">
        <v>0</v>
      </c>
      <c r="T190" s="836"/>
      <c r="U190" s="838">
        <v>0</v>
      </c>
    </row>
    <row r="191" spans="1:21" ht="14.4" customHeight="1" x14ac:dyDescent="0.3">
      <c r="A191" s="831">
        <v>30</v>
      </c>
      <c r="B191" s="832" t="s">
        <v>2104</v>
      </c>
      <c r="C191" s="832" t="s">
        <v>2110</v>
      </c>
      <c r="D191" s="833" t="s">
        <v>2760</v>
      </c>
      <c r="E191" s="834" t="s">
        <v>2118</v>
      </c>
      <c r="F191" s="832" t="s">
        <v>2105</v>
      </c>
      <c r="G191" s="832" t="s">
        <v>2270</v>
      </c>
      <c r="H191" s="832" t="s">
        <v>545</v>
      </c>
      <c r="I191" s="832" t="s">
        <v>2274</v>
      </c>
      <c r="J191" s="832" t="s">
        <v>2272</v>
      </c>
      <c r="K191" s="832" t="s">
        <v>2275</v>
      </c>
      <c r="L191" s="835">
        <v>1228</v>
      </c>
      <c r="M191" s="835">
        <v>1228</v>
      </c>
      <c r="N191" s="832">
        <v>1</v>
      </c>
      <c r="O191" s="836">
        <v>0.5</v>
      </c>
      <c r="P191" s="835"/>
      <c r="Q191" s="837">
        <v>0</v>
      </c>
      <c r="R191" s="832"/>
      <c r="S191" s="837">
        <v>0</v>
      </c>
      <c r="T191" s="836"/>
      <c r="U191" s="838">
        <v>0</v>
      </c>
    </row>
    <row r="192" spans="1:21" ht="14.4" customHeight="1" x14ac:dyDescent="0.3">
      <c r="A192" s="831">
        <v>30</v>
      </c>
      <c r="B192" s="832" t="s">
        <v>2104</v>
      </c>
      <c r="C192" s="832" t="s">
        <v>2110</v>
      </c>
      <c r="D192" s="833" t="s">
        <v>2760</v>
      </c>
      <c r="E192" s="834" t="s">
        <v>2118</v>
      </c>
      <c r="F192" s="832" t="s">
        <v>2105</v>
      </c>
      <c r="G192" s="832" t="s">
        <v>2165</v>
      </c>
      <c r="H192" s="832" t="s">
        <v>545</v>
      </c>
      <c r="I192" s="832" t="s">
        <v>2421</v>
      </c>
      <c r="J192" s="832" t="s">
        <v>2167</v>
      </c>
      <c r="K192" s="832" t="s">
        <v>2422</v>
      </c>
      <c r="L192" s="835">
        <v>43.21</v>
      </c>
      <c r="M192" s="835">
        <v>43.21</v>
      </c>
      <c r="N192" s="832">
        <v>1</v>
      </c>
      <c r="O192" s="836">
        <v>0.5</v>
      </c>
      <c r="P192" s="835"/>
      <c r="Q192" s="837">
        <v>0</v>
      </c>
      <c r="R192" s="832"/>
      <c r="S192" s="837">
        <v>0</v>
      </c>
      <c r="T192" s="836"/>
      <c r="U192" s="838">
        <v>0</v>
      </c>
    </row>
    <row r="193" spans="1:21" ht="14.4" customHeight="1" x14ac:dyDescent="0.3">
      <c r="A193" s="831">
        <v>30</v>
      </c>
      <c r="B193" s="832" t="s">
        <v>2104</v>
      </c>
      <c r="C193" s="832" t="s">
        <v>2110</v>
      </c>
      <c r="D193" s="833" t="s">
        <v>2760</v>
      </c>
      <c r="E193" s="834" t="s">
        <v>2118</v>
      </c>
      <c r="F193" s="832" t="s">
        <v>2105</v>
      </c>
      <c r="G193" s="832" t="s">
        <v>2169</v>
      </c>
      <c r="H193" s="832" t="s">
        <v>577</v>
      </c>
      <c r="I193" s="832" t="s">
        <v>2463</v>
      </c>
      <c r="J193" s="832" t="s">
        <v>1662</v>
      </c>
      <c r="K193" s="832" t="s">
        <v>2464</v>
      </c>
      <c r="L193" s="835">
        <v>70.23</v>
      </c>
      <c r="M193" s="835">
        <v>70.23</v>
      </c>
      <c r="N193" s="832">
        <v>1</v>
      </c>
      <c r="O193" s="836">
        <v>0.5</v>
      </c>
      <c r="P193" s="835">
        <v>70.23</v>
      </c>
      <c r="Q193" s="837">
        <v>1</v>
      </c>
      <c r="R193" s="832">
        <v>1</v>
      </c>
      <c r="S193" s="837">
        <v>1</v>
      </c>
      <c r="T193" s="836">
        <v>0.5</v>
      </c>
      <c r="U193" s="838">
        <v>1</v>
      </c>
    </row>
    <row r="194" spans="1:21" ht="14.4" customHeight="1" x14ac:dyDescent="0.3">
      <c r="A194" s="831">
        <v>30</v>
      </c>
      <c r="B194" s="832" t="s">
        <v>2104</v>
      </c>
      <c r="C194" s="832" t="s">
        <v>2110</v>
      </c>
      <c r="D194" s="833" t="s">
        <v>2760</v>
      </c>
      <c r="E194" s="834" t="s">
        <v>2118</v>
      </c>
      <c r="F194" s="832" t="s">
        <v>2105</v>
      </c>
      <c r="G194" s="832" t="s">
        <v>2465</v>
      </c>
      <c r="H194" s="832" t="s">
        <v>577</v>
      </c>
      <c r="I194" s="832" t="s">
        <v>1637</v>
      </c>
      <c r="J194" s="832" t="s">
        <v>1638</v>
      </c>
      <c r="K194" s="832" t="s">
        <v>1639</v>
      </c>
      <c r="L194" s="835">
        <v>105.46</v>
      </c>
      <c r="M194" s="835">
        <v>105.46</v>
      </c>
      <c r="N194" s="832">
        <v>1</v>
      </c>
      <c r="O194" s="836">
        <v>0.5</v>
      </c>
      <c r="P194" s="835"/>
      <c r="Q194" s="837">
        <v>0</v>
      </c>
      <c r="R194" s="832"/>
      <c r="S194" s="837">
        <v>0</v>
      </c>
      <c r="T194" s="836"/>
      <c r="U194" s="838">
        <v>0</v>
      </c>
    </row>
    <row r="195" spans="1:21" ht="14.4" customHeight="1" x14ac:dyDescent="0.3">
      <c r="A195" s="831">
        <v>30</v>
      </c>
      <c r="B195" s="832" t="s">
        <v>2104</v>
      </c>
      <c r="C195" s="832" t="s">
        <v>2110</v>
      </c>
      <c r="D195" s="833" t="s">
        <v>2760</v>
      </c>
      <c r="E195" s="834" t="s">
        <v>2118</v>
      </c>
      <c r="F195" s="832" t="s">
        <v>2105</v>
      </c>
      <c r="G195" s="832" t="s">
        <v>2366</v>
      </c>
      <c r="H195" s="832" t="s">
        <v>545</v>
      </c>
      <c r="I195" s="832" t="s">
        <v>2466</v>
      </c>
      <c r="J195" s="832" t="s">
        <v>2467</v>
      </c>
      <c r="K195" s="832" t="s">
        <v>2468</v>
      </c>
      <c r="L195" s="835">
        <v>48.42</v>
      </c>
      <c r="M195" s="835">
        <v>48.42</v>
      </c>
      <c r="N195" s="832">
        <v>1</v>
      </c>
      <c r="O195" s="836">
        <v>1</v>
      </c>
      <c r="P195" s="835">
        <v>48.42</v>
      </c>
      <c r="Q195" s="837">
        <v>1</v>
      </c>
      <c r="R195" s="832">
        <v>1</v>
      </c>
      <c r="S195" s="837">
        <v>1</v>
      </c>
      <c r="T195" s="836">
        <v>1</v>
      </c>
      <c r="U195" s="838">
        <v>1</v>
      </c>
    </row>
    <row r="196" spans="1:21" ht="14.4" customHeight="1" x14ac:dyDescent="0.3">
      <c r="A196" s="831">
        <v>30</v>
      </c>
      <c r="B196" s="832" t="s">
        <v>2104</v>
      </c>
      <c r="C196" s="832" t="s">
        <v>2110</v>
      </c>
      <c r="D196" s="833" t="s">
        <v>2760</v>
      </c>
      <c r="E196" s="834" t="s">
        <v>2118</v>
      </c>
      <c r="F196" s="832" t="s">
        <v>2105</v>
      </c>
      <c r="G196" s="832" t="s">
        <v>2469</v>
      </c>
      <c r="H196" s="832" t="s">
        <v>577</v>
      </c>
      <c r="I196" s="832" t="s">
        <v>1690</v>
      </c>
      <c r="J196" s="832" t="s">
        <v>1691</v>
      </c>
      <c r="K196" s="832" t="s">
        <v>1692</v>
      </c>
      <c r="L196" s="835">
        <v>31.09</v>
      </c>
      <c r="M196" s="835">
        <v>31.09</v>
      </c>
      <c r="N196" s="832">
        <v>1</v>
      </c>
      <c r="O196" s="836">
        <v>0.5</v>
      </c>
      <c r="P196" s="835"/>
      <c r="Q196" s="837">
        <v>0</v>
      </c>
      <c r="R196" s="832"/>
      <c r="S196" s="837">
        <v>0</v>
      </c>
      <c r="T196" s="836"/>
      <c r="U196" s="838">
        <v>0</v>
      </c>
    </row>
    <row r="197" spans="1:21" ht="14.4" customHeight="1" x14ac:dyDescent="0.3">
      <c r="A197" s="831">
        <v>30</v>
      </c>
      <c r="B197" s="832" t="s">
        <v>2104</v>
      </c>
      <c r="C197" s="832" t="s">
        <v>2110</v>
      </c>
      <c r="D197" s="833" t="s">
        <v>2760</v>
      </c>
      <c r="E197" s="834" t="s">
        <v>2118</v>
      </c>
      <c r="F197" s="832" t="s">
        <v>2105</v>
      </c>
      <c r="G197" s="832" t="s">
        <v>2279</v>
      </c>
      <c r="H197" s="832" t="s">
        <v>545</v>
      </c>
      <c r="I197" s="832" t="s">
        <v>2470</v>
      </c>
      <c r="J197" s="832" t="s">
        <v>832</v>
      </c>
      <c r="K197" s="832" t="s">
        <v>2471</v>
      </c>
      <c r="L197" s="835">
        <v>32.25</v>
      </c>
      <c r="M197" s="835">
        <v>64.5</v>
      </c>
      <c r="N197" s="832">
        <v>2</v>
      </c>
      <c r="O197" s="836">
        <v>1</v>
      </c>
      <c r="P197" s="835">
        <v>32.25</v>
      </c>
      <c r="Q197" s="837">
        <v>0.5</v>
      </c>
      <c r="R197" s="832">
        <v>1</v>
      </c>
      <c r="S197" s="837">
        <v>0.5</v>
      </c>
      <c r="T197" s="836">
        <v>0.5</v>
      </c>
      <c r="U197" s="838">
        <v>0.5</v>
      </c>
    </row>
    <row r="198" spans="1:21" ht="14.4" customHeight="1" x14ac:dyDescent="0.3">
      <c r="A198" s="831">
        <v>30</v>
      </c>
      <c r="B198" s="832" t="s">
        <v>2104</v>
      </c>
      <c r="C198" s="832" t="s">
        <v>2110</v>
      </c>
      <c r="D198" s="833" t="s">
        <v>2760</v>
      </c>
      <c r="E198" s="834" t="s">
        <v>2118</v>
      </c>
      <c r="F198" s="832" t="s">
        <v>2105</v>
      </c>
      <c r="G198" s="832" t="s">
        <v>2176</v>
      </c>
      <c r="H198" s="832" t="s">
        <v>577</v>
      </c>
      <c r="I198" s="832" t="s">
        <v>2177</v>
      </c>
      <c r="J198" s="832" t="s">
        <v>1592</v>
      </c>
      <c r="K198" s="832" t="s">
        <v>1593</v>
      </c>
      <c r="L198" s="835">
        <v>16.12</v>
      </c>
      <c r="M198" s="835">
        <v>16.12</v>
      </c>
      <c r="N198" s="832">
        <v>1</v>
      </c>
      <c r="O198" s="836">
        <v>0.5</v>
      </c>
      <c r="P198" s="835"/>
      <c r="Q198" s="837">
        <v>0</v>
      </c>
      <c r="R198" s="832"/>
      <c r="S198" s="837">
        <v>0</v>
      </c>
      <c r="T198" s="836"/>
      <c r="U198" s="838">
        <v>0</v>
      </c>
    </row>
    <row r="199" spans="1:21" ht="14.4" customHeight="1" x14ac:dyDescent="0.3">
      <c r="A199" s="831">
        <v>30</v>
      </c>
      <c r="B199" s="832" t="s">
        <v>2104</v>
      </c>
      <c r="C199" s="832" t="s">
        <v>2110</v>
      </c>
      <c r="D199" s="833" t="s">
        <v>2760</v>
      </c>
      <c r="E199" s="834" t="s">
        <v>2118</v>
      </c>
      <c r="F199" s="832" t="s">
        <v>2105</v>
      </c>
      <c r="G199" s="832" t="s">
        <v>2178</v>
      </c>
      <c r="H199" s="832" t="s">
        <v>577</v>
      </c>
      <c r="I199" s="832" t="s">
        <v>1708</v>
      </c>
      <c r="J199" s="832" t="s">
        <v>1709</v>
      </c>
      <c r="K199" s="832" t="s">
        <v>1710</v>
      </c>
      <c r="L199" s="835">
        <v>72.88</v>
      </c>
      <c r="M199" s="835">
        <v>145.76</v>
      </c>
      <c r="N199" s="832">
        <v>2</v>
      </c>
      <c r="O199" s="836">
        <v>1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" customHeight="1" x14ac:dyDescent="0.3">
      <c r="A200" s="831">
        <v>30</v>
      </c>
      <c r="B200" s="832" t="s">
        <v>2104</v>
      </c>
      <c r="C200" s="832" t="s">
        <v>2110</v>
      </c>
      <c r="D200" s="833" t="s">
        <v>2760</v>
      </c>
      <c r="E200" s="834" t="s">
        <v>2118</v>
      </c>
      <c r="F200" s="832" t="s">
        <v>2105</v>
      </c>
      <c r="G200" s="832" t="s">
        <v>2178</v>
      </c>
      <c r="H200" s="832" t="s">
        <v>577</v>
      </c>
      <c r="I200" s="832" t="s">
        <v>2472</v>
      </c>
      <c r="J200" s="832" t="s">
        <v>2473</v>
      </c>
      <c r="K200" s="832" t="s">
        <v>2474</v>
      </c>
      <c r="L200" s="835">
        <v>72.31</v>
      </c>
      <c r="M200" s="835">
        <v>72.31</v>
      </c>
      <c r="N200" s="832">
        <v>1</v>
      </c>
      <c r="O200" s="836">
        <v>0.5</v>
      </c>
      <c r="P200" s="835"/>
      <c r="Q200" s="837">
        <v>0</v>
      </c>
      <c r="R200" s="832"/>
      <c r="S200" s="837">
        <v>0</v>
      </c>
      <c r="T200" s="836"/>
      <c r="U200" s="838">
        <v>0</v>
      </c>
    </row>
    <row r="201" spans="1:21" ht="14.4" customHeight="1" x14ac:dyDescent="0.3">
      <c r="A201" s="831">
        <v>30</v>
      </c>
      <c r="B201" s="832" t="s">
        <v>2104</v>
      </c>
      <c r="C201" s="832" t="s">
        <v>2110</v>
      </c>
      <c r="D201" s="833" t="s">
        <v>2760</v>
      </c>
      <c r="E201" s="834" t="s">
        <v>2118</v>
      </c>
      <c r="F201" s="832" t="s">
        <v>2105</v>
      </c>
      <c r="G201" s="832" t="s">
        <v>2237</v>
      </c>
      <c r="H201" s="832" t="s">
        <v>545</v>
      </c>
      <c r="I201" s="832" t="s">
        <v>2475</v>
      </c>
      <c r="J201" s="832" t="s">
        <v>2239</v>
      </c>
      <c r="K201" s="832" t="s">
        <v>2476</v>
      </c>
      <c r="L201" s="835">
        <v>352.3</v>
      </c>
      <c r="M201" s="835">
        <v>352.3</v>
      </c>
      <c r="N201" s="832">
        <v>1</v>
      </c>
      <c r="O201" s="836">
        <v>0.5</v>
      </c>
      <c r="P201" s="835"/>
      <c r="Q201" s="837">
        <v>0</v>
      </c>
      <c r="R201" s="832"/>
      <c r="S201" s="837">
        <v>0</v>
      </c>
      <c r="T201" s="836"/>
      <c r="U201" s="838">
        <v>0</v>
      </c>
    </row>
    <row r="202" spans="1:21" ht="14.4" customHeight="1" x14ac:dyDescent="0.3">
      <c r="A202" s="831">
        <v>30</v>
      </c>
      <c r="B202" s="832" t="s">
        <v>2104</v>
      </c>
      <c r="C202" s="832" t="s">
        <v>2110</v>
      </c>
      <c r="D202" s="833" t="s">
        <v>2760</v>
      </c>
      <c r="E202" s="834" t="s">
        <v>2118</v>
      </c>
      <c r="F202" s="832" t="s">
        <v>2105</v>
      </c>
      <c r="G202" s="832" t="s">
        <v>2188</v>
      </c>
      <c r="H202" s="832" t="s">
        <v>577</v>
      </c>
      <c r="I202" s="832" t="s">
        <v>1844</v>
      </c>
      <c r="J202" s="832" t="s">
        <v>1845</v>
      </c>
      <c r="K202" s="832" t="s">
        <v>1846</v>
      </c>
      <c r="L202" s="835">
        <v>0</v>
      </c>
      <c r="M202" s="835">
        <v>0</v>
      </c>
      <c r="N202" s="832">
        <v>1</v>
      </c>
      <c r="O202" s="836">
        <v>1</v>
      </c>
      <c r="P202" s="835"/>
      <c r="Q202" s="837"/>
      <c r="R202" s="832"/>
      <c r="S202" s="837">
        <v>0</v>
      </c>
      <c r="T202" s="836"/>
      <c r="U202" s="838">
        <v>0</v>
      </c>
    </row>
    <row r="203" spans="1:21" ht="14.4" customHeight="1" x14ac:dyDescent="0.3">
      <c r="A203" s="831">
        <v>30</v>
      </c>
      <c r="B203" s="832" t="s">
        <v>2104</v>
      </c>
      <c r="C203" s="832" t="s">
        <v>2110</v>
      </c>
      <c r="D203" s="833" t="s">
        <v>2760</v>
      </c>
      <c r="E203" s="834" t="s">
        <v>2118</v>
      </c>
      <c r="F203" s="832" t="s">
        <v>2105</v>
      </c>
      <c r="G203" s="832" t="s">
        <v>2189</v>
      </c>
      <c r="H203" s="832" t="s">
        <v>545</v>
      </c>
      <c r="I203" s="832" t="s">
        <v>2190</v>
      </c>
      <c r="J203" s="832" t="s">
        <v>1147</v>
      </c>
      <c r="K203" s="832" t="s">
        <v>2191</v>
      </c>
      <c r="L203" s="835">
        <v>42.08</v>
      </c>
      <c r="M203" s="835">
        <v>168.32</v>
      </c>
      <c r="N203" s="832">
        <v>4</v>
      </c>
      <c r="O203" s="836">
        <v>2</v>
      </c>
      <c r="P203" s="835"/>
      <c r="Q203" s="837">
        <v>0</v>
      </c>
      <c r="R203" s="832"/>
      <c r="S203" s="837">
        <v>0</v>
      </c>
      <c r="T203" s="836"/>
      <c r="U203" s="838">
        <v>0</v>
      </c>
    </row>
    <row r="204" spans="1:21" ht="14.4" customHeight="1" x14ac:dyDescent="0.3">
      <c r="A204" s="831">
        <v>30</v>
      </c>
      <c r="B204" s="832" t="s">
        <v>2104</v>
      </c>
      <c r="C204" s="832" t="s">
        <v>2110</v>
      </c>
      <c r="D204" s="833" t="s">
        <v>2760</v>
      </c>
      <c r="E204" s="834" t="s">
        <v>2118</v>
      </c>
      <c r="F204" s="832" t="s">
        <v>2105</v>
      </c>
      <c r="G204" s="832" t="s">
        <v>2192</v>
      </c>
      <c r="H204" s="832" t="s">
        <v>545</v>
      </c>
      <c r="I204" s="832" t="s">
        <v>2390</v>
      </c>
      <c r="J204" s="832" t="s">
        <v>1152</v>
      </c>
      <c r="K204" s="832" t="s">
        <v>2391</v>
      </c>
      <c r="L204" s="835">
        <v>789.2</v>
      </c>
      <c r="M204" s="835">
        <v>789.2</v>
      </c>
      <c r="N204" s="832">
        <v>1</v>
      </c>
      <c r="O204" s="836">
        <v>0.5</v>
      </c>
      <c r="P204" s="835">
        <v>789.2</v>
      </c>
      <c r="Q204" s="837">
        <v>1</v>
      </c>
      <c r="R204" s="832">
        <v>1</v>
      </c>
      <c r="S204" s="837">
        <v>1</v>
      </c>
      <c r="T204" s="836">
        <v>0.5</v>
      </c>
      <c r="U204" s="838">
        <v>1</v>
      </c>
    </row>
    <row r="205" spans="1:21" ht="14.4" customHeight="1" x14ac:dyDescent="0.3">
      <c r="A205" s="831">
        <v>30</v>
      </c>
      <c r="B205" s="832" t="s">
        <v>2104</v>
      </c>
      <c r="C205" s="832" t="s">
        <v>2110</v>
      </c>
      <c r="D205" s="833" t="s">
        <v>2760</v>
      </c>
      <c r="E205" s="834" t="s">
        <v>2118</v>
      </c>
      <c r="F205" s="832" t="s">
        <v>2105</v>
      </c>
      <c r="G205" s="832" t="s">
        <v>2194</v>
      </c>
      <c r="H205" s="832" t="s">
        <v>545</v>
      </c>
      <c r="I205" s="832" t="s">
        <v>2477</v>
      </c>
      <c r="J205" s="832" t="s">
        <v>782</v>
      </c>
      <c r="K205" s="832" t="s">
        <v>2478</v>
      </c>
      <c r="L205" s="835">
        <v>50.89</v>
      </c>
      <c r="M205" s="835">
        <v>50.89</v>
      </c>
      <c r="N205" s="832">
        <v>1</v>
      </c>
      <c r="O205" s="836">
        <v>0.5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30</v>
      </c>
      <c r="B206" s="832" t="s">
        <v>2104</v>
      </c>
      <c r="C206" s="832" t="s">
        <v>2110</v>
      </c>
      <c r="D206" s="833" t="s">
        <v>2760</v>
      </c>
      <c r="E206" s="834" t="s">
        <v>2118</v>
      </c>
      <c r="F206" s="832" t="s">
        <v>2105</v>
      </c>
      <c r="G206" s="832" t="s">
        <v>2219</v>
      </c>
      <c r="H206" s="832" t="s">
        <v>545</v>
      </c>
      <c r="I206" s="832" t="s">
        <v>2220</v>
      </c>
      <c r="J206" s="832" t="s">
        <v>1095</v>
      </c>
      <c r="K206" s="832" t="s">
        <v>1992</v>
      </c>
      <c r="L206" s="835">
        <v>122.73</v>
      </c>
      <c r="M206" s="835">
        <v>245.46</v>
      </c>
      <c r="N206" s="832">
        <v>2</v>
      </c>
      <c r="O206" s="836">
        <v>1</v>
      </c>
      <c r="P206" s="835"/>
      <c r="Q206" s="837">
        <v>0</v>
      </c>
      <c r="R206" s="832"/>
      <c r="S206" s="837">
        <v>0</v>
      </c>
      <c r="T206" s="836"/>
      <c r="U206" s="838">
        <v>0</v>
      </c>
    </row>
    <row r="207" spans="1:21" ht="14.4" customHeight="1" x14ac:dyDescent="0.3">
      <c r="A207" s="831">
        <v>30</v>
      </c>
      <c r="B207" s="832" t="s">
        <v>2104</v>
      </c>
      <c r="C207" s="832" t="s">
        <v>2110</v>
      </c>
      <c r="D207" s="833" t="s">
        <v>2760</v>
      </c>
      <c r="E207" s="834" t="s">
        <v>2118</v>
      </c>
      <c r="F207" s="832" t="s">
        <v>2105</v>
      </c>
      <c r="G207" s="832" t="s">
        <v>2479</v>
      </c>
      <c r="H207" s="832" t="s">
        <v>545</v>
      </c>
      <c r="I207" s="832" t="s">
        <v>2480</v>
      </c>
      <c r="J207" s="832" t="s">
        <v>2481</v>
      </c>
      <c r="K207" s="832" t="s">
        <v>2482</v>
      </c>
      <c r="L207" s="835">
        <v>87.89</v>
      </c>
      <c r="M207" s="835">
        <v>87.89</v>
      </c>
      <c r="N207" s="832">
        <v>1</v>
      </c>
      <c r="O207" s="836">
        <v>0.5</v>
      </c>
      <c r="P207" s="835"/>
      <c r="Q207" s="837">
        <v>0</v>
      </c>
      <c r="R207" s="832"/>
      <c r="S207" s="837">
        <v>0</v>
      </c>
      <c r="T207" s="836"/>
      <c r="U207" s="838">
        <v>0</v>
      </c>
    </row>
    <row r="208" spans="1:21" ht="14.4" customHeight="1" x14ac:dyDescent="0.3">
      <c r="A208" s="831">
        <v>30</v>
      </c>
      <c r="B208" s="832" t="s">
        <v>2104</v>
      </c>
      <c r="C208" s="832" t="s">
        <v>2110</v>
      </c>
      <c r="D208" s="833" t="s">
        <v>2760</v>
      </c>
      <c r="E208" s="834" t="s">
        <v>2118</v>
      </c>
      <c r="F208" s="832" t="s">
        <v>2105</v>
      </c>
      <c r="G208" s="832" t="s">
        <v>2483</v>
      </c>
      <c r="H208" s="832" t="s">
        <v>577</v>
      </c>
      <c r="I208" s="832" t="s">
        <v>2010</v>
      </c>
      <c r="J208" s="832" t="s">
        <v>2011</v>
      </c>
      <c r="K208" s="832" t="s">
        <v>2012</v>
      </c>
      <c r="L208" s="835">
        <v>218.73</v>
      </c>
      <c r="M208" s="835">
        <v>437.46</v>
      </c>
      <c r="N208" s="832">
        <v>2</v>
      </c>
      <c r="O208" s="836">
        <v>0.5</v>
      </c>
      <c r="P208" s="835">
        <v>437.46</v>
      </c>
      <c r="Q208" s="837">
        <v>1</v>
      </c>
      <c r="R208" s="832">
        <v>2</v>
      </c>
      <c r="S208" s="837">
        <v>1</v>
      </c>
      <c r="T208" s="836">
        <v>0.5</v>
      </c>
      <c r="U208" s="838">
        <v>1</v>
      </c>
    </row>
    <row r="209" spans="1:21" ht="14.4" customHeight="1" x14ac:dyDescent="0.3">
      <c r="A209" s="831">
        <v>30</v>
      </c>
      <c r="B209" s="832" t="s">
        <v>2104</v>
      </c>
      <c r="C209" s="832" t="s">
        <v>2110</v>
      </c>
      <c r="D209" s="833" t="s">
        <v>2760</v>
      </c>
      <c r="E209" s="834" t="s">
        <v>2118</v>
      </c>
      <c r="F209" s="832" t="s">
        <v>2105</v>
      </c>
      <c r="G209" s="832" t="s">
        <v>2401</v>
      </c>
      <c r="H209" s="832" t="s">
        <v>577</v>
      </c>
      <c r="I209" s="832" t="s">
        <v>2484</v>
      </c>
      <c r="J209" s="832" t="s">
        <v>2403</v>
      </c>
      <c r="K209" s="832" t="s">
        <v>2485</v>
      </c>
      <c r="L209" s="835">
        <v>120.61</v>
      </c>
      <c r="M209" s="835">
        <v>120.61</v>
      </c>
      <c r="N209" s="832">
        <v>1</v>
      </c>
      <c r="O209" s="836">
        <v>0.5</v>
      </c>
      <c r="P209" s="835">
        <v>120.61</v>
      </c>
      <c r="Q209" s="837">
        <v>1</v>
      </c>
      <c r="R209" s="832">
        <v>1</v>
      </c>
      <c r="S209" s="837">
        <v>1</v>
      </c>
      <c r="T209" s="836">
        <v>0.5</v>
      </c>
      <c r="U209" s="838">
        <v>1</v>
      </c>
    </row>
    <row r="210" spans="1:21" ht="14.4" customHeight="1" x14ac:dyDescent="0.3">
      <c r="A210" s="831">
        <v>30</v>
      </c>
      <c r="B210" s="832" t="s">
        <v>2104</v>
      </c>
      <c r="C210" s="832" t="s">
        <v>2110</v>
      </c>
      <c r="D210" s="833" t="s">
        <v>2760</v>
      </c>
      <c r="E210" s="834" t="s">
        <v>2118</v>
      </c>
      <c r="F210" s="832" t="s">
        <v>2105</v>
      </c>
      <c r="G210" s="832" t="s">
        <v>2486</v>
      </c>
      <c r="H210" s="832" t="s">
        <v>577</v>
      </c>
      <c r="I210" s="832" t="s">
        <v>1719</v>
      </c>
      <c r="J210" s="832" t="s">
        <v>1717</v>
      </c>
      <c r="K210" s="832" t="s">
        <v>1720</v>
      </c>
      <c r="L210" s="835">
        <v>218.32</v>
      </c>
      <c r="M210" s="835">
        <v>218.32</v>
      </c>
      <c r="N210" s="832">
        <v>1</v>
      </c>
      <c r="O210" s="836">
        <v>0.5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" customHeight="1" x14ac:dyDescent="0.3">
      <c r="A211" s="831">
        <v>30</v>
      </c>
      <c r="B211" s="832" t="s">
        <v>2104</v>
      </c>
      <c r="C211" s="832" t="s">
        <v>2110</v>
      </c>
      <c r="D211" s="833" t="s">
        <v>2760</v>
      </c>
      <c r="E211" s="834" t="s">
        <v>2118</v>
      </c>
      <c r="F211" s="832" t="s">
        <v>2105</v>
      </c>
      <c r="G211" s="832" t="s">
        <v>2487</v>
      </c>
      <c r="H211" s="832" t="s">
        <v>545</v>
      </c>
      <c r="I211" s="832" t="s">
        <v>2488</v>
      </c>
      <c r="J211" s="832" t="s">
        <v>2489</v>
      </c>
      <c r="K211" s="832" t="s">
        <v>2490</v>
      </c>
      <c r="L211" s="835">
        <v>114.58</v>
      </c>
      <c r="M211" s="835">
        <v>114.58</v>
      </c>
      <c r="N211" s="832">
        <v>1</v>
      </c>
      <c r="O211" s="836">
        <v>0.5</v>
      </c>
      <c r="P211" s="835"/>
      <c r="Q211" s="837">
        <v>0</v>
      </c>
      <c r="R211" s="832"/>
      <c r="S211" s="837">
        <v>0</v>
      </c>
      <c r="T211" s="836"/>
      <c r="U211" s="838">
        <v>0</v>
      </c>
    </row>
    <row r="212" spans="1:21" ht="14.4" customHeight="1" x14ac:dyDescent="0.3">
      <c r="A212" s="831">
        <v>30</v>
      </c>
      <c r="B212" s="832" t="s">
        <v>2104</v>
      </c>
      <c r="C212" s="832" t="s">
        <v>2110</v>
      </c>
      <c r="D212" s="833" t="s">
        <v>2760</v>
      </c>
      <c r="E212" s="834" t="s">
        <v>2118</v>
      </c>
      <c r="F212" s="832" t="s">
        <v>2107</v>
      </c>
      <c r="G212" s="832" t="s">
        <v>2491</v>
      </c>
      <c r="H212" s="832" t="s">
        <v>545</v>
      </c>
      <c r="I212" s="832" t="s">
        <v>2492</v>
      </c>
      <c r="J212" s="832" t="s">
        <v>2493</v>
      </c>
      <c r="K212" s="832" t="s">
        <v>2494</v>
      </c>
      <c r="L212" s="835">
        <v>2700</v>
      </c>
      <c r="M212" s="835">
        <v>2700</v>
      </c>
      <c r="N212" s="832">
        <v>1</v>
      </c>
      <c r="O212" s="836">
        <v>1</v>
      </c>
      <c r="P212" s="835"/>
      <c r="Q212" s="837">
        <v>0</v>
      </c>
      <c r="R212" s="832"/>
      <c r="S212" s="837">
        <v>0</v>
      </c>
      <c r="T212" s="836"/>
      <c r="U212" s="838">
        <v>0</v>
      </c>
    </row>
    <row r="213" spans="1:21" ht="14.4" customHeight="1" x14ac:dyDescent="0.3">
      <c r="A213" s="831">
        <v>30</v>
      </c>
      <c r="B213" s="832" t="s">
        <v>2104</v>
      </c>
      <c r="C213" s="832" t="s">
        <v>2110</v>
      </c>
      <c r="D213" s="833" t="s">
        <v>2760</v>
      </c>
      <c r="E213" s="834" t="s">
        <v>2120</v>
      </c>
      <c r="F213" s="832" t="s">
        <v>2105</v>
      </c>
      <c r="G213" s="832" t="s">
        <v>2125</v>
      </c>
      <c r="H213" s="832" t="s">
        <v>577</v>
      </c>
      <c r="I213" s="832" t="s">
        <v>1826</v>
      </c>
      <c r="J213" s="832" t="s">
        <v>590</v>
      </c>
      <c r="K213" s="832" t="s">
        <v>591</v>
      </c>
      <c r="L213" s="835">
        <v>21.76</v>
      </c>
      <c r="M213" s="835">
        <v>87.04</v>
      </c>
      <c r="N213" s="832">
        <v>4</v>
      </c>
      <c r="O213" s="836">
        <v>2</v>
      </c>
      <c r="P213" s="835"/>
      <c r="Q213" s="837">
        <v>0</v>
      </c>
      <c r="R213" s="832"/>
      <c r="S213" s="837">
        <v>0</v>
      </c>
      <c r="T213" s="836"/>
      <c r="U213" s="838">
        <v>0</v>
      </c>
    </row>
    <row r="214" spans="1:21" ht="14.4" customHeight="1" x14ac:dyDescent="0.3">
      <c r="A214" s="831">
        <v>30</v>
      </c>
      <c r="B214" s="832" t="s">
        <v>2104</v>
      </c>
      <c r="C214" s="832" t="s">
        <v>2110</v>
      </c>
      <c r="D214" s="833" t="s">
        <v>2760</v>
      </c>
      <c r="E214" s="834" t="s">
        <v>2120</v>
      </c>
      <c r="F214" s="832" t="s">
        <v>2105</v>
      </c>
      <c r="G214" s="832" t="s">
        <v>2126</v>
      </c>
      <c r="H214" s="832" t="s">
        <v>577</v>
      </c>
      <c r="I214" s="832" t="s">
        <v>1882</v>
      </c>
      <c r="J214" s="832" t="s">
        <v>1883</v>
      </c>
      <c r="K214" s="832" t="s">
        <v>1884</v>
      </c>
      <c r="L214" s="835">
        <v>4.7</v>
      </c>
      <c r="M214" s="835">
        <v>4.7</v>
      </c>
      <c r="N214" s="832">
        <v>1</v>
      </c>
      <c r="O214" s="836">
        <v>1</v>
      </c>
      <c r="P214" s="835"/>
      <c r="Q214" s="837">
        <v>0</v>
      </c>
      <c r="R214" s="832"/>
      <c r="S214" s="837">
        <v>0</v>
      </c>
      <c r="T214" s="836"/>
      <c r="U214" s="838">
        <v>0</v>
      </c>
    </row>
    <row r="215" spans="1:21" ht="14.4" customHeight="1" x14ac:dyDescent="0.3">
      <c r="A215" s="831">
        <v>30</v>
      </c>
      <c r="B215" s="832" t="s">
        <v>2104</v>
      </c>
      <c r="C215" s="832" t="s">
        <v>2110</v>
      </c>
      <c r="D215" s="833" t="s">
        <v>2760</v>
      </c>
      <c r="E215" s="834" t="s">
        <v>2120</v>
      </c>
      <c r="F215" s="832" t="s">
        <v>2105</v>
      </c>
      <c r="G215" s="832" t="s">
        <v>2296</v>
      </c>
      <c r="H215" s="832" t="s">
        <v>577</v>
      </c>
      <c r="I215" s="832" t="s">
        <v>1634</v>
      </c>
      <c r="J215" s="832" t="s">
        <v>696</v>
      </c>
      <c r="K215" s="832" t="s">
        <v>1635</v>
      </c>
      <c r="L215" s="835">
        <v>72</v>
      </c>
      <c r="M215" s="835">
        <v>72</v>
      </c>
      <c r="N215" s="832">
        <v>1</v>
      </c>
      <c r="O215" s="836">
        <v>0.5</v>
      </c>
      <c r="P215" s="835"/>
      <c r="Q215" s="837">
        <v>0</v>
      </c>
      <c r="R215" s="832"/>
      <c r="S215" s="837">
        <v>0</v>
      </c>
      <c r="T215" s="836"/>
      <c r="U215" s="838">
        <v>0</v>
      </c>
    </row>
    <row r="216" spans="1:21" ht="14.4" customHeight="1" x14ac:dyDescent="0.3">
      <c r="A216" s="831">
        <v>30</v>
      </c>
      <c r="B216" s="832" t="s">
        <v>2104</v>
      </c>
      <c r="C216" s="832" t="s">
        <v>2110</v>
      </c>
      <c r="D216" s="833" t="s">
        <v>2760</v>
      </c>
      <c r="E216" s="834" t="s">
        <v>2120</v>
      </c>
      <c r="F216" s="832" t="s">
        <v>2105</v>
      </c>
      <c r="G216" s="832" t="s">
        <v>2131</v>
      </c>
      <c r="H216" s="832" t="s">
        <v>577</v>
      </c>
      <c r="I216" s="832" t="s">
        <v>1741</v>
      </c>
      <c r="J216" s="832" t="s">
        <v>1737</v>
      </c>
      <c r="K216" s="832" t="s">
        <v>1742</v>
      </c>
      <c r="L216" s="835">
        <v>93.18</v>
      </c>
      <c r="M216" s="835">
        <v>93.18</v>
      </c>
      <c r="N216" s="832">
        <v>1</v>
      </c>
      <c r="O216" s="836">
        <v>0.5</v>
      </c>
      <c r="P216" s="835"/>
      <c r="Q216" s="837">
        <v>0</v>
      </c>
      <c r="R216" s="832"/>
      <c r="S216" s="837">
        <v>0</v>
      </c>
      <c r="T216" s="836"/>
      <c r="U216" s="838">
        <v>0</v>
      </c>
    </row>
    <row r="217" spans="1:21" ht="14.4" customHeight="1" x14ac:dyDescent="0.3">
      <c r="A217" s="831">
        <v>30</v>
      </c>
      <c r="B217" s="832" t="s">
        <v>2104</v>
      </c>
      <c r="C217" s="832" t="s">
        <v>2110</v>
      </c>
      <c r="D217" s="833" t="s">
        <v>2760</v>
      </c>
      <c r="E217" s="834" t="s">
        <v>2120</v>
      </c>
      <c r="F217" s="832" t="s">
        <v>2105</v>
      </c>
      <c r="G217" s="832" t="s">
        <v>2131</v>
      </c>
      <c r="H217" s="832" t="s">
        <v>577</v>
      </c>
      <c r="I217" s="832" t="s">
        <v>1736</v>
      </c>
      <c r="J217" s="832" t="s">
        <v>1737</v>
      </c>
      <c r="K217" s="832" t="s">
        <v>1738</v>
      </c>
      <c r="L217" s="835">
        <v>46.6</v>
      </c>
      <c r="M217" s="835">
        <v>46.6</v>
      </c>
      <c r="N217" s="832">
        <v>1</v>
      </c>
      <c r="O217" s="836">
        <v>0.5</v>
      </c>
      <c r="P217" s="835"/>
      <c r="Q217" s="837">
        <v>0</v>
      </c>
      <c r="R217" s="832"/>
      <c r="S217" s="837">
        <v>0</v>
      </c>
      <c r="T217" s="836"/>
      <c r="U217" s="838">
        <v>0</v>
      </c>
    </row>
    <row r="218" spans="1:21" ht="14.4" customHeight="1" x14ac:dyDescent="0.3">
      <c r="A218" s="831">
        <v>30</v>
      </c>
      <c r="B218" s="832" t="s">
        <v>2104</v>
      </c>
      <c r="C218" s="832" t="s">
        <v>2110</v>
      </c>
      <c r="D218" s="833" t="s">
        <v>2760</v>
      </c>
      <c r="E218" s="834" t="s">
        <v>2120</v>
      </c>
      <c r="F218" s="832" t="s">
        <v>2105</v>
      </c>
      <c r="G218" s="832" t="s">
        <v>2495</v>
      </c>
      <c r="H218" s="832" t="s">
        <v>545</v>
      </c>
      <c r="I218" s="832" t="s">
        <v>2496</v>
      </c>
      <c r="J218" s="832" t="s">
        <v>2497</v>
      </c>
      <c r="K218" s="832" t="s">
        <v>1692</v>
      </c>
      <c r="L218" s="835">
        <v>58.77</v>
      </c>
      <c r="M218" s="835">
        <v>58.77</v>
      </c>
      <c r="N218" s="832">
        <v>1</v>
      </c>
      <c r="O218" s="836">
        <v>0.5</v>
      </c>
      <c r="P218" s="835">
        <v>58.77</v>
      </c>
      <c r="Q218" s="837">
        <v>1</v>
      </c>
      <c r="R218" s="832">
        <v>1</v>
      </c>
      <c r="S218" s="837">
        <v>1</v>
      </c>
      <c r="T218" s="836">
        <v>0.5</v>
      </c>
      <c r="U218" s="838">
        <v>1</v>
      </c>
    </row>
    <row r="219" spans="1:21" ht="14.4" customHeight="1" x14ac:dyDescent="0.3">
      <c r="A219" s="831">
        <v>30</v>
      </c>
      <c r="B219" s="832" t="s">
        <v>2104</v>
      </c>
      <c r="C219" s="832" t="s">
        <v>2110</v>
      </c>
      <c r="D219" s="833" t="s">
        <v>2760</v>
      </c>
      <c r="E219" s="834" t="s">
        <v>2120</v>
      </c>
      <c r="F219" s="832" t="s">
        <v>2105</v>
      </c>
      <c r="G219" s="832" t="s">
        <v>2135</v>
      </c>
      <c r="H219" s="832" t="s">
        <v>577</v>
      </c>
      <c r="I219" s="832" t="s">
        <v>1891</v>
      </c>
      <c r="J219" s="832" t="s">
        <v>676</v>
      </c>
      <c r="K219" s="832" t="s">
        <v>1738</v>
      </c>
      <c r="L219" s="835">
        <v>65.989999999999995</v>
      </c>
      <c r="M219" s="835">
        <v>65.989999999999995</v>
      </c>
      <c r="N219" s="832">
        <v>1</v>
      </c>
      <c r="O219" s="836">
        <v>0.5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30</v>
      </c>
      <c r="B220" s="832" t="s">
        <v>2104</v>
      </c>
      <c r="C220" s="832" t="s">
        <v>2110</v>
      </c>
      <c r="D220" s="833" t="s">
        <v>2760</v>
      </c>
      <c r="E220" s="834" t="s">
        <v>2120</v>
      </c>
      <c r="F220" s="832" t="s">
        <v>2105</v>
      </c>
      <c r="G220" s="832" t="s">
        <v>2135</v>
      </c>
      <c r="H220" s="832" t="s">
        <v>577</v>
      </c>
      <c r="I220" s="832" t="s">
        <v>1892</v>
      </c>
      <c r="J220" s="832" t="s">
        <v>678</v>
      </c>
      <c r="K220" s="832" t="s">
        <v>1742</v>
      </c>
      <c r="L220" s="835">
        <v>132</v>
      </c>
      <c r="M220" s="835">
        <v>264</v>
      </c>
      <c r="N220" s="832">
        <v>2</v>
      </c>
      <c r="O220" s="836">
        <v>1</v>
      </c>
      <c r="P220" s="835"/>
      <c r="Q220" s="837">
        <v>0</v>
      </c>
      <c r="R220" s="832"/>
      <c r="S220" s="837">
        <v>0</v>
      </c>
      <c r="T220" s="836"/>
      <c r="U220" s="838">
        <v>0</v>
      </c>
    </row>
    <row r="221" spans="1:21" ht="14.4" customHeight="1" x14ac:dyDescent="0.3">
      <c r="A221" s="831">
        <v>30</v>
      </c>
      <c r="B221" s="832" t="s">
        <v>2104</v>
      </c>
      <c r="C221" s="832" t="s">
        <v>2110</v>
      </c>
      <c r="D221" s="833" t="s">
        <v>2760</v>
      </c>
      <c r="E221" s="834" t="s">
        <v>2120</v>
      </c>
      <c r="F221" s="832" t="s">
        <v>2105</v>
      </c>
      <c r="G221" s="832" t="s">
        <v>2136</v>
      </c>
      <c r="H221" s="832" t="s">
        <v>545</v>
      </c>
      <c r="I221" s="832" t="s">
        <v>2498</v>
      </c>
      <c r="J221" s="832" t="s">
        <v>711</v>
      </c>
      <c r="K221" s="832" t="s">
        <v>2322</v>
      </c>
      <c r="L221" s="835">
        <v>91.11</v>
      </c>
      <c r="M221" s="835">
        <v>91.11</v>
      </c>
      <c r="N221" s="832">
        <v>1</v>
      </c>
      <c r="O221" s="836">
        <v>1</v>
      </c>
      <c r="P221" s="835"/>
      <c r="Q221" s="837">
        <v>0</v>
      </c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30</v>
      </c>
      <c r="B222" s="832" t="s">
        <v>2104</v>
      </c>
      <c r="C222" s="832" t="s">
        <v>2110</v>
      </c>
      <c r="D222" s="833" t="s">
        <v>2760</v>
      </c>
      <c r="E222" s="834" t="s">
        <v>2120</v>
      </c>
      <c r="F222" s="832" t="s">
        <v>2105</v>
      </c>
      <c r="G222" s="832" t="s">
        <v>2499</v>
      </c>
      <c r="H222" s="832" t="s">
        <v>577</v>
      </c>
      <c r="I222" s="832" t="s">
        <v>1910</v>
      </c>
      <c r="J222" s="832" t="s">
        <v>1911</v>
      </c>
      <c r="K222" s="832" t="s">
        <v>1912</v>
      </c>
      <c r="L222" s="835">
        <v>264.23</v>
      </c>
      <c r="M222" s="835">
        <v>792.69</v>
      </c>
      <c r="N222" s="832">
        <v>3</v>
      </c>
      <c r="O222" s="836">
        <v>1</v>
      </c>
      <c r="P222" s="835"/>
      <c r="Q222" s="837">
        <v>0</v>
      </c>
      <c r="R222" s="832"/>
      <c r="S222" s="837">
        <v>0</v>
      </c>
      <c r="T222" s="836"/>
      <c r="U222" s="838">
        <v>0</v>
      </c>
    </row>
    <row r="223" spans="1:21" ht="14.4" customHeight="1" x14ac:dyDescent="0.3">
      <c r="A223" s="831">
        <v>30</v>
      </c>
      <c r="B223" s="832" t="s">
        <v>2104</v>
      </c>
      <c r="C223" s="832" t="s">
        <v>2110</v>
      </c>
      <c r="D223" s="833" t="s">
        <v>2760</v>
      </c>
      <c r="E223" s="834" t="s">
        <v>2120</v>
      </c>
      <c r="F223" s="832" t="s">
        <v>2105</v>
      </c>
      <c r="G223" s="832" t="s">
        <v>2500</v>
      </c>
      <c r="H223" s="832" t="s">
        <v>577</v>
      </c>
      <c r="I223" s="832" t="s">
        <v>1987</v>
      </c>
      <c r="J223" s="832" t="s">
        <v>1464</v>
      </c>
      <c r="K223" s="832" t="s">
        <v>1988</v>
      </c>
      <c r="L223" s="835">
        <v>300.31</v>
      </c>
      <c r="M223" s="835">
        <v>300.31</v>
      </c>
      <c r="N223" s="832">
        <v>1</v>
      </c>
      <c r="O223" s="836">
        <v>0.5</v>
      </c>
      <c r="P223" s="835">
        <v>300.31</v>
      </c>
      <c r="Q223" s="837">
        <v>1</v>
      </c>
      <c r="R223" s="832">
        <v>1</v>
      </c>
      <c r="S223" s="837">
        <v>1</v>
      </c>
      <c r="T223" s="836">
        <v>0.5</v>
      </c>
      <c r="U223" s="838">
        <v>1</v>
      </c>
    </row>
    <row r="224" spans="1:21" ht="14.4" customHeight="1" x14ac:dyDescent="0.3">
      <c r="A224" s="831">
        <v>30</v>
      </c>
      <c r="B224" s="832" t="s">
        <v>2104</v>
      </c>
      <c r="C224" s="832" t="s">
        <v>2110</v>
      </c>
      <c r="D224" s="833" t="s">
        <v>2760</v>
      </c>
      <c r="E224" s="834" t="s">
        <v>2120</v>
      </c>
      <c r="F224" s="832" t="s">
        <v>2105</v>
      </c>
      <c r="G224" s="832" t="s">
        <v>2501</v>
      </c>
      <c r="H224" s="832" t="s">
        <v>577</v>
      </c>
      <c r="I224" s="832" t="s">
        <v>2080</v>
      </c>
      <c r="J224" s="832" t="s">
        <v>2081</v>
      </c>
      <c r="K224" s="832" t="s">
        <v>2082</v>
      </c>
      <c r="L224" s="835">
        <v>123.2</v>
      </c>
      <c r="M224" s="835">
        <v>123.2</v>
      </c>
      <c r="N224" s="832">
        <v>1</v>
      </c>
      <c r="O224" s="836">
        <v>0.5</v>
      </c>
      <c r="P224" s="835"/>
      <c r="Q224" s="837">
        <v>0</v>
      </c>
      <c r="R224" s="832"/>
      <c r="S224" s="837">
        <v>0</v>
      </c>
      <c r="T224" s="836"/>
      <c r="U224" s="838">
        <v>0</v>
      </c>
    </row>
    <row r="225" spans="1:21" ht="14.4" customHeight="1" x14ac:dyDescent="0.3">
      <c r="A225" s="831">
        <v>30</v>
      </c>
      <c r="B225" s="832" t="s">
        <v>2104</v>
      </c>
      <c r="C225" s="832" t="s">
        <v>2110</v>
      </c>
      <c r="D225" s="833" t="s">
        <v>2760</v>
      </c>
      <c r="E225" s="834" t="s">
        <v>2120</v>
      </c>
      <c r="F225" s="832" t="s">
        <v>2105</v>
      </c>
      <c r="G225" s="832" t="s">
        <v>2501</v>
      </c>
      <c r="H225" s="832" t="s">
        <v>545</v>
      </c>
      <c r="I225" s="832" t="s">
        <v>2502</v>
      </c>
      <c r="J225" s="832" t="s">
        <v>2503</v>
      </c>
      <c r="K225" s="832" t="s">
        <v>1738</v>
      </c>
      <c r="L225" s="835">
        <v>132</v>
      </c>
      <c r="M225" s="835">
        <v>396</v>
      </c>
      <c r="N225" s="832">
        <v>3</v>
      </c>
      <c r="O225" s="836">
        <v>1</v>
      </c>
      <c r="P225" s="835">
        <v>396</v>
      </c>
      <c r="Q225" s="837">
        <v>1</v>
      </c>
      <c r="R225" s="832">
        <v>3</v>
      </c>
      <c r="S225" s="837">
        <v>1</v>
      </c>
      <c r="T225" s="836">
        <v>1</v>
      </c>
      <c r="U225" s="838">
        <v>1</v>
      </c>
    </row>
    <row r="226" spans="1:21" ht="14.4" customHeight="1" x14ac:dyDescent="0.3">
      <c r="A226" s="831">
        <v>30</v>
      </c>
      <c r="B226" s="832" t="s">
        <v>2104</v>
      </c>
      <c r="C226" s="832" t="s">
        <v>2110</v>
      </c>
      <c r="D226" s="833" t="s">
        <v>2760</v>
      </c>
      <c r="E226" s="834" t="s">
        <v>2120</v>
      </c>
      <c r="F226" s="832" t="s">
        <v>2105</v>
      </c>
      <c r="G226" s="832" t="s">
        <v>2504</v>
      </c>
      <c r="H226" s="832" t="s">
        <v>545</v>
      </c>
      <c r="I226" s="832" t="s">
        <v>2505</v>
      </c>
      <c r="J226" s="832" t="s">
        <v>2506</v>
      </c>
      <c r="K226" s="832" t="s">
        <v>2507</v>
      </c>
      <c r="L226" s="835">
        <v>62.18</v>
      </c>
      <c r="M226" s="835">
        <v>62.18</v>
      </c>
      <c r="N226" s="832">
        <v>1</v>
      </c>
      <c r="O226" s="836">
        <v>0.5</v>
      </c>
      <c r="P226" s="835">
        <v>62.18</v>
      </c>
      <c r="Q226" s="837">
        <v>1</v>
      </c>
      <c r="R226" s="832">
        <v>1</v>
      </c>
      <c r="S226" s="837">
        <v>1</v>
      </c>
      <c r="T226" s="836">
        <v>0.5</v>
      </c>
      <c r="U226" s="838">
        <v>1</v>
      </c>
    </row>
    <row r="227" spans="1:21" ht="14.4" customHeight="1" x14ac:dyDescent="0.3">
      <c r="A227" s="831">
        <v>30</v>
      </c>
      <c r="B227" s="832" t="s">
        <v>2104</v>
      </c>
      <c r="C227" s="832" t="s">
        <v>2110</v>
      </c>
      <c r="D227" s="833" t="s">
        <v>2760</v>
      </c>
      <c r="E227" s="834" t="s">
        <v>2120</v>
      </c>
      <c r="F227" s="832" t="s">
        <v>2105</v>
      </c>
      <c r="G227" s="832" t="s">
        <v>2143</v>
      </c>
      <c r="H227" s="832" t="s">
        <v>577</v>
      </c>
      <c r="I227" s="832" t="s">
        <v>1644</v>
      </c>
      <c r="J227" s="832" t="s">
        <v>814</v>
      </c>
      <c r="K227" s="832" t="s">
        <v>1645</v>
      </c>
      <c r="L227" s="835">
        <v>42.51</v>
      </c>
      <c r="M227" s="835">
        <v>85.02</v>
      </c>
      <c r="N227" s="832">
        <v>2</v>
      </c>
      <c r="O227" s="836">
        <v>1</v>
      </c>
      <c r="P227" s="835"/>
      <c r="Q227" s="837">
        <v>0</v>
      </c>
      <c r="R227" s="832"/>
      <c r="S227" s="837">
        <v>0</v>
      </c>
      <c r="T227" s="836"/>
      <c r="U227" s="838">
        <v>0</v>
      </c>
    </row>
    <row r="228" spans="1:21" ht="14.4" customHeight="1" x14ac:dyDescent="0.3">
      <c r="A228" s="831">
        <v>30</v>
      </c>
      <c r="B228" s="832" t="s">
        <v>2104</v>
      </c>
      <c r="C228" s="832" t="s">
        <v>2110</v>
      </c>
      <c r="D228" s="833" t="s">
        <v>2760</v>
      </c>
      <c r="E228" s="834" t="s">
        <v>2120</v>
      </c>
      <c r="F228" s="832" t="s">
        <v>2105</v>
      </c>
      <c r="G228" s="832" t="s">
        <v>2330</v>
      </c>
      <c r="H228" s="832" t="s">
        <v>545</v>
      </c>
      <c r="I228" s="832" t="s">
        <v>2331</v>
      </c>
      <c r="J228" s="832" t="s">
        <v>935</v>
      </c>
      <c r="K228" s="832" t="s">
        <v>2332</v>
      </c>
      <c r="L228" s="835">
        <v>107.27</v>
      </c>
      <c r="M228" s="835">
        <v>321.81</v>
      </c>
      <c r="N228" s="832">
        <v>3</v>
      </c>
      <c r="O228" s="836">
        <v>1.5</v>
      </c>
      <c r="P228" s="835">
        <v>214.54</v>
      </c>
      <c r="Q228" s="837">
        <v>0.66666666666666663</v>
      </c>
      <c r="R228" s="832">
        <v>2</v>
      </c>
      <c r="S228" s="837">
        <v>0.66666666666666663</v>
      </c>
      <c r="T228" s="836">
        <v>1</v>
      </c>
      <c r="U228" s="838">
        <v>0.66666666666666663</v>
      </c>
    </row>
    <row r="229" spans="1:21" ht="14.4" customHeight="1" x14ac:dyDescent="0.3">
      <c r="A229" s="831">
        <v>30</v>
      </c>
      <c r="B229" s="832" t="s">
        <v>2104</v>
      </c>
      <c r="C229" s="832" t="s">
        <v>2110</v>
      </c>
      <c r="D229" s="833" t="s">
        <v>2760</v>
      </c>
      <c r="E229" s="834" t="s">
        <v>2120</v>
      </c>
      <c r="F229" s="832" t="s">
        <v>2105</v>
      </c>
      <c r="G229" s="832" t="s">
        <v>2201</v>
      </c>
      <c r="H229" s="832" t="s">
        <v>545</v>
      </c>
      <c r="I229" s="832" t="s">
        <v>2202</v>
      </c>
      <c r="J229" s="832" t="s">
        <v>878</v>
      </c>
      <c r="K229" s="832" t="s">
        <v>2203</v>
      </c>
      <c r="L229" s="835">
        <v>45.03</v>
      </c>
      <c r="M229" s="835">
        <v>135.09</v>
      </c>
      <c r="N229" s="832">
        <v>3</v>
      </c>
      <c r="O229" s="836">
        <v>1.5</v>
      </c>
      <c r="P229" s="835"/>
      <c r="Q229" s="837">
        <v>0</v>
      </c>
      <c r="R229" s="832"/>
      <c r="S229" s="837">
        <v>0</v>
      </c>
      <c r="T229" s="836"/>
      <c r="U229" s="838">
        <v>0</v>
      </c>
    </row>
    <row r="230" spans="1:21" ht="14.4" customHeight="1" x14ac:dyDescent="0.3">
      <c r="A230" s="831">
        <v>30</v>
      </c>
      <c r="B230" s="832" t="s">
        <v>2104</v>
      </c>
      <c r="C230" s="832" t="s">
        <v>2110</v>
      </c>
      <c r="D230" s="833" t="s">
        <v>2760</v>
      </c>
      <c r="E230" s="834" t="s">
        <v>2120</v>
      </c>
      <c r="F230" s="832" t="s">
        <v>2105</v>
      </c>
      <c r="G230" s="832" t="s">
        <v>2204</v>
      </c>
      <c r="H230" s="832" t="s">
        <v>545</v>
      </c>
      <c r="I230" s="832" t="s">
        <v>2205</v>
      </c>
      <c r="J230" s="832" t="s">
        <v>1154</v>
      </c>
      <c r="K230" s="832" t="s">
        <v>2206</v>
      </c>
      <c r="L230" s="835">
        <v>34.15</v>
      </c>
      <c r="M230" s="835">
        <v>68.3</v>
      </c>
      <c r="N230" s="832">
        <v>2</v>
      </c>
      <c r="O230" s="836">
        <v>1.5</v>
      </c>
      <c r="P230" s="835">
        <v>34.15</v>
      </c>
      <c r="Q230" s="837">
        <v>0.5</v>
      </c>
      <c r="R230" s="832">
        <v>1</v>
      </c>
      <c r="S230" s="837">
        <v>0.5</v>
      </c>
      <c r="T230" s="836">
        <v>1</v>
      </c>
      <c r="U230" s="838">
        <v>0.66666666666666663</v>
      </c>
    </row>
    <row r="231" spans="1:21" ht="14.4" customHeight="1" x14ac:dyDescent="0.3">
      <c r="A231" s="831">
        <v>30</v>
      </c>
      <c r="B231" s="832" t="s">
        <v>2104</v>
      </c>
      <c r="C231" s="832" t="s">
        <v>2110</v>
      </c>
      <c r="D231" s="833" t="s">
        <v>2760</v>
      </c>
      <c r="E231" s="834" t="s">
        <v>2120</v>
      </c>
      <c r="F231" s="832" t="s">
        <v>2105</v>
      </c>
      <c r="G231" s="832" t="s">
        <v>2454</v>
      </c>
      <c r="H231" s="832" t="s">
        <v>577</v>
      </c>
      <c r="I231" s="832" t="s">
        <v>1999</v>
      </c>
      <c r="J231" s="832" t="s">
        <v>669</v>
      </c>
      <c r="K231" s="832" t="s">
        <v>2000</v>
      </c>
      <c r="L231" s="835">
        <v>8.7899999999999991</v>
      </c>
      <c r="M231" s="835">
        <v>8.7899999999999991</v>
      </c>
      <c r="N231" s="832">
        <v>1</v>
      </c>
      <c r="O231" s="836">
        <v>0.5</v>
      </c>
      <c r="P231" s="835"/>
      <c r="Q231" s="837">
        <v>0</v>
      </c>
      <c r="R231" s="832"/>
      <c r="S231" s="837">
        <v>0</v>
      </c>
      <c r="T231" s="836"/>
      <c r="U231" s="838">
        <v>0</v>
      </c>
    </row>
    <row r="232" spans="1:21" ht="14.4" customHeight="1" x14ac:dyDescent="0.3">
      <c r="A232" s="831">
        <v>30</v>
      </c>
      <c r="B232" s="832" t="s">
        <v>2104</v>
      </c>
      <c r="C232" s="832" t="s">
        <v>2110</v>
      </c>
      <c r="D232" s="833" t="s">
        <v>2760</v>
      </c>
      <c r="E232" s="834" t="s">
        <v>2120</v>
      </c>
      <c r="F232" s="832" t="s">
        <v>2105</v>
      </c>
      <c r="G232" s="832" t="s">
        <v>2454</v>
      </c>
      <c r="H232" s="832" t="s">
        <v>545</v>
      </c>
      <c r="I232" s="832" t="s">
        <v>2508</v>
      </c>
      <c r="J232" s="832" t="s">
        <v>2509</v>
      </c>
      <c r="K232" s="832" t="s">
        <v>2000</v>
      </c>
      <c r="L232" s="835">
        <v>8.7899999999999991</v>
      </c>
      <c r="M232" s="835">
        <v>8.7899999999999991</v>
      </c>
      <c r="N232" s="832">
        <v>1</v>
      </c>
      <c r="O232" s="836">
        <v>0.5</v>
      </c>
      <c r="P232" s="835"/>
      <c r="Q232" s="837">
        <v>0</v>
      </c>
      <c r="R232" s="832"/>
      <c r="S232" s="837">
        <v>0</v>
      </c>
      <c r="T232" s="836"/>
      <c r="U232" s="838">
        <v>0</v>
      </c>
    </row>
    <row r="233" spans="1:21" ht="14.4" customHeight="1" x14ac:dyDescent="0.3">
      <c r="A233" s="831">
        <v>30</v>
      </c>
      <c r="B233" s="832" t="s">
        <v>2104</v>
      </c>
      <c r="C233" s="832" t="s">
        <v>2110</v>
      </c>
      <c r="D233" s="833" t="s">
        <v>2760</v>
      </c>
      <c r="E233" s="834" t="s">
        <v>2120</v>
      </c>
      <c r="F233" s="832" t="s">
        <v>2105</v>
      </c>
      <c r="G233" s="832" t="s">
        <v>2344</v>
      </c>
      <c r="H233" s="832" t="s">
        <v>577</v>
      </c>
      <c r="I233" s="832" t="s">
        <v>1626</v>
      </c>
      <c r="J233" s="832" t="s">
        <v>1627</v>
      </c>
      <c r="K233" s="832" t="s">
        <v>1628</v>
      </c>
      <c r="L233" s="835">
        <v>93.43</v>
      </c>
      <c r="M233" s="835">
        <v>93.43</v>
      </c>
      <c r="N233" s="832">
        <v>1</v>
      </c>
      <c r="O233" s="836">
        <v>0.5</v>
      </c>
      <c r="P233" s="835"/>
      <c r="Q233" s="837">
        <v>0</v>
      </c>
      <c r="R233" s="832"/>
      <c r="S233" s="837">
        <v>0</v>
      </c>
      <c r="T233" s="836"/>
      <c r="U233" s="838">
        <v>0</v>
      </c>
    </row>
    <row r="234" spans="1:21" ht="14.4" customHeight="1" x14ac:dyDescent="0.3">
      <c r="A234" s="831">
        <v>30</v>
      </c>
      <c r="B234" s="832" t="s">
        <v>2104</v>
      </c>
      <c r="C234" s="832" t="s">
        <v>2110</v>
      </c>
      <c r="D234" s="833" t="s">
        <v>2760</v>
      </c>
      <c r="E234" s="834" t="s">
        <v>2120</v>
      </c>
      <c r="F234" s="832" t="s">
        <v>2105</v>
      </c>
      <c r="G234" s="832" t="s">
        <v>2152</v>
      </c>
      <c r="H234" s="832" t="s">
        <v>545</v>
      </c>
      <c r="I234" s="832" t="s">
        <v>2510</v>
      </c>
      <c r="J234" s="832" t="s">
        <v>2456</v>
      </c>
      <c r="K234" s="832" t="s">
        <v>2511</v>
      </c>
      <c r="L234" s="835">
        <v>35.18</v>
      </c>
      <c r="M234" s="835">
        <v>105.53999999999999</v>
      </c>
      <c r="N234" s="832">
        <v>3</v>
      </c>
      <c r="O234" s="836">
        <v>1.5</v>
      </c>
      <c r="P234" s="835">
        <v>35.18</v>
      </c>
      <c r="Q234" s="837">
        <v>0.33333333333333337</v>
      </c>
      <c r="R234" s="832">
        <v>1</v>
      </c>
      <c r="S234" s="837">
        <v>0.33333333333333331</v>
      </c>
      <c r="T234" s="836">
        <v>0.5</v>
      </c>
      <c r="U234" s="838">
        <v>0.33333333333333331</v>
      </c>
    </row>
    <row r="235" spans="1:21" ht="14.4" customHeight="1" x14ac:dyDescent="0.3">
      <c r="A235" s="831">
        <v>30</v>
      </c>
      <c r="B235" s="832" t="s">
        <v>2104</v>
      </c>
      <c r="C235" s="832" t="s">
        <v>2110</v>
      </c>
      <c r="D235" s="833" t="s">
        <v>2760</v>
      </c>
      <c r="E235" s="834" t="s">
        <v>2120</v>
      </c>
      <c r="F235" s="832" t="s">
        <v>2105</v>
      </c>
      <c r="G235" s="832" t="s">
        <v>2512</v>
      </c>
      <c r="H235" s="832" t="s">
        <v>577</v>
      </c>
      <c r="I235" s="832" t="s">
        <v>1861</v>
      </c>
      <c r="J235" s="832" t="s">
        <v>1862</v>
      </c>
      <c r="K235" s="832" t="s">
        <v>1863</v>
      </c>
      <c r="L235" s="835">
        <v>109.89</v>
      </c>
      <c r="M235" s="835">
        <v>109.89</v>
      </c>
      <c r="N235" s="832">
        <v>1</v>
      </c>
      <c r="O235" s="836">
        <v>0.5</v>
      </c>
      <c r="P235" s="835"/>
      <c r="Q235" s="837">
        <v>0</v>
      </c>
      <c r="R235" s="832"/>
      <c r="S235" s="837">
        <v>0</v>
      </c>
      <c r="T235" s="836"/>
      <c r="U235" s="838">
        <v>0</v>
      </c>
    </row>
    <row r="236" spans="1:21" ht="14.4" customHeight="1" x14ac:dyDescent="0.3">
      <c r="A236" s="831">
        <v>30</v>
      </c>
      <c r="B236" s="832" t="s">
        <v>2104</v>
      </c>
      <c r="C236" s="832" t="s">
        <v>2110</v>
      </c>
      <c r="D236" s="833" t="s">
        <v>2760</v>
      </c>
      <c r="E236" s="834" t="s">
        <v>2120</v>
      </c>
      <c r="F236" s="832" t="s">
        <v>2105</v>
      </c>
      <c r="G236" s="832" t="s">
        <v>2262</v>
      </c>
      <c r="H236" s="832" t="s">
        <v>545</v>
      </c>
      <c r="I236" s="832" t="s">
        <v>2263</v>
      </c>
      <c r="J236" s="832" t="s">
        <v>778</v>
      </c>
      <c r="K236" s="832" t="s">
        <v>2264</v>
      </c>
      <c r="L236" s="835">
        <v>0</v>
      </c>
      <c r="M236" s="835">
        <v>0</v>
      </c>
      <c r="N236" s="832">
        <v>1</v>
      </c>
      <c r="O236" s="836">
        <v>0.5</v>
      </c>
      <c r="P236" s="835"/>
      <c r="Q236" s="837"/>
      <c r="R236" s="832"/>
      <c r="S236" s="837">
        <v>0</v>
      </c>
      <c r="T236" s="836"/>
      <c r="U236" s="838">
        <v>0</v>
      </c>
    </row>
    <row r="237" spans="1:21" ht="14.4" customHeight="1" x14ac:dyDescent="0.3">
      <c r="A237" s="831">
        <v>30</v>
      </c>
      <c r="B237" s="832" t="s">
        <v>2104</v>
      </c>
      <c r="C237" s="832" t="s">
        <v>2110</v>
      </c>
      <c r="D237" s="833" t="s">
        <v>2760</v>
      </c>
      <c r="E237" s="834" t="s">
        <v>2120</v>
      </c>
      <c r="F237" s="832" t="s">
        <v>2105</v>
      </c>
      <c r="G237" s="832" t="s">
        <v>2160</v>
      </c>
      <c r="H237" s="832" t="s">
        <v>577</v>
      </c>
      <c r="I237" s="832" t="s">
        <v>1764</v>
      </c>
      <c r="J237" s="832" t="s">
        <v>1765</v>
      </c>
      <c r="K237" s="832" t="s">
        <v>1763</v>
      </c>
      <c r="L237" s="835">
        <v>63.14</v>
      </c>
      <c r="M237" s="835">
        <v>126.28</v>
      </c>
      <c r="N237" s="832">
        <v>2</v>
      </c>
      <c r="O237" s="836">
        <v>1</v>
      </c>
      <c r="P237" s="835"/>
      <c r="Q237" s="837">
        <v>0</v>
      </c>
      <c r="R237" s="832"/>
      <c r="S237" s="837">
        <v>0</v>
      </c>
      <c r="T237" s="836"/>
      <c r="U237" s="838">
        <v>0</v>
      </c>
    </row>
    <row r="238" spans="1:21" ht="14.4" customHeight="1" x14ac:dyDescent="0.3">
      <c r="A238" s="831">
        <v>30</v>
      </c>
      <c r="B238" s="832" t="s">
        <v>2104</v>
      </c>
      <c r="C238" s="832" t="s">
        <v>2110</v>
      </c>
      <c r="D238" s="833" t="s">
        <v>2760</v>
      </c>
      <c r="E238" s="834" t="s">
        <v>2120</v>
      </c>
      <c r="F238" s="832" t="s">
        <v>2105</v>
      </c>
      <c r="G238" s="832" t="s">
        <v>2160</v>
      </c>
      <c r="H238" s="832" t="s">
        <v>577</v>
      </c>
      <c r="I238" s="832" t="s">
        <v>1766</v>
      </c>
      <c r="J238" s="832" t="s">
        <v>1765</v>
      </c>
      <c r="K238" s="832" t="s">
        <v>1767</v>
      </c>
      <c r="L238" s="835">
        <v>49.08</v>
      </c>
      <c r="M238" s="835">
        <v>98.16</v>
      </c>
      <c r="N238" s="832">
        <v>2</v>
      </c>
      <c r="O238" s="836">
        <v>1</v>
      </c>
      <c r="P238" s="835"/>
      <c r="Q238" s="837">
        <v>0</v>
      </c>
      <c r="R238" s="832"/>
      <c r="S238" s="837">
        <v>0</v>
      </c>
      <c r="T238" s="836"/>
      <c r="U238" s="838">
        <v>0</v>
      </c>
    </row>
    <row r="239" spans="1:21" ht="14.4" customHeight="1" x14ac:dyDescent="0.3">
      <c r="A239" s="831">
        <v>30</v>
      </c>
      <c r="B239" s="832" t="s">
        <v>2104</v>
      </c>
      <c r="C239" s="832" t="s">
        <v>2110</v>
      </c>
      <c r="D239" s="833" t="s">
        <v>2760</v>
      </c>
      <c r="E239" s="834" t="s">
        <v>2120</v>
      </c>
      <c r="F239" s="832" t="s">
        <v>2105</v>
      </c>
      <c r="G239" s="832" t="s">
        <v>2270</v>
      </c>
      <c r="H239" s="832" t="s">
        <v>545</v>
      </c>
      <c r="I239" s="832" t="s">
        <v>2271</v>
      </c>
      <c r="J239" s="832" t="s">
        <v>2272</v>
      </c>
      <c r="K239" s="832" t="s">
        <v>2273</v>
      </c>
      <c r="L239" s="835">
        <v>1228</v>
      </c>
      <c r="M239" s="835">
        <v>1228</v>
      </c>
      <c r="N239" s="832">
        <v>1</v>
      </c>
      <c r="O239" s="836">
        <v>0.5</v>
      </c>
      <c r="P239" s="835">
        <v>1228</v>
      </c>
      <c r="Q239" s="837">
        <v>1</v>
      </c>
      <c r="R239" s="832">
        <v>1</v>
      </c>
      <c r="S239" s="837">
        <v>1</v>
      </c>
      <c r="T239" s="836">
        <v>0.5</v>
      </c>
      <c r="U239" s="838">
        <v>1</v>
      </c>
    </row>
    <row r="240" spans="1:21" ht="14.4" customHeight="1" x14ac:dyDescent="0.3">
      <c r="A240" s="831">
        <v>30</v>
      </c>
      <c r="B240" s="832" t="s">
        <v>2104</v>
      </c>
      <c r="C240" s="832" t="s">
        <v>2110</v>
      </c>
      <c r="D240" s="833" t="s">
        <v>2760</v>
      </c>
      <c r="E240" s="834" t="s">
        <v>2120</v>
      </c>
      <c r="F240" s="832" t="s">
        <v>2105</v>
      </c>
      <c r="G240" s="832" t="s">
        <v>2165</v>
      </c>
      <c r="H240" s="832" t="s">
        <v>545</v>
      </c>
      <c r="I240" s="832" t="s">
        <v>2421</v>
      </c>
      <c r="J240" s="832" t="s">
        <v>2167</v>
      </c>
      <c r="K240" s="832" t="s">
        <v>2422</v>
      </c>
      <c r="L240" s="835">
        <v>43.21</v>
      </c>
      <c r="M240" s="835">
        <v>43.21</v>
      </c>
      <c r="N240" s="832">
        <v>1</v>
      </c>
      <c r="O240" s="836">
        <v>0.5</v>
      </c>
      <c r="P240" s="835"/>
      <c r="Q240" s="837">
        <v>0</v>
      </c>
      <c r="R240" s="832"/>
      <c r="S240" s="837">
        <v>0</v>
      </c>
      <c r="T240" s="836"/>
      <c r="U240" s="838">
        <v>0</v>
      </c>
    </row>
    <row r="241" spans="1:21" ht="14.4" customHeight="1" x14ac:dyDescent="0.3">
      <c r="A241" s="831">
        <v>30</v>
      </c>
      <c r="B241" s="832" t="s">
        <v>2104</v>
      </c>
      <c r="C241" s="832" t="s">
        <v>2110</v>
      </c>
      <c r="D241" s="833" t="s">
        <v>2760</v>
      </c>
      <c r="E241" s="834" t="s">
        <v>2120</v>
      </c>
      <c r="F241" s="832" t="s">
        <v>2105</v>
      </c>
      <c r="G241" s="832" t="s">
        <v>2169</v>
      </c>
      <c r="H241" s="832" t="s">
        <v>577</v>
      </c>
      <c r="I241" s="832" t="s">
        <v>1656</v>
      </c>
      <c r="J241" s="832" t="s">
        <v>1657</v>
      </c>
      <c r="K241" s="832" t="s">
        <v>1658</v>
      </c>
      <c r="L241" s="835">
        <v>10.65</v>
      </c>
      <c r="M241" s="835">
        <v>10.65</v>
      </c>
      <c r="N241" s="832">
        <v>1</v>
      </c>
      <c r="O241" s="836">
        <v>0.5</v>
      </c>
      <c r="P241" s="835"/>
      <c r="Q241" s="837">
        <v>0</v>
      </c>
      <c r="R241" s="832"/>
      <c r="S241" s="837">
        <v>0</v>
      </c>
      <c r="T241" s="836"/>
      <c r="U241" s="838">
        <v>0</v>
      </c>
    </row>
    <row r="242" spans="1:21" ht="14.4" customHeight="1" x14ac:dyDescent="0.3">
      <c r="A242" s="831">
        <v>30</v>
      </c>
      <c r="B242" s="832" t="s">
        <v>2104</v>
      </c>
      <c r="C242" s="832" t="s">
        <v>2110</v>
      </c>
      <c r="D242" s="833" t="s">
        <v>2760</v>
      </c>
      <c r="E242" s="834" t="s">
        <v>2120</v>
      </c>
      <c r="F242" s="832" t="s">
        <v>2105</v>
      </c>
      <c r="G242" s="832" t="s">
        <v>2169</v>
      </c>
      <c r="H242" s="832" t="s">
        <v>577</v>
      </c>
      <c r="I242" s="832" t="s">
        <v>1659</v>
      </c>
      <c r="J242" s="832" t="s">
        <v>1657</v>
      </c>
      <c r="K242" s="832" t="s">
        <v>1660</v>
      </c>
      <c r="L242" s="835">
        <v>35.11</v>
      </c>
      <c r="M242" s="835">
        <v>35.11</v>
      </c>
      <c r="N242" s="832">
        <v>1</v>
      </c>
      <c r="O242" s="836">
        <v>0.5</v>
      </c>
      <c r="P242" s="835">
        <v>35.11</v>
      </c>
      <c r="Q242" s="837">
        <v>1</v>
      </c>
      <c r="R242" s="832">
        <v>1</v>
      </c>
      <c r="S242" s="837">
        <v>1</v>
      </c>
      <c r="T242" s="836">
        <v>0.5</v>
      </c>
      <c r="U242" s="838">
        <v>1</v>
      </c>
    </row>
    <row r="243" spans="1:21" ht="14.4" customHeight="1" x14ac:dyDescent="0.3">
      <c r="A243" s="831">
        <v>30</v>
      </c>
      <c r="B243" s="832" t="s">
        <v>2104</v>
      </c>
      <c r="C243" s="832" t="s">
        <v>2110</v>
      </c>
      <c r="D243" s="833" t="s">
        <v>2760</v>
      </c>
      <c r="E243" s="834" t="s">
        <v>2120</v>
      </c>
      <c r="F243" s="832" t="s">
        <v>2105</v>
      </c>
      <c r="G243" s="832" t="s">
        <v>2169</v>
      </c>
      <c r="H243" s="832" t="s">
        <v>545</v>
      </c>
      <c r="I243" s="832" t="s">
        <v>2513</v>
      </c>
      <c r="J243" s="832" t="s">
        <v>2514</v>
      </c>
      <c r="K243" s="832" t="s">
        <v>2464</v>
      </c>
      <c r="L243" s="835">
        <v>70.23</v>
      </c>
      <c r="M243" s="835">
        <v>70.23</v>
      </c>
      <c r="N243" s="832">
        <v>1</v>
      </c>
      <c r="O243" s="836">
        <v>0.5</v>
      </c>
      <c r="P243" s="835"/>
      <c r="Q243" s="837">
        <v>0</v>
      </c>
      <c r="R243" s="832"/>
      <c r="S243" s="837">
        <v>0</v>
      </c>
      <c r="T243" s="836"/>
      <c r="U243" s="838">
        <v>0</v>
      </c>
    </row>
    <row r="244" spans="1:21" ht="14.4" customHeight="1" x14ac:dyDescent="0.3">
      <c r="A244" s="831">
        <v>30</v>
      </c>
      <c r="B244" s="832" t="s">
        <v>2104</v>
      </c>
      <c r="C244" s="832" t="s">
        <v>2110</v>
      </c>
      <c r="D244" s="833" t="s">
        <v>2760</v>
      </c>
      <c r="E244" s="834" t="s">
        <v>2120</v>
      </c>
      <c r="F244" s="832" t="s">
        <v>2105</v>
      </c>
      <c r="G244" s="832" t="s">
        <v>2209</v>
      </c>
      <c r="H244" s="832" t="s">
        <v>577</v>
      </c>
      <c r="I244" s="832" t="s">
        <v>2515</v>
      </c>
      <c r="J244" s="832" t="s">
        <v>804</v>
      </c>
      <c r="K244" s="832" t="s">
        <v>2516</v>
      </c>
      <c r="L244" s="835">
        <v>147.26</v>
      </c>
      <c r="M244" s="835">
        <v>294.52</v>
      </c>
      <c r="N244" s="832">
        <v>2</v>
      </c>
      <c r="O244" s="836">
        <v>0.5</v>
      </c>
      <c r="P244" s="835"/>
      <c r="Q244" s="837">
        <v>0</v>
      </c>
      <c r="R244" s="832"/>
      <c r="S244" s="837">
        <v>0</v>
      </c>
      <c r="T244" s="836"/>
      <c r="U244" s="838">
        <v>0</v>
      </c>
    </row>
    <row r="245" spans="1:21" ht="14.4" customHeight="1" x14ac:dyDescent="0.3">
      <c r="A245" s="831">
        <v>30</v>
      </c>
      <c r="B245" s="832" t="s">
        <v>2104</v>
      </c>
      <c r="C245" s="832" t="s">
        <v>2110</v>
      </c>
      <c r="D245" s="833" t="s">
        <v>2760</v>
      </c>
      <c r="E245" s="834" t="s">
        <v>2120</v>
      </c>
      <c r="F245" s="832" t="s">
        <v>2105</v>
      </c>
      <c r="G245" s="832" t="s">
        <v>2209</v>
      </c>
      <c r="H245" s="832" t="s">
        <v>577</v>
      </c>
      <c r="I245" s="832" t="s">
        <v>2517</v>
      </c>
      <c r="J245" s="832" t="s">
        <v>804</v>
      </c>
      <c r="K245" s="832" t="s">
        <v>1620</v>
      </c>
      <c r="L245" s="835">
        <v>736.33</v>
      </c>
      <c r="M245" s="835">
        <v>1472.66</v>
      </c>
      <c r="N245" s="832">
        <v>2</v>
      </c>
      <c r="O245" s="836">
        <v>0.5</v>
      </c>
      <c r="P245" s="835"/>
      <c r="Q245" s="837">
        <v>0</v>
      </c>
      <c r="R245" s="832"/>
      <c r="S245" s="837">
        <v>0</v>
      </c>
      <c r="T245" s="836"/>
      <c r="U245" s="838">
        <v>0</v>
      </c>
    </row>
    <row r="246" spans="1:21" ht="14.4" customHeight="1" x14ac:dyDescent="0.3">
      <c r="A246" s="831">
        <v>30</v>
      </c>
      <c r="B246" s="832" t="s">
        <v>2104</v>
      </c>
      <c r="C246" s="832" t="s">
        <v>2110</v>
      </c>
      <c r="D246" s="833" t="s">
        <v>2760</v>
      </c>
      <c r="E246" s="834" t="s">
        <v>2120</v>
      </c>
      <c r="F246" s="832" t="s">
        <v>2105</v>
      </c>
      <c r="G246" s="832" t="s">
        <v>2279</v>
      </c>
      <c r="H246" s="832" t="s">
        <v>545</v>
      </c>
      <c r="I246" s="832" t="s">
        <v>2470</v>
      </c>
      <c r="J246" s="832" t="s">
        <v>832</v>
      </c>
      <c r="K246" s="832" t="s">
        <v>2471</v>
      </c>
      <c r="L246" s="835">
        <v>32.25</v>
      </c>
      <c r="M246" s="835">
        <v>64.5</v>
      </c>
      <c r="N246" s="832">
        <v>2</v>
      </c>
      <c r="O246" s="836">
        <v>1</v>
      </c>
      <c r="P246" s="835">
        <v>32.25</v>
      </c>
      <c r="Q246" s="837">
        <v>0.5</v>
      </c>
      <c r="R246" s="832">
        <v>1</v>
      </c>
      <c r="S246" s="837">
        <v>0.5</v>
      </c>
      <c r="T246" s="836">
        <v>0.5</v>
      </c>
      <c r="U246" s="838">
        <v>0.5</v>
      </c>
    </row>
    <row r="247" spans="1:21" ht="14.4" customHeight="1" x14ac:dyDescent="0.3">
      <c r="A247" s="831">
        <v>30</v>
      </c>
      <c r="B247" s="832" t="s">
        <v>2104</v>
      </c>
      <c r="C247" s="832" t="s">
        <v>2110</v>
      </c>
      <c r="D247" s="833" t="s">
        <v>2760</v>
      </c>
      <c r="E247" s="834" t="s">
        <v>2120</v>
      </c>
      <c r="F247" s="832" t="s">
        <v>2105</v>
      </c>
      <c r="G247" s="832" t="s">
        <v>2176</v>
      </c>
      <c r="H247" s="832" t="s">
        <v>577</v>
      </c>
      <c r="I247" s="832" t="s">
        <v>2177</v>
      </c>
      <c r="J247" s="832" t="s">
        <v>1592</v>
      </c>
      <c r="K247" s="832" t="s">
        <v>1593</v>
      </c>
      <c r="L247" s="835">
        <v>16.12</v>
      </c>
      <c r="M247" s="835">
        <v>16.12</v>
      </c>
      <c r="N247" s="832">
        <v>1</v>
      </c>
      <c r="O247" s="836">
        <v>0.5</v>
      </c>
      <c r="P247" s="835"/>
      <c r="Q247" s="837">
        <v>0</v>
      </c>
      <c r="R247" s="832"/>
      <c r="S247" s="837">
        <v>0</v>
      </c>
      <c r="T247" s="836"/>
      <c r="U247" s="838">
        <v>0</v>
      </c>
    </row>
    <row r="248" spans="1:21" ht="14.4" customHeight="1" x14ac:dyDescent="0.3">
      <c r="A248" s="831">
        <v>30</v>
      </c>
      <c r="B248" s="832" t="s">
        <v>2104</v>
      </c>
      <c r="C248" s="832" t="s">
        <v>2110</v>
      </c>
      <c r="D248" s="833" t="s">
        <v>2760</v>
      </c>
      <c r="E248" s="834" t="s">
        <v>2120</v>
      </c>
      <c r="F248" s="832" t="s">
        <v>2105</v>
      </c>
      <c r="G248" s="832" t="s">
        <v>2176</v>
      </c>
      <c r="H248" s="832" t="s">
        <v>577</v>
      </c>
      <c r="I248" s="832" t="s">
        <v>2518</v>
      </c>
      <c r="J248" s="832" t="s">
        <v>1592</v>
      </c>
      <c r="K248" s="832" t="s">
        <v>2519</v>
      </c>
      <c r="L248" s="835">
        <v>32.25</v>
      </c>
      <c r="M248" s="835">
        <v>32.25</v>
      </c>
      <c r="N248" s="832">
        <v>1</v>
      </c>
      <c r="O248" s="836">
        <v>0.5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" customHeight="1" x14ac:dyDescent="0.3">
      <c r="A249" s="831">
        <v>30</v>
      </c>
      <c r="B249" s="832" t="s">
        <v>2104</v>
      </c>
      <c r="C249" s="832" t="s">
        <v>2110</v>
      </c>
      <c r="D249" s="833" t="s">
        <v>2760</v>
      </c>
      <c r="E249" s="834" t="s">
        <v>2120</v>
      </c>
      <c r="F249" s="832" t="s">
        <v>2105</v>
      </c>
      <c r="G249" s="832" t="s">
        <v>2183</v>
      </c>
      <c r="H249" s="832" t="s">
        <v>577</v>
      </c>
      <c r="I249" s="832" t="s">
        <v>1702</v>
      </c>
      <c r="J249" s="832" t="s">
        <v>1703</v>
      </c>
      <c r="K249" s="832" t="s">
        <v>1704</v>
      </c>
      <c r="L249" s="835">
        <v>10.34</v>
      </c>
      <c r="M249" s="835">
        <v>20.68</v>
      </c>
      <c r="N249" s="832">
        <v>2</v>
      </c>
      <c r="O249" s="836">
        <v>1</v>
      </c>
      <c r="P249" s="835"/>
      <c r="Q249" s="837">
        <v>0</v>
      </c>
      <c r="R249" s="832"/>
      <c r="S249" s="837">
        <v>0</v>
      </c>
      <c r="T249" s="836"/>
      <c r="U249" s="838">
        <v>0</v>
      </c>
    </row>
    <row r="250" spans="1:21" ht="14.4" customHeight="1" x14ac:dyDescent="0.3">
      <c r="A250" s="831">
        <v>30</v>
      </c>
      <c r="B250" s="832" t="s">
        <v>2104</v>
      </c>
      <c r="C250" s="832" t="s">
        <v>2110</v>
      </c>
      <c r="D250" s="833" t="s">
        <v>2760</v>
      </c>
      <c r="E250" s="834" t="s">
        <v>2120</v>
      </c>
      <c r="F250" s="832" t="s">
        <v>2105</v>
      </c>
      <c r="G250" s="832" t="s">
        <v>2185</v>
      </c>
      <c r="H250" s="832" t="s">
        <v>545</v>
      </c>
      <c r="I250" s="832" t="s">
        <v>2186</v>
      </c>
      <c r="J250" s="832" t="s">
        <v>1085</v>
      </c>
      <c r="K250" s="832" t="s">
        <v>2187</v>
      </c>
      <c r="L250" s="835">
        <v>105.46</v>
      </c>
      <c r="M250" s="835">
        <v>105.46</v>
      </c>
      <c r="N250" s="832">
        <v>1</v>
      </c>
      <c r="O250" s="836">
        <v>0.5</v>
      </c>
      <c r="P250" s="835"/>
      <c r="Q250" s="837">
        <v>0</v>
      </c>
      <c r="R250" s="832"/>
      <c r="S250" s="837">
        <v>0</v>
      </c>
      <c r="T250" s="836"/>
      <c r="U250" s="838">
        <v>0</v>
      </c>
    </row>
    <row r="251" spans="1:21" ht="14.4" customHeight="1" x14ac:dyDescent="0.3">
      <c r="A251" s="831">
        <v>30</v>
      </c>
      <c r="B251" s="832" t="s">
        <v>2104</v>
      </c>
      <c r="C251" s="832" t="s">
        <v>2110</v>
      </c>
      <c r="D251" s="833" t="s">
        <v>2760</v>
      </c>
      <c r="E251" s="834" t="s">
        <v>2120</v>
      </c>
      <c r="F251" s="832" t="s">
        <v>2105</v>
      </c>
      <c r="G251" s="832" t="s">
        <v>2379</v>
      </c>
      <c r="H251" s="832" t="s">
        <v>577</v>
      </c>
      <c r="I251" s="832" t="s">
        <v>2040</v>
      </c>
      <c r="J251" s="832" t="s">
        <v>1745</v>
      </c>
      <c r="K251" s="832" t="s">
        <v>1742</v>
      </c>
      <c r="L251" s="835">
        <v>143.35</v>
      </c>
      <c r="M251" s="835">
        <v>143.35</v>
      </c>
      <c r="N251" s="832">
        <v>1</v>
      </c>
      <c r="O251" s="836">
        <v>0.5</v>
      </c>
      <c r="P251" s="835">
        <v>143.35</v>
      </c>
      <c r="Q251" s="837">
        <v>1</v>
      </c>
      <c r="R251" s="832">
        <v>1</v>
      </c>
      <c r="S251" s="837">
        <v>1</v>
      </c>
      <c r="T251" s="836">
        <v>0.5</v>
      </c>
      <c r="U251" s="838">
        <v>1</v>
      </c>
    </row>
    <row r="252" spans="1:21" ht="14.4" customHeight="1" x14ac:dyDescent="0.3">
      <c r="A252" s="831">
        <v>30</v>
      </c>
      <c r="B252" s="832" t="s">
        <v>2104</v>
      </c>
      <c r="C252" s="832" t="s">
        <v>2110</v>
      </c>
      <c r="D252" s="833" t="s">
        <v>2760</v>
      </c>
      <c r="E252" s="834" t="s">
        <v>2120</v>
      </c>
      <c r="F252" s="832" t="s">
        <v>2105</v>
      </c>
      <c r="G252" s="832" t="s">
        <v>2216</v>
      </c>
      <c r="H252" s="832" t="s">
        <v>545</v>
      </c>
      <c r="I252" s="832" t="s">
        <v>2520</v>
      </c>
      <c r="J252" s="832" t="s">
        <v>1434</v>
      </c>
      <c r="K252" s="832" t="s">
        <v>2521</v>
      </c>
      <c r="L252" s="835">
        <v>0</v>
      </c>
      <c r="M252" s="835">
        <v>0</v>
      </c>
      <c r="N252" s="832">
        <v>1</v>
      </c>
      <c r="O252" s="836">
        <v>0.5</v>
      </c>
      <c r="P252" s="835"/>
      <c r="Q252" s="837"/>
      <c r="R252" s="832"/>
      <c r="S252" s="837">
        <v>0</v>
      </c>
      <c r="T252" s="836"/>
      <c r="U252" s="838">
        <v>0</v>
      </c>
    </row>
    <row r="253" spans="1:21" ht="14.4" customHeight="1" x14ac:dyDescent="0.3">
      <c r="A253" s="831">
        <v>30</v>
      </c>
      <c r="B253" s="832" t="s">
        <v>2104</v>
      </c>
      <c r="C253" s="832" t="s">
        <v>2110</v>
      </c>
      <c r="D253" s="833" t="s">
        <v>2760</v>
      </c>
      <c r="E253" s="834" t="s">
        <v>2120</v>
      </c>
      <c r="F253" s="832" t="s">
        <v>2105</v>
      </c>
      <c r="G253" s="832" t="s">
        <v>2382</v>
      </c>
      <c r="H253" s="832" t="s">
        <v>577</v>
      </c>
      <c r="I253" s="832" t="s">
        <v>2076</v>
      </c>
      <c r="J253" s="832" t="s">
        <v>2077</v>
      </c>
      <c r="K253" s="832" t="s">
        <v>1821</v>
      </c>
      <c r="L253" s="835">
        <v>122.96</v>
      </c>
      <c r="M253" s="835">
        <v>491.84</v>
      </c>
      <c r="N253" s="832">
        <v>4</v>
      </c>
      <c r="O253" s="836">
        <v>1</v>
      </c>
      <c r="P253" s="835">
        <v>491.84</v>
      </c>
      <c r="Q253" s="837">
        <v>1</v>
      </c>
      <c r="R253" s="832">
        <v>4</v>
      </c>
      <c r="S253" s="837">
        <v>1</v>
      </c>
      <c r="T253" s="836">
        <v>1</v>
      </c>
      <c r="U253" s="838">
        <v>1</v>
      </c>
    </row>
    <row r="254" spans="1:21" ht="14.4" customHeight="1" x14ac:dyDescent="0.3">
      <c r="A254" s="831">
        <v>30</v>
      </c>
      <c r="B254" s="832" t="s">
        <v>2104</v>
      </c>
      <c r="C254" s="832" t="s">
        <v>2110</v>
      </c>
      <c r="D254" s="833" t="s">
        <v>2760</v>
      </c>
      <c r="E254" s="834" t="s">
        <v>2120</v>
      </c>
      <c r="F254" s="832" t="s">
        <v>2105</v>
      </c>
      <c r="G254" s="832" t="s">
        <v>2385</v>
      </c>
      <c r="H254" s="832" t="s">
        <v>545</v>
      </c>
      <c r="I254" s="832" t="s">
        <v>2522</v>
      </c>
      <c r="J254" s="832" t="s">
        <v>798</v>
      </c>
      <c r="K254" s="832" t="s">
        <v>2523</v>
      </c>
      <c r="L254" s="835">
        <v>0</v>
      </c>
      <c r="M254" s="835">
        <v>0</v>
      </c>
      <c r="N254" s="832">
        <v>1</v>
      </c>
      <c r="O254" s="836">
        <v>0.5</v>
      </c>
      <c r="P254" s="835"/>
      <c r="Q254" s="837"/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30</v>
      </c>
      <c r="B255" s="832" t="s">
        <v>2104</v>
      </c>
      <c r="C255" s="832" t="s">
        <v>2110</v>
      </c>
      <c r="D255" s="833" t="s">
        <v>2760</v>
      </c>
      <c r="E255" s="834" t="s">
        <v>2120</v>
      </c>
      <c r="F255" s="832" t="s">
        <v>2105</v>
      </c>
      <c r="G255" s="832" t="s">
        <v>2188</v>
      </c>
      <c r="H255" s="832" t="s">
        <v>577</v>
      </c>
      <c r="I255" s="832" t="s">
        <v>1844</v>
      </c>
      <c r="J255" s="832" t="s">
        <v>1845</v>
      </c>
      <c r="K255" s="832" t="s">
        <v>1846</v>
      </c>
      <c r="L255" s="835">
        <v>0</v>
      </c>
      <c r="M255" s="835">
        <v>0</v>
      </c>
      <c r="N255" s="832">
        <v>2</v>
      </c>
      <c r="O255" s="836">
        <v>1</v>
      </c>
      <c r="P255" s="835"/>
      <c r="Q255" s="837"/>
      <c r="R255" s="832"/>
      <c r="S255" s="837">
        <v>0</v>
      </c>
      <c r="T255" s="836"/>
      <c r="U255" s="838">
        <v>0</v>
      </c>
    </row>
    <row r="256" spans="1:21" ht="14.4" customHeight="1" x14ac:dyDescent="0.3">
      <c r="A256" s="831">
        <v>30</v>
      </c>
      <c r="B256" s="832" t="s">
        <v>2104</v>
      </c>
      <c r="C256" s="832" t="s">
        <v>2110</v>
      </c>
      <c r="D256" s="833" t="s">
        <v>2760</v>
      </c>
      <c r="E256" s="834" t="s">
        <v>2120</v>
      </c>
      <c r="F256" s="832" t="s">
        <v>2105</v>
      </c>
      <c r="G256" s="832" t="s">
        <v>2189</v>
      </c>
      <c r="H256" s="832" t="s">
        <v>545</v>
      </c>
      <c r="I256" s="832" t="s">
        <v>2190</v>
      </c>
      <c r="J256" s="832" t="s">
        <v>1147</v>
      </c>
      <c r="K256" s="832" t="s">
        <v>2191</v>
      </c>
      <c r="L256" s="835">
        <v>42.08</v>
      </c>
      <c r="M256" s="835">
        <v>42.08</v>
      </c>
      <c r="N256" s="832">
        <v>1</v>
      </c>
      <c r="O256" s="836">
        <v>0.5</v>
      </c>
      <c r="P256" s="835"/>
      <c r="Q256" s="837">
        <v>0</v>
      </c>
      <c r="R256" s="832"/>
      <c r="S256" s="837">
        <v>0</v>
      </c>
      <c r="T256" s="836"/>
      <c r="U256" s="838">
        <v>0</v>
      </c>
    </row>
    <row r="257" spans="1:21" ht="14.4" customHeight="1" x14ac:dyDescent="0.3">
      <c r="A257" s="831">
        <v>30</v>
      </c>
      <c r="B257" s="832" t="s">
        <v>2104</v>
      </c>
      <c r="C257" s="832" t="s">
        <v>2110</v>
      </c>
      <c r="D257" s="833" t="s">
        <v>2760</v>
      </c>
      <c r="E257" s="834" t="s">
        <v>2120</v>
      </c>
      <c r="F257" s="832" t="s">
        <v>2105</v>
      </c>
      <c r="G257" s="832" t="s">
        <v>2392</v>
      </c>
      <c r="H257" s="832" t="s">
        <v>577</v>
      </c>
      <c r="I257" s="832" t="s">
        <v>2033</v>
      </c>
      <c r="J257" s="832" t="s">
        <v>1441</v>
      </c>
      <c r="K257" s="832" t="s">
        <v>1442</v>
      </c>
      <c r="L257" s="835">
        <v>86.73</v>
      </c>
      <c r="M257" s="835">
        <v>86.73</v>
      </c>
      <c r="N257" s="832">
        <v>1</v>
      </c>
      <c r="O257" s="836">
        <v>0.5</v>
      </c>
      <c r="P257" s="835"/>
      <c r="Q257" s="837">
        <v>0</v>
      </c>
      <c r="R257" s="832"/>
      <c r="S257" s="837">
        <v>0</v>
      </c>
      <c r="T257" s="836"/>
      <c r="U257" s="838">
        <v>0</v>
      </c>
    </row>
    <row r="258" spans="1:21" ht="14.4" customHeight="1" x14ac:dyDescent="0.3">
      <c r="A258" s="831">
        <v>30</v>
      </c>
      <c r="B258" s="832" t="s">
        <v>2104</v>
      </c>
      <c r="C258" s="832" t="s">
        <v>2110</v>
      </c>
      <c r="D258" s="833" t="s">
        <v>2760</v>
      </c>
      <c r="E258" s="834" t="s">
        <v>2120</v>
      </c>
      <c r="F258" s="832" t="s">
        <v>2105</v>
      </c>
      <c r="G258" s="832" t="s">
        <v>2194</v>
      </c>
      <c r="H258" s="832" t="s">
        <v>545</v>
      </c>
      <c r="I258" s="832" t="s">
        <v>2477</v>
      </c>
      <c r="J258" s="832" t="s">
        <v>782</v>
      </c>
      <c r="K258" s="832" t="s">
        <v>2478</v>
      </c>
      <c r="L258" s="835">
        <v>50.89</v>
      </c>
      <c r="M258" s="835">
        <v>50.89</v>
      </c>
      <c r="N258" s="832">
        <v>1</v>
      </c>
      <c r="O258" s="836">
        <v>0.5</v>
      </c>
      <c r="P258" s="835"/>
      <c r="Q258" s="837">
        <v>0</v>
      </c>
      <c r="R258" s="832"/>
      <c r="S258" s="837">
        <v>0</v>
      </c>
      <c r="T258" s="836"/>
      <c r="U258" s="838">
        <v>0</v>
      </c>
    </row>
    <row r="259" spans="1:21" ht="14.4" customHeight="1" x14ac:dyDescent="0.3">
      <c r="A259" s="831">
        <v>30</v>
      </c>
      <c r="B259" s="832" t="s">
        <v>2104</v>
      </c>
      <c r="C259" s="832" t="s">
        <v>2110</v>
      </c>
      <c r="D259" s="833" t="s">
        <v>2760</v>
      </c>
      <c r="E259" s="834" t="s">
        <v>2120</v>
      </c>
      <c r="F259" s="832" t="s">
        <v>2105</v>
      </c>
      <c r="G259" s="832" t="s">
        <v>2219</v>
      </c>
      <c r="H259" s="832" t="s">
        <v>545</v>
      </c>
      <c r="I259" s="832" t="s">
        <v>2220</v>
      </c>
      <c r="J259" s="832" t="s">
        <v>1095</v>
      </c>
      <c r="K259" s="832" t="s">
        <v>1992</v>
      </c>
      <c r="L259" s="835">
        <v>122.73</v>
      </c>
      <c r="M259" s="835">
        <v>122.73</v>
      </c>
      <c r="N259" s="832">
        <v>1</v>
      </c>
      <c r="O259" s="836">
        <v>0.5</v>
      </c>
      <c r="P259" s="835"/>
      <c r="Q259" s="837">
        <v>0</v>
      </c>
      <c r="R259" s="832"/>
      <c r="S259" s="837">
        <v>0</v>
      </c>
      <c r="T259" s="836"/>
      <c r="U259" s="838">
        <v>0</v>
      </c>
    </row>
    <row r="260" spans="1:21" ht="14.4" customHeight="1" x14ac:dyDescent="0.3">
      <c r="A260" s="831">
        <v>30</v>
      </c>
      <c r="B260" s="832" t="s">
        <v>2104</v>
      </c>
      <c r="C260" s="832" t="s">
        <v>2110</v>
      </c>
      <c r="D260" s="833" t="s">
        <v>2760</v>
      </c>
      <c r="E260" s="834" t="s">
        <v>2120</v>
      </c>
      <c r="F260" s="832" t="s">
        <v>2105</v>
      </c>
      <c r="G260" s="832" t="s">
        <v>2524</v>
      </c>
      <c r="H260" s="832" t="s">
        <v>545</v>
      </c>
      <c r="I260" s="832" t="s">
        <v>2525</v>
      </c>
      <c r="J260" s="832" t="s">
        <v>1439</v>
      </c>
      <c r="K260" s="832" t="s">
        <v>2526</v>
      </c>
      <c r="L260" s="835">
        <v>165.83</v>
      </c>
      <c r="M260" s="835">
        <v>165.83</v>
      </c>
      <c r="N260" s="832">
        <v>1</v>
      </c>
      <c r="O260" s="836">
        <v>0.5</v>
      </c>
      <c r="P260" s="835"/>
      <c r="Q260" s="837">
        <v>0</v>
      </c>
      <c r="R260" s="832"/>
      <c r="S260" s="837">
        <v>0</v>
      </c>
      <c r="T260" s="836"/>
      <c r="U260" s="838">
        <v>0</v>
      </c>
    </row>
    <row r="261" spans="1:21" ht="14.4" customHeight="1" x14ac:dyDescent="0.3">
      <c r="A261" s="831">
        <v>30</v>
      </c>
      <c r="B261" s="832" t="s">
        <v>2104</v>
      </c>
      <c r="C261" s="832" t="s">
        <v>2110</v>
      </c>
      <c r="D261" s="833" t="s">
        <v>2760</v>
      </c>
      <c r="E261" s="834" t="s">
        <v>2120</v>
      </c>
      <c r="F261" s="832" t="s">
        <v>2105</v>
      </c>
      <c r="G261" s="832" t="s">
        <v>2225</v>
      </c>
      <c r="H261" s="832" t="s">
        <v>545</v>
      </c>
      <c r="I261" s="832" t="s">
        <v>2527</v>
      </c>
      <c r="J261" s="832" t="s">
        <v>659</v>
      </c>
      <c r="K261" s="832" t="s">
        <v>2528</v>
      </c>
      <c r="L261" s="835">
        <v>0</v>
      </c>
      <c r="M261" s="835">
        <v>0</v>
      </c>
      <c r="N261" s="832">
        <v>1</v>
      </c>
      <c r="O261" s="836">
        <v>0.5</v>
      </c>
      <c r="P261" s="835"/>
      <c r="Q261" s="837"/>
      <c r="R261" s="832"/>
      <c r="S261" s="837">
        <v>0</v>
      </c>
      <c r="T261" s="836"/>
      <c r="U261" s="838">
        <v>0</v>
      </c>
    </row>
    <row r="262" spans="1:21" ht="14.4" customHeight="1" x14ac:dyDescent="0.3">
      <c r="A262" s="831">
        <v>30</v>
      </c>
      <c r="B262" s="832" t="s">
        <v>2104</v>
      </c>
      <c r="C262" s="832" t="s">
        <v>2110</v>
      </c>
      <c r="D262" s="833" t="s">
        <v>2760</v>
      </c>
      <c r="E262" s="834" t="s">
        <v>2120</v>
      </c>
      <c r="F262" s="832" t="s">
        <v>2105</v>
      </c>
      <c r="G262" s="832" t="s">
        <v>2483</v>
      </c>
      <c r="H262" s="832" t="s">
        <v>577</v>
      </c>
      <c r="I262" s="832" t="s">
        <v>2010</v>
      </c>
      <c r="J262" s="832" t="s">
        <v>2011</v>
      </c>
      <c r="K262" s="832" t="s">
        <v>2012</v>
      </c>
      <c r="L262" s="835">
        <v>218.73</v>
      </c>
      <c r="M262" s="835">
        <v>218.73</v>
      </c>
      <c r="N262" s="832">
        <v>1</v>
      </c>
      <c r="O262" s="836">
        <v>0.5</v>
      </c>
      <c r="P262" s="835"/>
      <c r="Q262" s="837">
        <v>0</v>
      </c>
      <c r="R262" s="832"/>
      <c r="S262" s="837">
        <v>0</v>
      </c>
      <c r="T262" s="836"/>
      <c r="U262" s="838">
        <v>0</v>
      </c>
    </row>
    <row r="263" spans="1:21" ht="14.4" customHeight="1" x14ac:dyDescent="0.3">
      <c r="A263" s="831">
        <v>30</v>
      </c>
      <c r="B263" s="832" t="s">
        <v>2104</v>
      </c>
      <c r="C263" s="832" t="s">
        <v>2110</v>
      </c>
      <c r="D263" s="833" t="s">
        <v>2760</v>
      </c>
      <c r="E263" s="834" t="s">
        <v>2120</v>
      </c>
      <c r="F263" s="832" t="s">
        <v>2105</v>
      </c>
      <c r="G263" s="832" t="s">
        <v>2405</v>
      </c>
      <c r="H263" s="832" t="s">
        <v>577</v>
      </c>
      <c r="I263" s="832" t="s">
        <v>1886</v>
      </c>
      <c r="J263" s="832" t="s">
        <v>1165</v>
      </c>
      <c r="K263" s="832" t="s">
        <v>1887</v>
      </c>
      <c r="L263" s="835">
        <v>0</v>
      </c>
      <c r="M263" s="835">
        <v>0</v>
      </c>
      <c r="N263" s="832">
        <v>2</v>
      </c>
      <c r="O263" s="836">
        <v>1</v>
      </c>
      <c r="P263" s="835">
        <v>0</v>
      </c>
      <c r="Q263" s="837"/>
      <c r="R263" s="832">
        <v>1</v>
      </c>
      <c r="S263" s="837">
        <v>0.5</v>
      </c>
      <c r="T263" s="836">
        <v>0.5</v>
      </c>
      <c r="U263" s="838">
        <v>0.5</v>
      </c>
    </row>
    <row r="264" spans="1:21" ht="14.4" customHeight="1" x14ac:dyDescent="0.3">
      <c r="A264" s="831">
        <v>30</v>
      </c>
      <c r="B264" s="832" t="s">
        <v>2104</v>
      </c>
      <c r="C264" s="832" t="s">
        <v>2110</v>
      </c>
      <c r="D264" s="833" t="s">
        <v>2760</v>
      </c>
      <c r="E264" s="834" t="s">
        <v>2120</v>
      </c>
      <c r="F264" s="832" t="s">
        <v>2105</v>
      </c>
      <c r="G264" s="832" t="s">
        <v>2406</v>
      </c>
      <c r="H264" s="832" t="s">
        <v>577</v>
      </c>
      <c r="I264" s="832" t="s">
        <v>1977</v>
      </c>
      <c r="J264" s="832" t="s">
        <v>1978</v>
      </c>
      <c r="K264" s="832" t="s">
        <v>1979</v>
      </c>
      <c r="L264" s="835">
        <v>1887.9</v>
      </c>
      <c r="M264" s="835">
        <v>1887.9</v>
      </c>
      <c r="N264" s="832">
        <v>1</v>
      </c>
      <c r="O264" s="836">
        <v>0.5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30</v>
      </c>
      <c r="B265" s="832" t="s">
        <v>2104</v>
      </c>
      <c r="C265" s="832" t="s">
        <v>2110</v>
      </c>
      <c r="D265" s="833" t="s">
        <v>2760</v>
      </c>
      <c r="E265" s="834" t="s">
        <v>2120</v>
      </c>
      <c r="F265" s="832" t="s">
        <v>2105</v>
      </c>
      <c r="G265" s="832" t="s">
        <v>2198</v>
      </c>
      <c r="H265" s="832" t="s">
        <v>577</v>
      </c>
      <c r="I265" s="832" t="s">
        <v>1840</v>
      </c>
      <c r="J265" s="832" t="s">
        <v>1841</v>
      </c>
      <c r="K265" s="832" t="s">
        <v>1842</v>
      </c>
      <c r="L265" s="835">
        <v>50.32</v>
      </c>
      <c r="M265" s="835">
        <v>100.64</v>
      </c>
      <c r="N265" s="832">
        <v>2</v>
      </c>
      <c r="O265" s="836">
        <v>1.5</v>
      </c>
      <c r="P265" s="835"/>
      <c r="Q265" s="837">
        <v>0</v>
      </c>
      <c r="R265" s="832"/>
      <c r="S265" s="837">
        <v>0</v>
      </c>
      <c r="T265" s="836"/>
      <c r="U265" s="838">
        <v>0</v>
      </c>
    </row>
    <row r="266" spans="1:21" ht="14.4" customHeight="1" x14ac:dyDescent="0.3">
      <c r="A266" s="831">
        <v>30</v>
      </c>
      <c r="B266" s="832" t="s">
        <v>2104</v>
      </c>
      <c r="C266" s="832" t="s">
        <v>2110</v>
      </c>
      <c r="D266" s="833" t="s">
        <v>2760</v>
      </c>
      <c r="E266" s="834" t="s">
        <v>2120</v>
      </c>
      <c r="F266" s="832" t="s">
        <v>2105</v>
      </c>
      <c r="G266" s="832" t="s">
        <v>2529</v>
      </c>
      <c r="H266" s="832" t="s">
        <v>545</v>
      </c>
      <c r="I266" s="832" t="s">
        <v>2530</v>
      </c>
      <c r="J266" s="832" t="s">
        <v>904</v>
      </c>
      <c r="K266" s="832" t="s">
        <v>2531</v>
      </c>
      <c r="L266" s="835">
        <v>374.79</v>
      </c>
      <c r="M266" s="835">
        <v>374.79</v>
      </c>
      <c r="N266" s="832">
        <v>1</v>
      </c>
      <c r="O266" s="836">
        <v>0.5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" customHeight="1" x14ac:dyDescent="0.3">
      <c r="A267" s="831">
        <v>30</v>
      </c>
      <c r="B267" s="832" t="s">
        <v>2104</v>
      </c>
      <c r="C267" s="832" t="s">
        <v>2110</v>
      </c>
      <c r="D267" s="833" t="s">
        <v>2760</v>
      </c>
      <c r="E267" s="834" t="s">
        <v>2120</v>
      </c>
      <c r="F267" s="832" t="s">
        <v>2105</v>
      </c>
      <c r="G267" s="832" t="s">
        <v>2532</v>
      </c>
      <c r="H267" s="832" t="s">
        <v>577</v>
      </c>
      <c r="I267" s="832" t="s">
        <v>2533</v>
      </c>
      <c r="J267" s="832" t="s">
        <v>745</v>
      </c>
      <c r="K267" s="832" t="s">
        <v>2534</v>
      </c>
      <c r="L267" s="835">
        <v>0</v>
      </c>
      <c r="M267" s="835">
        <v>0</v>
      </c>
      <c r="N267" s="832">
        <v>2</v>
      </c>
      <c r="O267" s="836">
        <v>1.5</v>
      </c>
      <c r="P267" s="835"/>
      <c r="Q267" s="837"/>
      <c r="R267" s="832"/>
      <c r="S267" s="837">
        <v>0</v>
      </c>
      <c r="T267" s="836"/>
      <c r="U267" s="838">
        <v>0</v>
      </c>
    </row>
    <row r="268" spans="1:21" ht="14.4" customHeight="1" x14ac:dyDescent="0.3">
      <c r="A268" s="831">
        <v>30</v>
      </c>
      <c r="B268" s="832" t="s">
        <v>2104</v>
      </c>
      <c r="C268" s="832" t="s">
        <v>2110</v>
      </c>
      <c r="D268" s="833" t="s">
        <v>2760</v>
      </c>
      <c r="E268" s="834" t="s">
        <v>2120</v>
      </c>
      <c r="F268" s="832" t="s">
        <v>2106</v>
      </c>
      <c r="G268" s="832" t="s">
        <v>2199</v>
      </c>
      <c r="H268" s="832" t="s">
        <v>545</v>
      </c>
      <c r="I268" s="832" t="s">
        <v>2535</v>
      </c>
      <c r="J268" s="832" t="s">
        <v>2117</v>
      </c>
      <c r="K268" s="832"/>
      <c r="L268" s="835">
        <v>0</v>
      </c>
      <c r="M268" s="835">
        <v>0</v>
      </c>
      <c r="N268" s="832">
        <v>2</v>
      </c>
      <c r="O268" s="836">
        <v>1.5</v>
      </c>
      <c r="P268" s="835">
        <v>0</v>
      </c>
      <c r="Q268" s="837"/>
      <c r="R268" s="832">
        <v>2</v>
      </c>
      <c r="S268" s="837">
        <v>1</v>
      </c>
      <c r="T268" s="836">
        <v>1.5</v>
      </c>
      <c r="U268" s="838">
        <v>1</v>
      </c>
    </row>
    <row r="269" spans="1:21" ht="14.4" customHeight="1" x14ac:dyDescent="0.3">
      <c r="A269" s="831">
        <v>30</v>
      </c>
      <c r="B269" s="832" t="s">
        <v>2104</v>
      </c>
      <c r="C269" s="832" t="s">
        <v>2110</v>
      </c>
      <c r="D269" s="833" t="s">
        <v>2760</v>
      </c>
      <c r="E269" s="834" t="s">
        <v>2121</v>
      </c>
      <c r="F269" s="832" t="s">
        <v>2105</v>
      </c>
      <c r="G269" s="832" t="s">
        <v>2536</v>
      </c>
      <c r="H269" s="832" t="s">
        <v>545</v>
      </c>
      <c r="I269" s="832" t="s">
        <v>2537</v>
      </c>
      <c r="J269" s="832" t="s">
        <v>2538</v>
      </c>
      <c r="K269" s="832" t="s">
        <v>2539</v>
      </c>
      <c r="L269" s="835">
        <v>35.11</v>
      </c>
      <c r="M269" s="835">
        <v>35.11</v>
      </c>
      <c r="N269" s="832">
        <v>1</v>
      </c>
      <c r="O269" s="836">
        <v>0.5</v>
      </c>
      <c r="P269" s="835">
        <v>35.11</v>
      </c>
      <c r="Q269" s="837">
        <v>1</v>
      </c>
      <c r="R269" s="832">
        <v>1</v>
      </c>
      <c r="S269" s="837">
        <v>1</v>
      </c>
      <c r="T269" s="836">
        <v>0.5</v>
      </c>
      <c r="U269" s="838">
        <v>1</v>
      </c>
    </row>
    <row r="270" spans="1:21" ht="14.4" customHeight="1" x14ac:dyDescent="0.3">
      <c r="A270" s="831">
        <v>30</v>
      </c>
      <c r="B270" s="832" t="s">
        <v>2104</v>
      </c>
      <c r="C270" s="832" t="s">
        <v>2110</v>
      </c>
      <c r="D270" s="833" t="s">
        <v>2760</v>
      </c>
      <c r="E270" s="834" t="s">
        <v>2121</v>
      </c>
      <c r="F270" s="832" t="s">
        <v>2105</v>
      </c>
      <c r="G270" s="832" t="s">
        <v>2125</v>
      </c>
      <c r="H270" s="832" t="s">
        <v>545</v>
      </c>
      <c r="I270" s="832" t="s">
        <v>2540</v>
      </c>
      <c r="J270" s="832" t="s">
        <v>2541</v>
      </c>
      <c r="K270" s="832" t="s">
        <v>593</v>
      </c>
      <c r="L270" s="835">
        <v>65.28</v>
      </c>
      <c r="M270" s="835">
        <v>65.28</v>
      </c>
      <c r="N270" s="832">
        <v>1</v>
      </c>
      <c r="O270" s="836">
        <v>0.5</v>
      </c>
      <c r="P270" s="835"/>
      <c r="Q270" s="837">
        <v>0</v>
      </c>
      <c r="R270" s="832"/>
      <c r="S270" s="837">
        <v>0</v>
      </c>
      <c r="T270" s="836"/>
      <c r="U270" s="838">
        <v>0</v>
      </c>
    </row>
    <row r="271" spans="1:21" ht="14.4" customHeight="1" x14ac:dyDescent="0.3">
      <c r="A271" s="831">
        <v>30</v>
      </c>
      <c r="B271" s="832" t="s">
        <v>2104</v>
      </c>
      <c r="C271" s="832" t="s">
        <v>2110</v>
      </c>
      <c r="D271" s="833" t="s">
        <v>2760</v>
      </c>
      <c r="E271" s="834" t="s">
        <v>2121</v>
      </c>
      <c r="F271" s="832" t="s">
        <v>2105</v>
      </c>
      <c r="G271" s="832" t="s">
        <v>2125</v>
      </c>
      <c r="H271" s="832" t="s">
        <v>577</v>
      </c>
      <c r="I271" s="832" t="s">
        <v>1827</v>
      </c>
      <c r="J271" s="832" t="s">
        <v>590</v>
      </c>
      <c r="K271" s="832" t="s">
        <v>592</v>
      </c>
      <c r="L271" s="835">
        <v>72.55</v>
      </c>
      <c r="M271" s="835">
        <v>145.1</v>
      </c>
      <c r="N271" s="832">
        <v>2</v>
      </c>
      <c r="O271" s="836">
        <v>1</v>
      </c>
      <c r="P271" s="835"/>
      <c r="Q271" s="837">
        <v>0</v>
      </c>
      <c r="R271" s="832"/>
      <c r="S271" s="837">
        <v>0</v>
      </c>
      <c r="T271" s="836"/>
      <c r="U271" s="838">
        <v>0</v>
      </c>
    </row>
    <row r="272" spans="1:21" ht="14.4" customHeight="1" x14ac:dyDescent="0.3">
      <c r="A272" s="831">
        <v>30</v>
      </c>
      <c r="B272" s="832" t="s">
        <v>2104</v>
      </c>
      <c r="C272" s="832" t="s">
        <v>2110</v>
      </c>
      <c r="D272" s="833" t="s">
        <v>2760</v>
      </c>
      <c r="E272" s="834" t="s">
        <v>2121</v>
      </c>
      <c r="F272" s="832" t="s">
        <v>2105</v>
      </c>
      <c r="G272" s="832" t="s">
        <v>2125</v>
      </c>
      <c r="H272" s="832" t="s">
        <v>577</v>
      </c>
      <c r="I272" s="832" t="s">
        <v>1826</v>
      </c>
      <c r="J272" s="832" t="s">
        <v>590</v>
      </c>
      <c r="K272" s="832" t="s">
        <v>591</v>
      </c>
      <c r="L272" s="835">
        <v>21.76</v>
      </c>
      <c r="M272" s="835">
        <v>21.76</v>
      </c>
      <c r="N272" s="832">
        <v>1</v>
      </c>
      <c r="O272" s="836">
        <v>0.5</v>
      </c>
      <c r="P272" s="835">
        <v>21.76</v>
      </c>
      <c r="Q272" s="837">
        <v>1</v>
      </c>
      <c r="R272" s="832">
        <v>1</v>
      </c>
      <c r="S272" s="837">
        <v>1</v>
      </c>
      <c r="T272" s="836">
        <v>0.5</v>
      </c>
      <c r="U272" s="838">
        <v>1</v>
      </c>
    </row>
    <row r="273" spans="1:21" ht="14.4" customHeight="1" x14ac:dyDescent="0.3">
      <c r="A273" s="831">
        <v>30</v>
      </c>
      <c r="B273" s="832" t="s">
        <v>2104</v>
      </c>
      <c r="C273" s="832" t="s">
        <v>2110</v>
      </c>
      <c r="D273" s="833" t="s">
        <v>2760</v>
      </c>
      <c r="E273" s="834" t="s">
        <v>2121</v>
      </c>
      <c r="F273" s="832" t="s">
        <v>2105</v>
      </c>
      <c r="G273" s="832" t="s">
        <v>2130</v>
      </c>
      <c r="H273" s="832" t="s">
        <v>545</v>
      </c>
      <c r="I273" s="832" t="s">
        <v>2542</v>
      </c>
      <c r="J273" s="832" t="s">
        <v>2543</v>
      </c>
      <c r="K273" s="832" t="s">
        <v>1686</v>
      </c>
      <c r="L273" s="835">
        <v>31.09</v>
      </c>
      <c r="M273" s="835">
        <v>31.09</v>
      </c>
      <c r="N273" s="832">
        <v>1</v>
      </c>
      <c r="O273" s="836">
        <v>1</v>
      </c>
      <c r="P273" s="835"/>
      <c r="Q273" s="837">
        <v>0</v>
      </c>
      <c r="R273" s="832"/>
      <c r="S273" s="837">
        <v>0</v>
      </c>
      <c r="T273" s="836"/>
      <c r="U273" s="838">
        <v>0</v>
      </c>
    </row>
    <row r="274" spans="1:21" ht="14.4" customHeight="1" x14ac:dyDescent="0.3">
      <c r="A274" s="831">
        <v>30</v>
      </c>
      <c r="B274" s="832" t="s">
        <v>2104</v>
      </c>
      <c r="C274" s="832" t="s">
        <v>2110</v>
      </c>
      <c r="D274" s="833" t="s">
        <v>2760</v>
      </c>
      <c r="E274" s="834" t="s">
        <v>2121</v>
      </c>
      <c r="F274" s="832" t="s">
        <v>2105</v>
      </c>
      <c r="G274" s="832" t="s">
        <v>2130</v>
      </c>
      <c r="H274" s="832" t="s">
        <v>577</v>
      </c>
      <c r="I274" s="832" t="s">
        <v>1685</v>
      </c>
      <c r="J274" s="832" t="s">
        <v>583</v>
      </c>
      <c r="K274" s="832" t="s">
        <v>1686</v>
      </c>
      <c r="L274" s="835">
        <v>31.09</v>
      </c>
      <c r="M274" s="835">
        <v>31.09</v>
      </c>
      <c r="N274" s="832">
        <v>1</v>
      </c>
      <c r="O274" s="836">
        <v>1</v>
      </c>
      <c r="P274" s="835"/>
      <c r="Q274" s="837">
        <v>0</v>
      </c>
      <c r="R274" s="832"/>
      <c r="S274" s="837">
        <v>0</v>
      </c>
      <c r="T274" s="836"/>
      <c r="U274" s="838">
        <v>0</v>
      </c>
    </row>
    <row r="275" spans="1:21" ht="14.4" customHeight="1" x14ac:dyDescent="0.3">
      <c r="A275" s="831">
        <v>30</v>
      </c>
      <c r="B275" s="832" t="s">
        <v>2104</v>
      </c>
      <c r="C275" s="832" t="s">
        <v>2110</v>
      </c>
      <c r="D275" s="833" t="s">
        <v>2760</v>
      </c>
      <c r="E275" s="834" t="s">
        <v>2121</v>
      </c>
      <c r="F275" s="832" t="s">
        <v>2105</v>
      </c>
      <c r="G275" s="832" t="s">
        <v>2131</v>
      </c>
      <c r="H275" s="832" t="s">
        <v>577</v>
      </c>
      <c r="I275" s="832" t="s">
        <v>1736</v>
      </c>
      <c r="J275" s="832" t="s">
        <v>1737</v>
      </c>
      <c r="K275" s="832" t="s">
        <v>1738</v>
      </c>
      <c r="L275" s="835">
        <v>46.6</v>
      </c>
      <c r="M275" s="835">
        <v>46.6</v>
      </c>
      <c r="N275" s="832">
        <v>1</v>
      </c>
      <c r="O275" s="836">
        <v>0.5</v>
      </c>
      <c r="P275" s="835">
        <v>46.6</v>
      </c>
      <c r="Q275" s="837">
        <v>1</v>
      </c>
      <c r="R275" s="832">
        <v>1</v>
      </c>
      <c r="S275" s="837">
        <v>1</v>
      </c>
      <c r="T275" s="836">
        <v>0.5</v>
      </c>
      <c r="U275" s="838">
        <v>1</v>
      </c>
    </row>
    <row r="276" spans="1:21" ht="14.4" customHeight="1" x14ac:dyDescent="0.3">
      <c r="A276" s="831">
        <v>30</v>
      </c>
      <c r="B276" s="832" t="s">
        <v>2104</v>
      </c>
      <c r="C276" s="832" t="s">
        <v>2110</v>
      </c>
      <c r="D276" s="833" t="s">
        <v>2760</v>
      </c>
      <c r="E276" s="834" t="s">
        <v>2121</v>
      </c>
      <c r="F276" s="832" t="s">
        <v>2105</v>
      </c>
      <c r="G276" s="832" t="s">
        <v>2428</v>
      </c>
      <c r="H276" s="832" t="s">
        <v>577</v>
      </c>
      <c r="I276" s="832" t="s">
        <v>1673</v>
      </c>
      <c r="J276" s="832" t="s">
        <v>1674</v>
      </c>
      <c r="K276" s="832" t="s">
        <v>1675</v>
      </c>
      <c r="L276" s="835">
        <v>17.559999999999999</v>
      </c>
      <c r="M276" s="835">
        <v>52.679999999999993</v>
      </c>
      <c r="N276" s="832">
        <v>3</v>
      </c>
      <c r="O276" s="836">
        <v>1.5</v>
      </c>
      <c r="P276" s="835">
        <v>17.559999999999999</v>
      </c>
      <c r="Q276" s="837">
        <v>0.33333333333333337</v>
      </c>
      <c r="R276" s="832">
        <v>1</v>
      </c>
      <c r="S276" s="837">
        <v>0.33333333333333331</v>
      </c>
      <c r="T276" s="836">
        <v>0.5</v>
      </c>
      <c r="U276" s="838">
        <v>0.33333333333333331</v>
      </c>
    </row>
    <row r="277" spans="1:21" ht="14.4" customHeight="1" x14ac:dyDescent="0.3">
      <c r="A277" s="831">
        <v>30</v>
      </c>
      <c r="B277" s="832" t="s">
        <v>2104</v>
      </c>
      <c r="C277" s="832" t="s">
        <v>2110</v>
      </c>
      <c r="D277" s="833" t="s">
        <v>2760</v>
      </c>
      <c r="E277" s="834" t="s">
        <v>2121</v>
      </c>
      <c r="F277" s="832" t="s">
        <v>2105</v>
      </c>
      <c r="G277" s="832" t="s">
        <v>2135</v>
      </c>
      <c r="H277" s="832" t="s">
        <v>577</v>
      </c>
      <c r="I277" s="832" t="s">
        <v>2544</v>
      </c>
      <c r="J277" s="832" t="s">
        <v>678</v>
      </c>
      <c r="K277" s="832" t="s">
        <v>1742</v>
      </c>
      <c r="L277" s="835">
        <v>132</v>
      </c>
      <c r="M277" s="835">
        <v>132</v>
      </c>
      <c r="N277" s="832">
        <v>1</v>
      </c>
      <c r="O277" s="836">
        <v>1</v>
      </c>
      <c r="P277" s="835"/>
      <c r="Q277" s="837">
        <v>0</v>
      </c>
      <c r="R277" s="832"/>
      <c r="S277" s="837">
        <v>0</v>
      </c>
      <c r="T277" s="836"/>
      <c r="U277" s="838">
        <v>0</v>
      </c>
    </row>
    <row r="278" spans="1:21" ht="14.4" customHeight="1" x14ac:dyDescent="0.3">
      <c r="A278" s="831">
        <v>30</v>
      </c>
      <c r="B278" s="832" t="s">
        <v>2104</v>
      </c>
      <c r="C278" s="832" t="s">
        <v>2110</v>
      </c>
      <c r="D278" s="833" t="s">
        <v>2760</v>
      </c>
      <c r="E278" s="834" t="s">
        <v>2121</v>
      </c>
      <c r="F278" s="832" t="s">
        <v>2105</v>
      </c>
      <c r="G278" s="832" t="s">
        <v>2430</v>
      </c>
      <c r="H278" s="832" t="s">
        <v>545</v>
      </c>
      <c r="I278" s="832" t="s">
        <v>2545</v>
      </c>
      <c r="J278" s="832" t="s">
        <v>2432</v>
      </c>
      <c r="K278" s="832" t="s">
        <v>2546</v>
      </c>
      <c r="L278" s="835">
        <v>1544.99</v>
      </c>
      <c r="M278" s="835">
        <v>1544.99</v>
      </c>
      <c r="N278" s="832">
        <v>1</v>
      </c>
      <c r="O278" s="836">
        <v>0.5</v>
      </c>
      <c r="P278" s="835"/>
      <c r="Q278" s="837">
        <v>0</v>
      </c>
      <c r="R278" s="832"/>
      <c r="S278" s="837">
        <v>0</v>
      </c>
      <c r="T278" s="836"/>
      <c r="U278" s="838">
        <v>0</v>
      </c>
    </row>
    <row r="279" spans="1:21" ht="14.4" customHeight="1" x14ac:dyDescent="0.3">
      <c r="A279" s="831">
        <v>30</v>
      </c>
      <c r="B279" s="832" t="s">
        <v>2104</v>
      </c>
      <c r="C279" s="832" t="s">
        <v>2110</v>
      </c>
      <c r="D279" s="833" t="s">
        <v>2760</v>
      </c>
      <c r="E279" s="834" t="s">
        <v>2121</v>
      </c>
      <c r="F279" s="832" t="s">
        <v>2105</v>
      </c>
      <c r="G279" s="832" t="s">
        <v>2547</v>
      </c>
      <c r="H279" s="832" t="s">
        <v>545</v>
      </c>
      <c r="I279" s="832" t="s">
        <v>2548</v>
      </c>
      <c r="J279" s="832" t="s">
        <v>2549</v>
      </c>
      <c r="K279" s="832" t="s">
        <v>2550</v>
      </c>
      <c r="L279" s="835">
        <v>23.72</v>
      </c>
      <c r="M279" s="835">
        <v>23.72</v>
      </c>
      <c r="N279" s="832">
        <v>1</v>
      </c>
      <c r="O279" s="836">
        <v>0.5</v>
      </c>
      <c r="P279" s="835"/>
      <c r="Q279" s="837">
        <v>0</v>
      </c>
      <c r="R279" s="832"/>
      <c r="S279" s="837">
        <v>0</v>
      </c>
      <c r="T279" s="836"/>
      <c r="U279" s="838">
        <v>0</v>
      </c>
    </row>
    <row r="280" spans="1:21" ht="14.4" customHeight="1" x14ac:dyDescent="0.3">
      <c r="A280" s="831">
        <v>30</v>
      </c>
      <c r="B280" s="832" t="s">
        <v>2104</v>
      </c>
      <c r="C280" s="832" t="s">
        <v>2110</v>
      </c>
      <c r="D280" s="833" t="s">
        <v>2760</v>
      </c>
      <c r="E280" s="834" t="s">
        <v>2121</v>
      </c>
      <c r="F280" s="832" t="s">
        <v>2105</v>
      </c>
      <c r="G280" s="832" t="s">
        <v>2136</v>
      </c>
      <c r="H280" s="832" t="s">
        <v>545</v>
      </c>
      <c r="I280" s="832" t="s">
        <v>2137</v>
      </c>
      <c r="J280" s="832" t="s">
        <v>711</v>
      </c>
      <c r="K280" s="832" t="s">
        <v>2138</v>
      </c>
      <c r="L280" s="835">
        <v>45.56</v>
      </c>
      <c r="M280" s="835">
        <v>45.56</v>
      </c>
      <c r="N280" s="832">
        <v>1</v>
      </c>
      <c r="O280" s="836">
        <v>0.5</v>
      </c>
      <c r="P280" s="835"/>
      <c r="Q280" s="837">
        <v>0</v>
      </c>
      <c r="R280" s="832"/>
      <c r="S280" s="837">
        <v>0</v>
      </c>
      <c r="T280" s="836"/>
      <c r="U280" s="838">
        <v>0</v>
      </c>
    </row>
    <row r="281" spans="1:21" ht="14.4" customHeight="1" x14ac:dyDescent="0.3">
      <c r="A281" s="831">
        <v>30</v>
      </c>
      <c r="B281" s="832" t="s">
        <v>2104</v>
      </c>
      <c r="C281" s="832" t="s">
        <v>2110</v>
      </c>
      <c r="D281" s="833" t="s">
        <v>2760</v>
      </c>
      <c r="E281" s="834" t="s">
        <v>2121</v>
      </c>
      <c r="F281" s="832" t="s">
        <v>2105</v>
      </c>
      <c r="G281" s="832" t="s">
        <v>2551</v>
      </c>
      <c r="H281" s="832" t="s">
        <v>545</v>
      </c>
      <c r="I281" s="832" t="s">
        <v>2552</v>
      </c>
      <c r="J281" s="832" t="s">
        <v>957</v>
      </c>
      <c r="K281" s="832" t="s">
        <v>1738</v>
      </c>
      <c r="L281" s="835">
        <v>0</v>
      </c>
      <c r="M281" s="835">
        <v>0</v>
      </c>
      <c r="N281" s="832">
        <v>1</v>
      </c>
      <c r="O281" s="836">
        <v>0.5</v>
      </c>
      <c r="P281" s="835"/>
      <c r="Q281" s="837"/>
      <c r="R281" s="832"/>
      <c r="S281" s="837">
        <v>0</v>
      </c>
      <c r="T281" s="836"/>
      <c r="U281" s="838">
        <v>0</v>
      </c>
    </row>
    <row r="282" spans="1:21" ht="14.4" customHeight="1" x14ac:dyDescent="0.3">
      <c r="A282" s="831">
        <v>30</v>
      </c>
      <c r="B282" s="832" t="s">
        <v>2104</v>
      </c>
      <c r="C282" s="832" t="s">
        <v>2110</v>
      </c>
      <c r="D282" s="833" t="s">
        <v>2760</v>
      </c>
      <c r="E282" s="834" t="s">
        <v>2121</v>
      </c>
      <c r="F282" s="832" t="s">
        <v>2105</v>
      </c>
      <c r="G282" s="832" t="s">
        <v>2553</v>
      </c>
      <c r="H282" s="832" t="s">
        <v>545</v>
      </c>
      <c r="I282" s="832" t="s">
        <v>2554</v>
      </c>
      <c r="J282" s="832" t="s">
        <v>2555</v>
      </c>
      <c r="K282" s="832" t="s">
        <v>2556</v>
      </c>
      <c r="L282" s="835">
        <v>58.77</v>
      </c>
      <c r="M282" s="835">
        <v>58.77</v>
      </c>
      <c r="N282" s="832">
        <v>1</v>
      </c>
      <c r="O282" s="836">
        <v>0.5</v>
      </c>
      <c r="P282" s="835">
        <v>58.77</v>
      </c>
      <c r="Q282" s="837">
        <v>1</v>
      </c>
      <c r="R282" s="832">
        <v>1</v>
      </c>
      <c r="S282" s="837">
        <v>1</v>
      </c>
      <c r="T282" s="836">
        <v>0.5</v>
      </c>
      <c r="U282" s="838">
        <v>1</v>
      </c>
    </row>
    <row r="283" spans="1:21" ht="14.4" customHeight="1" x14ac:dyDescent="0.3">
      <c r="A283" s="831">
        <v>30</v>
      </c>
      <c r="B283" s="832" t="s">
        <v>2104</v>
      </c>
      <c r="C283" s="832" t="s">
        <v>2110</v>
      </c>
      <c r="D283" s="833" t="s">
        <v>2760</v>
      </c>
      <c r="E283" s="834" t="s">
        <v>2121</v>
      </c>
      <c r="F283" s="832" t="s">
        <v>2105</v>
      </c>
      <c r="G283" s="832" t="s">
        <v>2143</v>
      </c>
      <c r="H283" s="832" t="s">
        <v>577</v>
      </c>
      <c r="I283" s="832" t="s">
        <v>1644</v>
      </c>
      <c r="J283" s="832" t="s">
        <v>814</v>
      </c>
      <c r="K283" s="832" t="s">
        <v>1645</v>
      </c>
      <c r="L283" s="835">
        <v>42.51</v>
      </c>
      <c r="M283" s="835">
        <v>340.08</v>
      </c>
      <c r="N283" s="832">
        <v>8</v>
      </c>
      <c r="O283" s="836">
        <v>4</v>
      </c>
      <c r="P283" s="835">
        <v>42.51</v>
      </c>
      <c r="Q283" s="837">
        <v>0.125</v>
      </c>
      <c r="R283" s="832">
        <v>1</v>
      </c>
      <c r="S283" s="837">
        <v>0.125</v>
      </c>
      <c r="T283" s="836">
        <v>0.5</v>
      </c>
      <c r="U283" s="838">
        <v>0.125</v>
      </c>
    </row>
    <row r="284" spans="1:21" ht="14.4" customHeight="1" x14ac:dyDescent="0.3">
      <c r="A284" s="831">
        <v>30</v>
      </c>
      <c r="B284" s="832" t="s">
        <v>2104</v>
      </c>
      <c r="C284" s="832" t="s">
        <v>2110</v>
      </c>
      <c r="D284" s="833" t="s">
        <v>2760</v>
      </c>
      <c r="E284" s="834" t="s">
        <v>2121</v>
      </c>
      <c r="F284" s="832" t="s">
        <v>2105</v>
      </c>
      <c r="G284" s="832" t="s">
        <v>2144</v>
      </c>
      <c r="H284" s="832" t="s">
        <v>545</v>
      </c>
      <c r="I284" s="832" t="s">
        <v>2557</v>
      </c>
      <c r="J284" s="832" t="s">
        <v>2146</v>
      </c>
      <c r="K284" s="832" t="s">
        <v>2558</v>
      </c>
      <c r="L284" s="835">
        <v>537.12</v>
      </c>
      <c r="M284" s="835">
        <v>537.12</v>
      </c>
      <c r="N284" s="832">
        <v>1</v>
      </c>
      <c r="O284" s="836">
        <v>0.5</v>
      </c>
      <c r="P284" s="835"/>
      <c r="Q284" s="837">
        <v>0</v>
      </c>
      <c r="R284" s="832"/>
      <c r="S284" s="837">
        <v>0</v>
      </c>
      <c r="T284" s="836"/>
      <c r="U284" s="838">
        <v>0</v>
      </c>
    </row>
    <row r="285" spans="1:21" ht="14.4" customHeight="1" x14ac:dyDescent="0.3">
      <c r="A285" s="831">
        <v>30</v>
      </c>
      <c r="B285" s="832" t="s">
        <v>2104</v>
      </c>
      <c r="C285" s="832" t="s">
        <v>2110</v>
      </c>
      <c r="D285" s="833" t="s">
        <v>2760</v>
      </c>
      <c r="E285" s="834" t="s">
        <v>2121</v>
      </c>
      <c r="F285" s="832" t="s">
        <v>2105</v>
      </c>
      <c r="G285" s="832" t="s">
        <v>2559</v>
      </c>
      <c r="H285" s="832" t="s">
        <v>545</v>
      </c>
      <c r="I285" s="832" t="s">
        <v>2560</v>
      </c>
      <c r="J285" s="832" t="s">
        <v>2561</v>
      </c>
      <c r="K285" s="832" t="s">
        <v>2187</v>
      </c>
      <c r="L285" s="835">
        <v>17.98</v>
      </c>
      <c r="M285" s="835">
        <v>17.98</v>
      </c>
      <c r="N285" s="832">
        <v>1</v>
      </c>
      <c r="O285" s="836">
        <v>0.5</v>
      </c>
      <c r="P285" s="835"/>
      <c r="Q285" s="837">
        <v>0</v>
      </c>
      <c r="R285" s="832"/>
      <c r="S285" s="837">
        <v>0</v>
      </c>
      <c r="T285" s="836"/>
      <c r="U285" s="838">
        <v>0</v>
      </c>
    </row>
    <row r="286" spans="1:21" ht="14.4" customHeight="1" x14ac:dyDescent="0.3">
      <c r="A286" s="831">
        <v>30</v>
      </c>
      <c r="B286" s="832" t="s">
        <v>2104</v>
      </c>
      <c r="C286" s="832" t="s">
        <v>2110</v>
      </c>
      <c r="D286" s="833" t="s">
        <v>2760</v>
      </c>
      <c r="E286" s="834" t="s">
        <v>2121</v>
      </c>
      <c r="F286" s="832" t="s">
        <v>2105</v>
      </c>
      <c r="G286" s="832" t="s">
        <v>2201</v>
      </c>
      <c r="H286" s="832" t="s">
        <v>545</v>
      </c>
      <c r="I286" s="832" t="s">
        <v>2202</v>
      </c>
      <c r="J286" s="832" t="s">
        <v>878</v>
      </c>
      <c r="K286" s="832" t="s">
        <v>2203</v>
      </c>
      <c r="L286" s="835">
        <v>45.03</v>
      </c>
      <c r="M286" s="835">
        <v>90.06</v>
      </c>
      <c r="N286" s="832">
        <v>2</v>
      </c>
      <c r="O286" s="836">
        <v>1</v>
      </c>
      <c r="P286" s="835"/>
      <c r="Q286" s="837">
        <v>0</v>
      </c>
      <c r="R286" s="832"/>
      <c r="S286" s="837">
        <v>0</v>
      </c>
      <c r="T286" s="836"/>
      <c r="U286" s="838">
        <v>0</v>
      </c>
    </row>
    <row r="287" spans="1:21" ht="14.4" customHeight="1" x14ac:dyDescent="0.3">
      <c r="A287" s="831">
        <v>30</v>
      </c>
      <c r="B287" s="832" t="s">
        <v>2104</v>
      </c>
      <c r="C287" s="832" t="s">
        <v>2110</v>
      </c>
      <c r="D287" s="833" t="s">
        <v>2760</v>
      </c>
      <c r="E287" s="834" t="s">
        <v>2121</v>
      </c>
      <c r="F287" s="832" t="s">
        <v>2105</v>
      </c>
      <c r="G287" s="832" t="s">
        <v>2562</v>
      </c>
      <c r="H287" s="832" t="s">
        <v>545</v>
      </c>
      <c r="I287" s="832" t="s">
        <v>2563</v>
      </c>
      <c r="J287" s="832" t="s">
        <v>2564</v>
      </c>
      <c r="K287" s="832" t="s">
        <v>2565</v>
      </c>
      <c r="L287" s="835">
        <v>95.57</v>
      </c>
      <c r="M287" s="835">
        <v>95.57</v>
      </c>
      <c r="N287" s="832">
        <v>1</v>
      </c>
      <c r="O287" s="836">
        <v>0.5</v>
      </c>
      <c r="P287" s="835"/>
      <c r="Q287" s="837">
        <v>0</v>
      </c>
      <c r="R287" s="832"/>
      <c r="S287" s="837">
        <v>0</v>
      </c>
      <c r="T287" s="836"/>
      <c r="U287" s="838">
        <v>0</v>
      </c>
    </row>
    <row r="288" spans="1:21" ht="14.4" customHeight="1" x14ac:dyDescent="0.3">
      <c r="A288" s="831">
        <v>30</v>
      </c>
      <c r="B288" s="832" t="s">
        <v>2104</v>
      </c>
      <c r="C288" s="832" t="s">
        <v>2110</v>
      </c>
      <c r="D288" s="833" t="s">
        <v>2760</v>
      </c>
      <c r="E288" s="834" t="s">
        <v>2121</v>
      </c>
      <c r="F288" s="832" t="s">
        <v>2105</v>
      </c>
      <c r="G288" s="832" t="s">
        <v>2454</v>
      </c>
      <c r="H288" s="832" t="s">
        <v>577</v>
      </c>
      <c r="I288" s="832" t="s">
        <v>1999</v>
      </c>
      <c r="J288" s="832" t="s">
        <v>669</v>
      </c>
      <c r="K288" s="832" t="s">
        <v>2000</v>
      </c>
      <c r="L288" s="835">
        <v>8.7899999999999991</v>
      </c>
      <c r="M288" s="835">
        <v>17.579999999999998</v>
      </c>
      <c r="N288" s="832">
        <v>2</v>
      </c>
      <c r="O288" s="836">
        <v>1</v>
      </c>
      <c r="P288" s="835"/>
      <c r="Q288" s="837">
        <v>0</v>
      </c>
      <c r="R288" s="832"/>
      <c r="S288" s="837">
        <v>0</v>
      </c>
      <c r="T288" s="836"/>
      <c r="U288" s="838">
        <v>0</v>
      </c>
    </row>
    <row r="289" spans="1:21" ht="14.4" customHeight="1" x14ac:dyDescent="0.3">
      <c r="A289" s="831">
        <v>30</v>
      </c>
      <c r="B289" s="832" t="s">
        <v>2104</v>
      </c>
      <c r="C289" s="832" t="s">
        <v>2110</v>
      </c>
      <c r="D289" s="833" t="s">
        <v>2760</v>
      </c>
      <c r="E289" s="834" t="s">
        <v>2121</v>
      </c>
      <c r="F289" s="832" t="s">
        <v>2105</v>
      </c>
      <c r="G289" s="832" t="s">
        <v>2247</v>
      </c>
      <c r="H289" s="832" t="s">
        <v>545</v>
      </c>
      <c r="I289" s="832" t="s">
        <v>2248</v>
      </c>
      <c r="J289" s="832" t="s">
        <v>2249</v>
      </c>
      <c r="K289" s="832" t="s">
        <v>2250</v>
      </c>
      <c r="L289" s="835">
        <v>24.37</v>
      </c>
      <c r="M289" s="835">
        <v>24.37</v>
      </c>
      <c r="N289" s="832">
        <v>1</v>
      </c>
      <c r="O289" s="836">
        <v>0.5</v>
      </c>
      <c r="P289" s="835"/>
      <c r="Q289" s="837">
        <v>0</v>
      </c>
      <c r="R289" s="832"/>
      <c r="S289" s="837">
        <v>0</v>
      </c>
      <c r="T289" s="836"/>
      <c r="U289" s="838">
        <v>0</v>
      </c>
    </row>
    <row r="290" spans="1:21" ht="14.4" customHeight="1" x14ac:dyDescent="0.3">
      <c r="A290" s="831">
        <v>30</v>
      </c>
      <c r="B290" s="832" t="s">
        <v>2104</v>
      </c>
      <c r="C290" s="832" t="s">
        <v>2110</v>
      </c>
      <c r="D290" s="833" t="s">
        <v>2760</v>
      </c>
      <c r="E290" s="834" t="s">
        <v>2121</v>
      </c>
      <c r="F290" s="832" t="s">
        <v>2105</v>
      </c>
      <c r="G290" s="832" t="s">
        <v>2251</v>
      </c>
      <c r="H290" s="832" t="s">
        <v>545</v>
      </c>
      <c r="I290" s="832" t="s">
        <v>2252</v>
      </c>
      <c r="J290" s="832" t="s">
        <v>937</v>
      </c>
      <c r="K290" s="832" t="s">
        <v>2253</v>
      </c>
      <c r="L290" s="835">
        <v>73.09</v>
      </c>
      <c r="M290" s="835">
        <v>73.09</v>
      </c>
      <c r="N290" s="832">
        <v>1</v>
      </c>
      <c r="O290" s="836">
        <v>0.5</v>
      </c>
      <c r="P290" s="835">
        <v>73.09</v>
      </c>
      <c r="Q290" s="837">
        <v>1</v>
      </c>
      <c r="R290" s="832">
        <v>1</v>
      </c>
      <c r="S290" s="837">
        <v>1</v>
      </c>
      <c r="T290" s="836">
        <v>0.5</v>
      </c>
      <c r="U290" s="838">
        <v>1</v>
      </c>
    </row>
    <row r="291" spans="1:21" ht="14.4" customHeight="1" x14ac:dyDescent="0.3">
      <c r="A291" s="831">
        <v>30</v>
      </c>
      <c r="B291" s="832" t="s">
        <v>2104</v>
      </c>
      <c r="C291" s="832" t="s">
        <v>2110</v>
      </c>
      <c r="D291" s="833" t="s">
        <v>2760</v>
      </c>
      <c r="E291" s="834" t="s">
        <v>2121</v>
      </c>
      <c r="F291" s="832" t="s">
        <v>2105</v>
      </c>
      <c r="G291" s="832" t="s">
        <v>2152</v>
      </c>
      <c r="H291" s="832" t="s">
        <v>545</v>
      </c>
      <c r="I291" s="832" t="s">
        <v>2207</v>
      </c>
      <c r="J291" s="832" t="s">
        <v>827</v>
      </c>
      <c r="K291" s="832" t="s">
        <v>2208</v>
      </c>
      <c r="L291" s="835">
        <v>29.31</v>
      </c>
      <c r="M291" s="835">
        <v>87.929999999999993</v>
      </c>
      <c r="N291" s="832">
        <v>3</v>
      </c>
      <c r="O291" s="836">
        <v>1.5</v>
      </c>
      <c r="P291" s="835"/>
      <c r="Q291" s="837">
        <v>0</v>
      </c>
      <c r="R291" s="832"/>
      <c r="S291" s="837">
        <v>0</v>
      </c>
      <c r="T291" s="836"/>
      <c r="U291" s="838">
        <v>0</v>
      </c>
    </row>
    <row r="292" spans="1:21" ht="14.4" customHeight="1" x14ac:dyDescent="0.3">
      <c r="A292" s="831">
        <v>30</v>
      </c>
      <c r="B292" s="832" t="s">
        <v>2104</v>
      </c>
      <c r="C292" s="832" t="s">
        <v>2110</v>
      </c>
      <c r="D292" s="833" t="s">
        <v>2760</v>
      </c>
      <c r="E292" s="834" t="s">
        <v>2121</v>
      </c>
      <c r="F292" s="832" t="s">
        <v>2105</v>
      </c>
      <c r="G292" s="832" t="s">
        <v>2152</v>
      </c>
      <c r="H292" s="832" t="s">
        <v>545</v>
      </c>
      <c r="I292" s="832" t="s">
        <v>2566</v>
      </c>
      <c r="J292" s="832" t="s">
        <v>2349</v>
      </c>
      <c r="K292" s="832" t="s">
        <v>2567</v>
      </c>
      <c r="L292" s="835">
        <v>0</v>
      </c>
      <c r="M292" s="835">
        <v>0</v>
      </c>
      <c r="N292" s="832">
        <v>1</v>
      </c>
      <c r="O292" s="836">
        <v>1</v>
      </c>
      <c r="P292" s="835">
        <v>0</v>
      </c>
      <c r="Q292" s="837"/>
      <c r="R292" s="832">
        <v>1</v>
      </c>
      <c r="S292" s="837">
        <v>1</v>
      </c>
      <c r="T292" s="836">
        <v>1</v>
      </c>
      <c r="U292" s="838">
        <v>1</v>
      </c>
    </row>
    <row r="293" spans="1:21" ht="14.4" customHeight="1" x14ac:dyDescent="0.3">
      <c r="A293" s="831">
        <v>30</v>
      </c>
      <c r="B293" s="832" t="s">
        <v>2104</v>
      </c>
      <c r="C293" s="832" t="s">
        <v>2110</v>
      </c>
      <c r="D293" s="833" t="s">
        <v>2760</v>
      </c>
      <c r="E293" s="834" t="s">
        <v>2121</v>
      </c>
      <c r="F293" s="832" t="s">
        <v>2105</v>
      </c>
      <c r="G293" s="832" t="s">
        <v>2254</v>
      </c>
      <c r="H293" s="832" t="s">
        <v>545</v>
      </c>
      <c r="I293" s="832" t="s">
        <v>2255</v>
      </c>
      <c r="J293" s="832" t="s">
        <v>2256</v>
      </c>
      <c r="K293" s="832" t="s">
        <v>2257</v>
      </c>
      <c r="L293" s="835">
        <v>88.76</v>
      </c>
      <c r="M293" s="835">
        <v>88.76</v>
      </c>
      <c r="N293" s="832">
        <v>1</v>
      </c>
      <c r="O293" s="836">
        <v>0.5</v>
      </c>
      <c r="P293" s="835">
        <v>88.76</v>
      </c>
      <c r="Q293" s="837">
        <v>1</v>
      </c>
      <c r="R293" s="832">
        <v>1</v>
      </c>
      <c r="S293" s="837">
        <v>1</v>
      </c>
      <c r="T293" s="836">
        <v>0.5</v>
      </c>
      <c r="U293" s="838">
        <v>1</v>
      </c>
    </row>
    <row r="294" spans="1:21" ht="14.4" customHeight="1" x14ac:dyDescent="0.3">
      <c r="A294" s="831">
        <v>30</v>
      </c>
      <c r="B294" s="832" t="s">
        <v>2104</v>
      </c>
      <c r="C294" s="832" t="s">
        <v>2110</v>
      </c>
      <c r="D294" s="833" t="s">
        <v>2760</v>
      </c>
      <c r="E294" s="834" t="s">
        <v>2121</v>
      </c>
      <c r="F294" s="832" t="s">
        <v>2105</v>
      </c>
      <c r="G294" s="832" t="s">
        <v>2512</v>
      </c>
      <c r="H294" s="832" t="s">
        <v>577</v>
      </c>
      <c r="I294" s="832" t="s">
        <v>1861</v>
      </c>
      <c r="J294" s="832" t="s">
        <v>1862</v>
      </c>
      <c r="K294" s="832" t="s">
        <v>1863</v>
      </c>
      <c r="L294" s="835">
        <v>109.89</v>
      </c>
      <c r="M294" s="835">
        <v>109.89</v>
      </c>
      <c r="N294" s="832">
        <v>1</v>
      </c>
      <c r="O294" s="836">
        <v>0.5</v>
      </c>
      <c r="P294" s="835">
        <v>109.89</v>
      </c>
      <c r="Q294" s="837">
        <v>1</v>
      </c>
      <c r="R294" s="832">
        <v>1</v>
      </c>
      <c r="S294" s="837">
        <v>1</v>
      </c>
      <c r="T294" s="836">
        <v>0.5</v>
      </c>
      <c r="U294" s="838">
        <v>1</v>
      </c>
    </row>
    <row r="295" spans="1:21" ht="14.4" customHeight="1" x14ac:dyDescent="0.3">
      <c r="A295" s="831">
        <v>30</v>
      </c>
      <c r="B295" s="832" t="s">
        <v>2104</v>
      </c>
      <c r="C295" s="832" t="s">
        <v>2110</v>
      </c>
      <c r="D295" s="833" t="s">
        <v>2760</v>
      </c>
      <c r="E295" s="834" t="s">
        <v>2121</v>
      </c>
      <c r="F295" s="832" t="s">
        <v>2105</v>
      </c>
      <c r="G295" s="832" t="s">
        <v>2160</v>
      </c>
      <c r="H295" s="832" t="s">
        <v>577</v>
      </c>
      <c r="I295" s="832" t="s">
        <v>1764</v>
      </c>
      <c r="J295" s="832" t="s">
        <v>1765</v>
      </c>
      <c r="K295" s="832" t="s">
        <v>1763</v>
      </c>
      <c r="L295" s="835">
        <v>63.14</v>
      </c>
      <c r="M295" s="835">
        <v>63.14</v>
      </c>
      <c r="N295" s="832">
        <v>1</v>
      </c>
      <c r="O295" s="836">
        <v>0.5</v>
      </c>
      <c r="P295" s="835"/>
      <c r="Q295" s="837">
        <v>0</v>
      </c>
      <c r="R295" s="832"/>
      <c r="S295" s="837">
        <v>0</v>
      </c>
      <c r="T295" s="836"/>
      <c r="U295" s="838">
        <v>0</v>
      </c>
    </row>
    <row r="296" spans="1:21" ht="14.4" customHeight="1" x14ac:dyDescent="0.3">
      <c r="A296" s="831">
        <v>30</v>
      </c>
      <c r="B296" s="832" t="s">
        <v>2104</v>
      </c>
      <c r="C296" s="832" t="s">
        <v>2110</v>
      </c>
      <c r="D296" s="833" t="s">
        <v>2760</v>
      </c>
      <c r="E296" s="834" t="s">
        <v>2121</v>
      </c>
      <c r="F296" s="832" t="s">
        <v>2105</v>
      </c>
      <c r="G296" s="832" t="s">
        <v>2160</v>
      </c>
      <c r="H296" s="832" t="s">
        <v>577</v>
      </c>
      <c r="I296" s="832" t="s">
        <v>1766</v>
      </c>
      <c r="J296" s="832" t="s">
        <v>1765</v>
      </c>
      <c r="K296" s="832" t="s">
        <v>1767</v>
      </c>
      <c r="L296" s="835">
        <v>49.08</v>
      </c>
      <c r="M296" s="835">
        <v>49.08</v>
      </c>
      <c r="N296" s="832">
        <v>1</v>
      </c>
      <c r="O296" s="836">
        <v>0.5</v>
      </c>
      <c r="P296" s="835"/>
      <c r="Q296" s="837">
        <v>0</v>
      </c>
      <c r="R296" s="832"/>
      <c r="S296" s="837">
        <v>0</v>
      </c>
      <c r="T296" s="836"/>
      <c r="U296" s="838">
        <v>0</v>
      </c>
    </row>
    <row r="297" spans="1:21" ht="14.4" customHeight="1" x14ac:dyDescent="0.3">
      <c r="A297" s="831">
        <v>30</v>
      </c>
      <c r="B297" s="832" t="s">
        <v>2104</v>
      </c>
      <c r="C297" s="832" t="s">
        <v>2110</v>
      </c>
      <c r="D297" s="833" t="s">
        <v>2760</v>
      </c>
      <c r="E297" s="834" t="s">
        <v>2121</v>
      </c>
      <c r="F297" s="832" t="s">
        <v>2105</v>
      </c>
      <c r="G297" s="832" t="s">
        <v>2568</v>
      </c>
      <c r="H297" s="832" t="s">
        <v>545</v>
      </c>
      <c r="I297" s="832" t="s">
        <v>2569</v>
      </c>
      <c r="J297" s="832" t="s">
        <v>2570</v>
      </c>
      <c r="K297" s="832" t="s">
        <v>2571</v>
      </c>
      <c r="L297" s="835">
        <v>888.77</v>
      </c>
      <c r="M297" s="835">
        <v>888.77</v>
      </c>
      <c r="N297" s="832">
        <v>1</v>
      </c>
      <c r="O297" s="836">
        <v>0.5</v>
      </c>
      <c r="P297" s="835"/>
      <c r="Q297" s="837">
        <v>0</v>
      </c>
      <c r="R297" s="832"/>
      <c r="S297" s="837">
        <v>0</v>
      </c>
      <c r="T297" s="836"/>
      <c r="U297" s="838">
        <v>0</v>
      </c>
    </row>
    <row r="298" spans="1:21" ht="14.4" customHeight="1" x14ac:dyDescent="0.3">
      <c r="A298" s="831">
        <v>30</v>
      </c>
      <c r="B298" s="832" t="s">
        <v>2104</v>
      </c>
      <c r="C298" s="832" t="s">
        <v>2110</v>
      </c>
      <c r="D298" s="833" t="s">
        <v>2760</v>
      </c>
      <c r="E298" s="834" t="s">
        <v>2121</v>
      </c>
      <c r="F298" s="832" t="s">
        <v>2105</v>
      </c>
      <c r="G298" s="832" t="s">
        <v>2459</v>
      </c>
      <c r="H298" s="832" t="s">
        <v>577</v>
      </c>
      <c r="I298" s="832" t="s">
        <v>2460</v>
      </c>
      <c r="J298" s="832" t="s">
        <v>2461</v>
      </c>
      <c r="K298" s="832" t="s">
        <v>2462</v>
      </c>
      <c r="L298" s="835">
        <v>39.549999999999997</v>
      </c>
      <c r="M298" s="835">
        <v>39.549999999999997</v>
      </c>
      <c r="N298" s="832">
        <v>1</v>
      </c>
      <c r="O298" s="836">
        <v>0.5</v>
      </c>
      <c r="P298" s="835">
        <v>39.549999999999997</v>
      </c>
      <c r="Q298" s="837">
        <v>1</v>
      </c>
      <c r="R298" s="832">
        <v>1</v>
      </c>
      <c r="S298" s="837">
        <v>1</v>
      </c>
      <c r="T298" s="836">
        <v>0.5</v>
      </c>
      <c r="U298" s="838">
        <v>1</v>
      </c>
    </row>
    <row r="299" spans="1:21" ht="14.4" customHeight="1" x14ac:dyDescent="0.3">
      <c r="A299" s="831">
        <v>30</v>
      </c>
      <c r="B299" s="832" t="s">
        <v>2104</v>
      </c>
      <c r="C299" s="832" t="s">
        <v>2110</v>
      </c>
      <c r="D299" s="833" t="s">
        <v>2760</v>
      </c>
      <c r="E299" s="834" t="s">
        <v>2121</v>
      </c>
      <c r="F299" s="832" t="s">
        <v>2105</v>
      </c>
      <c r="G299" s="832" t="s">
        <v>2161</v>
      </c>
      <c r="H299" s="832" t="s">
        <v>545</v>
      </c>
      <c r="I299" s="832" t="s">
        <v>2162</v>
      </c>
      <c r="J299" s="832" t="s">
        <v>2163</v>
      </c>
      <c r="K299" s="832" t="s">
        <v>2164</v>
      </c>
      <c r="L299" s="835">
        <v>0</v>
      </c>
      <c r="M299" s="835">
        <v>0</v>
      </c>
      <c r="N299" s="832">
        <v>1</v>
      </c>
      <c r="O299" s="836">
        <v>0.5</v>
      </c>
      <c r="P299" s="835"/>
      <c r="Q299" s="837"/>
      <c r="R299" s="832"/>
      <c r="S299" s="837">
        <v>0</v>
      </c>
      <c r="T299" s="836"/>
      <c r="U299" s="838">
        <v>0</v>
      </c>
    </row>
    <row r="300" spans="1:21" ht="14.4" customHeight="1" x14ac:dyDescent="0.3">
      <c r="A300" s="831">
        <v>30</v>
      </c>
      <c r="B300" s="832" t="s">
        <v>2104</v>
      </c>
      <c r="C300" s="832" t="s">
        <v>2110</v>
      </c>
      <c r="D300" s="833" t="s">
        <v>2760</v>
      </c>
      <c r="E300" s="834" t="s">
        <v>2121</v>
      </c>
      <c r="F300" s="832" t="s">
        <v>2105</v>
      </c>
      <c r="G300" s="832" t="s">
        <v>2572</v>
      </c>
      <c r="H300" s="832" t="s">
        <v>545</v>
      </c>
      <c r="I300" s="832" t="s">
        <v>2573</v>
      </c>
      <c r="J300" s="832" t="s">
        <v>2574</v>
      </c>
      <c r="K300" s="832" t="s">
        <v>2575</v>
      </c>
      <c r="L300" s="835">
        <v>122.73</v>
      </c>
      <c r="M300" s="835">
        <v>122.73</v>
      </c>
      <c r="N300" s="832">
        <v>1</v>
      </c>
      <c r="O300" s="836">
        <v>0.5</v>
      </c>
      <c r="P300" s="835"/>
      <c r="Q300" s="837">
        <v>0</v>
      </c>
      <c r="R300" s="832"/>
      <c r="S300" s="837">
        <v>0</v>
      </c>
      <c r="T300" s="836"/>
      <c r="U300" s="838">
        <v>0</v>
      </c>
    </row>
    <row r="301" spans="1:21" ht="14.4" customHeight="1" x14ac:dyDescent="0.3">
      <c r="A301" s="831">
        <v>30</v>
      </c>
      <c r="B301" s="832" t="s">
        <v>2104</v>
      </c>
      <c r="C301" s="832" t="s">
        <v>2110</v>
      </c>
      <c r="D301" s="833" t="s">
        <v>2760</v>
      </c>
      <c r="E301" s="834" t="s">
        <v>2121</v>
      </c>
      <c r="F301" s="832" t="s">
        <v>2105</v>
      </c>
      <c r="G301" s="832" t="s">
        <v>2165</v>
      </c>
      <c r="H301" s="832" t="s">
        <v>545</v>
      </c>
      <c r="I301" s="832" t="s">
        <v>2576</v>
      </c>
      <c r="J301" s="832" t="s">
        <v>2577</v>
      </c>
      <c r="K301" s="832" t="s">
        <v>2578</v>
      </c>
      <c r="L301" s="835">
        <v>36.020000000000003</v>
      </c>
      <c r="M301" s="835">
        <v>36.020000000000003</v>
      </c>
      <c r="N301" s="832">
        <v>1</v>
      </c>
      <c r="O301" s="836">
        <v>0.5</v>
      </c>
      <c r="P301" s="835"/>
      <c r="Q301" s="837">
        <v>0</v>
      </c>
      <c r="R301" s="832"/>
      <c r="S301" s="837">
        <v>0</v>
      </c>
      <c r="T301" s="836"/>
      <c r="U301" s="838">
        <v>0</v>
      </c>
    </row>
    <row r="302" spans="1:21" ht="14.4" customHeight="1" x14ac:dyDescent="0.3">
      <c r="A302" s="831">
        <v>30</v>
      </c>
      <c r="B302" s="832" t="s">
        <v>2104</v>
      </c>
      <c r="C302" s="832" t="s">
        <v>2110</v>
      </c>
      <c r="D302" s="833" t="s">
        <v>2760</v>
      </c>
      <c r="E302" s="834" t="s">
        <v>2121</v>
      </c>
      <c r="F302" s="832" t="s">
        <v>2105</v>
      </c>
      <c r="G302" s="832" t="s">
        <v>2169</v>
      </c>
      <c r="H302" s="832" t="s">
        <v>577</v>
      </c>
      <c r="I302" s="832" t="s">
        <v>1656</v>
      </c>
      <c r="J302" s="832" t="s">
        <v>1657</v>
      </c>
      <c r="K302" s="832" t="s">
        <v>1658</v>
      </c>
      <c r="L302" s="835">
        <v>10.65</v>
      </c>
      <c r="M302" s="835">
        <v>10.65</v>
      </c>
      <c r="N302" s="832">
        <v>1</v>
      </c>
      <c r="O302" s="836">
        <v>0.5</v>
      </c>
      <c r="P302" s="835"/>
      <c r="Q302" s="837">
        <v>0</v>
      </c>
      <c r="R302" s="832"/>
      <c r="S302" s="837">
        <v>0</v>
      </c>
      <c r="T302" s="836"/>
      <c r="U302" s="838">
        <v>0</v>
      </c>
    </row>
    <row r="303" spans="1:21" ht="14.4" customHeight="1" x14ac:dyDescent="0.3">
      <c r="A303" s="831">
        <v>30</v>
      </c>
      <c r="B303" s="832" t="s">
        <v>2104</v>
      </c>
      <c r="C303" s="832" t="s">
        <v>2110</v>
      </c>
      <c r="D303" s="833" t="s">
        <v>2760</v>
      </c>
      <c r="E303" s="834" t="s">
        <v>2121</v>
      </c>
      <c r="F303" s="832" t="s">
        <v>2105</v>
      </c>
      <c r="G303" s="832" t="s">
        <v>2169</v>
      </c>
      <c r="H303" s="832" t="s">
        <v>577</v>
      </c>
      <c r="I303" s="832" t="s">
        <v>1664</v>
      </c>
      <c r="J303" s="832" t="s">
        <v>1657</v>
      </c>
      <c r="K303" s="832" t="s">
        <v>1665</v>
      </c>
      <c r="L303" s="835">
        <v>17.559999999999999</v>
      </c>
      <c r="M303" s="835">
        <v>35.119999999999997</v>
      </c>
      <c r="N303" s="832">
        <v>2</v>
      </c>
      <c r="O303" s="836">
        <v>1</v>
      </c>
      <c r="P303" s="835"/>
      <c r="Q303" s="837">
        <v>0</v>
      </c>
      <c r="R303" s="832"/>
      <c r="S303" s="837">
        <v>0</v>
      </c>
      <c r="T303" s="836"/>
      <c r="U303" s="838">
        <v>0</v>
      </c>
    </row>
    <row r="304" spans="1:21" ht="14.4" customHeight="1" x14ac:dyDescent="0.3">
      <c r="A304" s="831">
        <v>30</v>
      </c>
      <c r="B304" s="832" t="s">
        <v>2104</v>
      </c>
      <c r="C304" s="832" t="s">
        <v>2110</v>
      </c>
      <c r="D304" s="833" t="s">
        <v>2760</v>
      </c>
      <c r="E304" s="834" t="s">
        <v>2121</v>
      </c>
      <c r="F304" s="832" t="s">
        <v>2105</v>
      </c>
      <c r="G304" s="832" t="s">
        <v>2579</v>
      </c>
      <c r="H304" s="832" t="s">
        <v>545</v>
      </c>
      <c r="I304" s="832" t="s">
        <v>2580</v>
      </c>
      <c r="J304" s="832" t="s">
        <v>1239</v>
      </c>
      <c r="K304" s="832" t="s">
        <v>2581</v>
      </c>
      <c r="L304" s="835">
        <v>34.19</v>
      </c>
      <c r="M304" s="835">
        <v>136.76</v>
      </c>
      <c r="N304" s="832">
        <v>4</v>
      </c>
      <c r="O304" s="836">
        <v>1</v>
      </c>
      <c r="P304" s="835"/>
      <c r="Q304" s="837">
        <v>0</v>
      </c>
      <c r="R304" s="832"/>
      <c r="S304" s="837">
        <v>0</v>
      </c>
      <c r="T304" s="836"/>
      <c r="U304" s="838">
        <v>0</v>
      </c>
    </row>
    <row r="305" spans="1:21" ht="14.4" customHeight="1" x14ac:dyDescent="0.3">
      <c r="A305" s="831">
        <v>30</v>
      </c>
      <c r="B305" s="832" t="s">
        <v>2104</v>
      </c>
      <c r="C305" s="832" t="s">
        <v>2110</v>
      </c>
      <c r="D305" s="833" t="s">
        <v>2760</v>
      </c>
      <c r="E305" s="834" t="s">
        <v>2121</v>
      </c>
      <c r="F305" s="832" t="s">
        <v>2105</v>
      </c>
      <c r="G305" s="832" t="s">
        <v>2209</v>
      </c>
      <c r="H305" s="832" t="s">
        <v>577</v>
      </c>
      <c r="I305" s="832" t="s">
        <v>2210</v>
      </c>
      <c r="J305" s="832" t="s">
        <v>804</v>
      </c>
      <c r="K305" s="832" t="s">
        <v>1618</v>
      </c>
      <c r="L305" s="835">
        <v>368.16</v>
      </c>
      <c r="M305" s="835">
        <v>736.32</v>
      </c>
      <c r="N305" s="832">
        <v>2</v>
      </c>
      <c r="O305" s="836">
        <v>0.5</v>
      </c>
      <c r="P305" s="835"/>
      <c r="Q305" s="837">
        <v>0</v>
      </c>
      <c r="R305" s="832"/>
      <c r="S305" s="837">
        <v>0</v>
      </c>
      <c r="T305" s="836"/>
      <c r="U305" s="838">
        <v>0</v>
      </c>
    </row>
    <row r="306" spans="1:21" ht="14.4" customHeight="1" x14ac:dyDescent="0.3">
      <c r="A306" s="831">
        <v>30</v>
      </c>
      <c r="B306" s="832" t="s">
        <v>2104</v>
      </c>
      <c r="C306" s="832" t="s">
        <v>2110</v>
      </c>
      <c r="D306" s="833" t="s">
        <v>2760</v>
      </c>
      <c r="E306" s="834" t="s">
        <v>2121</v>
      </c>
      <c r="F306" s="832" t="s">
        <v>2105</v>
      </c>
      <c r="G306" s="832" t="s">
        <v>2366</v>
      </c>
      <c r="H306" s="832" t="s">
        <v>545</v>
      </c>
      <c r="I306" s="832" t="s">
        <v>2582</v>
      </c>
      <c r="J306" s="832" t="s">
        <v>1306</v>
      </c>
      <c r="K306" s="832" t="s">
        <v>2583</v>
      </c>
      <c r="L306" s="835">
        <v>48.42</v>
      </c>
      <c r="M306" s="835">
        <v>48.42</v>
      </c>
      <c r="N306" s="832">
        <v>1</v>
      </c>
      <c r="O306" s="836">
        <v>1</v>
      </c>
      <c r="P306" s="835"/>
      <c r="Q306" s="837">
        <v>0</v>
      </c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30</v>
      </c>
      <c r="B307" s="832" t="s">
        <v>2104</v>
      </c>
      <c r="C307" s="832" t="s">
        <v>2110</v>
      </c>
      <c r="D307" s="833" t="s">
        <v>2760</v>
      </c>
      <c r="E307" s="834" t="s">
        <v>2121</v>
      </c>
      <c r="F307" s="832" t="s">
        <v>2105</v>
      </c>
      <c r="G307" s="832" t="s">
        <v>2211</v>
      </c>
      <c r="H307" s="832" t="s">
        <v>545</v>
      </c>
      <c r="I307" s="832" t="s">
        <v>2212</v>
      </c>
      <c r="J307" s="832" t="s">
        <v>2213</v>
      </c>
      <c r="K307" s="832" t="s">
        <v>591</v>
      </c>
      <c r="L307" s="835">
        <v>88.1</v>
      </c>
      <c r="M307" s="835">
        <v>176.2</v>
      </c>
      <c r="N307" s="832">
        <v>2</v>
      </c>
      <c r="O307" s="836">
        <v>2</v>
      </c>
      <c r="P307" s="835">
        <v>88.1</v>
      </c>
      <c r="Q307" s="837">
        <v>0.5</v>
      </c>
      <c r="R307" s="832">
        <v>1</v>
      </c>
      <c r="S307" s="837">
        <v>0.5</v>
      </c>
      <c r="T307" s="836">
        <v>1</v>
      </c>
      <c r="U307" s="838">
        <v>0.5</v>
      </c>
    </row>
    <row r="308" spans="1:21" ht="14.4" customHeight="1" x14ac:dyDescent="0.3">
      <c r="A308" s="831">
        <v>30</v>
      </c>
      <c r="B308" s="832" t="s">
        <v>2104</v>
      </c>
      <c r="C308" s="832" t="s">
        <v>2110</v>
      </c>
      <c r="D308" s="833" t="s">
        <v>2760</v>
      </c>
      <c r="E308" s="834" t="s">
        <v>2121</v>
      </c>
      <c r="F308" s="832" t="s">
        <v>2105</v>
      </c>
      <c r="G308" s="832" t="s">
        <v>2279</v>
      </c>
      <c r="H308" s="832" t="s">
        <v>545</v>
      </c>
      <c r="I308" s="832" t="s">
        <v>2584</v>
      </c>
      <c r="J308" s="832" t="s">
        <v>832</v>
      </c>
      <c r="K308" s="832" t="s">
        <v>2281</v>
      </c>
      <c r="L308" s="835">
        <v>103.67</v>
      </c>
      <c r="M308" s="835">
        <v>103.67</v>
      </c>
      <c r="N308" s="832">
        <v>1</v>
      </c>
      <c r="O308" s="836">
        <v>0.5</v>
      </c>
      <c r="P308" s="835"/>
      <c r="Q308" s="837">
        <v>0</v>
      </c>
      <c r="R308" s="832"/>
      <c r="S308" s="837">
        <v>0</v>
      </c>
      <c r="T308" s="836"/>
      <c r="U308" s="838">
        <v>0</v>
      </c>
    </row>
    <row r="309" spans="1:21" ht="14.4" customHeight="1" x14ac:dyDescent="0.3">
      <c r="A309" s="831">
        <v>30</v>
      </c>
      <c r="B309" s="832" t="s">
        <v>2104</v>
      </c>
      <c r="C309" s="832" t="s">
        <v>2110</v>
      </c>
      <c r="D309" s="833" t="s">
        <v>2760</v>
      </c>
      <c r="E309" s="834" t="s">
        <v>2121</v>
      </c>
      <c r="F309" s="832" t="s">
        <v>2105</v>
      </c>
      <c r="G309" s="832" t="s">
        <v>2279</v>
      </c>
      <c r="H309" s="832" t="s">
        <v>545</v>
      </c>
      <c r="I309" s="832" t="s">
        <v>2585</v>
      </c>
      <c r="J309" s="832" t="s">
        <v>832</v>
      </c>
      <c r="K309" s="832" t="s">
        <v>2471</v>
      </c>
      <c r="L309" s="835">
        <v>32.25</v>
      </c>
      <c r="M309" s="835">
        <v>129</v>
      </c>
      <c r="N309" s="832">
        <v>4</v>
      </c>
      <c r="O309" s="836">
        <v>2.5</v>
      </c>
      <c r="P309" s="835">
        <v>32.25</v>
      </c>
      <c r="Q309" s="837">
        <v>0.25</v>
      </c>
      <c r="R309" s="832">
        <v>1</v>
      </c>
      <c r="S309" s="837">
        <v>0.25</v>
      </c>
      <c r="T309" s="836">
        <v>1</v>
      </c>
      <c r="U309" s="838">
        <v>0.4</v>
      </c>
    </row>
    <row r="310" spans="1:21" ht="14.4" customHeight="1" x14ac:dyDescent="0.3">
      <c r="A310" s="831">
        <v>30</v>
      </c>
      <c r="B310" s="832" t="s">
        <v>2104</v>
      </c>
      <c r="C310" s="832" t="s">
        <v>2110</v>
      </c>
      <c r="D310" s="833" t="s">
        <v>2760</v>
      </c>
      <c r="E310" s="834" t="s">
        <v>2121</v>
      </c>
      <c r="F310" s="832" t="s">
        <v>2105</v>
      </c>
      <c r="G310" s="832" t="s">
        <v>2176</v>
      </c>
      <c r="H310" s="832" t="s">
        <v>577</v>
      </c>
      <c r="I310" s="832" t="s">
        <v>2177</v>
      </c>
      <c r="J310" s="832" t="s">
        <v>1592</v>
      </c>
      <c r="K310" s="832" t="s">
        <v>1593</v>
      </c>
      <c r="L310" s="835">
        <v>16.12</v>
      </c>
      <c r="M310" s="835">
        <v>16.12</v>
      </c>
      <c r="N310" s="832">
        <v>1</v>
      </c>
      <c r="O310" s="836">
        <v>0.5</v>
      </c>
      <c r="P310" s="835"/>
      <c r="Q310" s="837">
        <v>0</v>
      </c>
      <c r="R310" s="832"/>
      <c r="S310" s="837">
        <v>0</v>
      </c>
      <c r="T310" s="836"/>
      <c r="U310" s="838">
        <v>0</v>
      </c>
    </row>
    <row r="311" spans="1:21" ht="14.4" customHeight="1" x14ac:dyDescent="0.3">
      <c r="A311" s="831">
        <v>30</v>
      </c>
      <c r="B311" s="832" t="s">
        <v>2104</v>
      </c>
      <c r="C311" s="832" t="s">
        <v>2110</v>
      </c>
      <c r="D311" s="833" t="s">
        <v>2760</v>
      </c>
      <c r="E311" s="834" t="s">
        <v>2121</v>
      </c>
      <c r="F311" s="832" t="s">
        <v>2105</v>
      </c>
      <c r="G311" s="832" t="s">
        <v>2176</v>
      </c>
      <c r="H311" s="832" t="s">
        <v>577</v>
      </c>
      <c r="I311" s="832" t="s">
        <v>1594</v>
      </c>
      <c r="J311" s="832" t="s">
        <v>1592</v>
      </c>
      <c r="K311" s="832" t="s">
        <v>1595</v>
      </c>
      <c r="L311" s="835">
        <v>57.6</v>
      </c>
      <c r="M311" s="835">
        <v>115.2</v>
      </c>
      <c r="N311" s="832">
        <v>2</v>
      </c>
      <c r="O311" s="836">
        <v>1</v>
      </c>
      <c r="P311" s="835"/>
      <c r="Q311" s="837">
        <v>0</v>
      </c>
      <c r="R311" s="832"/>
      <c r="S311" s="837">
        <v>0</v>
      </c>
      <c r="T311" s="836"/>
      <c r="U311" s="838">
        <v>0</v>
      </c>
    </row>
    <row r="312" spans="1:21" ht="14.4" customHeight="1" x14ac:dyDescent="0.3">
      <c r="A312" s="831">
        <v>30</v>
      </c>
      <c r="B312" s="832" t="s">
        <v>2104</v>
      </c>
      <c r="C312" s="832" t="s">
        <v>2110</v>
      </c>
      <c r="D312" s="833" t="s">
        <v>2760</v>
      </c>
      <c r="E312" s="834" t="s">
        <v>2121</v>
      </c>
      <c r="F312" s="832" t="s">
        <v>2105</v>
      </c>
      <c r="G312" s="832" t="s">
        <v>2176</v>
      </c>
      <c r="H312" s="832" t="s">
        <v>577</v>
      </c>
      <c r="I312" s="832" t="s">
        <v>1591</v>
      </c>
      <c r="J312" s="832" t="s">
        <v>1592</v>
      </c>
      <c r="K312" s="832" t="s">
        <v>1593</v>
      </c>
      <c r="L312" s="835">
        <v>16.12</v>
      </c>
      <c r="M312" s="835">
        <v>16.12</v>
      </c>
      <c r="N312" s="832">
        <v>1</v>
      </c>
      <c r="O312" s="836">
        <v>0.5</v>
      </c>
      <c r="P312" s="835"/>
      <c r="Q312" s="837">
        <v>0</v>
      </c>
      <c r="R312" s="832"/>
      <c r="S312" s="837">
        <v>0</v>
      </c>
      <c r="T312" s="836"/>
      <c r="U312" s="838">
        <v>0</v>
      </c>
    </row>
    <row r="313" spans="1:21" ht="14.4" customHeight="1" x14ac:dyDescent="0.3">
      <c r="A313" s="831">
        <v>30</v>
      </c>
      <c r="B313" s="832" t="s">
        <v>2104</v>
      </c>
      <c r="C313" s="832" t="s">
        <v>2110</v>
      </c>
      <c r="D313" s="833" t="s">
        <v>2760</v>
      </c>
      <c r="E313" s="834" t="s">
        <v>2121</v>
      </c>
      <c r="F313" s="832" t="s">
        <v>2105</v>
      </c>
      <c r="G313" s="832" t="s">
        <v>2214</v>
      </c>
      <c r="H313" s="832" t="s">
        <v>577</v>
      </c>
      <c r="I313" s="832" t="s">
        <v>1700</v>
      </c>
      <c r="J313" s="832" t="s">
        <v>1026</v>
      </c>
      <c r="K313" s="832" t="s">
        <v>1677</v>
      </c>
      <c r="L313" s="835">
        <v>47.7</v>
      </c>
      <c r="M313" s="835">
        <v>47.7</v>
      </c>
      <c r="N313" s="832">
        <v>1</v>
      </c>
      <c r="O313" s="836">
        <v>0.5</v>
      </c>
      <c r="P313" s="835"/>
      <c r="Q313" s="837">
        <v>0</v>
      </c>
      <c r="R313" s="832"/>
      <c r="S313" s="837">
        <v>0</v>
      </c>
      <c r="T313" s="836"/>
      <c r="U313" s="838">
        <v>0</v>
      </c>
    </row>
    <row r="314" spans="1:21" ht="14.4" customHeight="1" x14ac:dyDescent="0.3">
      <c r="A314" s="831">
        <v>30</v>
      </c>
      <c r="B314" s="832" t="s">
        <v>2104</v>
      </c>
      <c r="C314" s="832" t="s">
        <v>2110</v>
      </c>
      <c r="D314" s="833" t="s">
        <v>2760</v>
      </c>
      <c r="E314" s="834" t="s">
        <v>2121</v>
      </c>
      <c r="F314" s="832" t="s">
        <v>2105</v>
      </c>
      <c r="G314" s="832" t="s">
        <v>2215</v>
      </c>
      <c r="H314" s="832" t="s">
        <v>577</v>
      </c>
      <c r="I314" s="832" t="s">
        <v>1712</v>
      </c>
      <c r="J314" s="832" t="s">
        <v>1713</v>
      </c>
      <c r="K314" s="832" t="s">
        <v>1714</v>
      </c>
      <c r="L314" s="835">
        <v>117.46</v>
      </c>
      <c r="M314" s="835">
        <v>117.46</v>
      </c>
      <c r="N314" s="832">
        <v>1</v>
      </c>
      <c r="O314" s="836">
        <v>0.5</v>
      </c>
      <c r="P314" s="835"/>
      <c r="Q314" s="837">
        <v>0</v>
      </c>
      <c r="R314" s="832"/>
      <c r="S314" s="837">
        <v>0</v>
      </c>
      <c r="T314" s="836"/>
      <c r="U314" s="838">
        <v>0</v>
      </c>
    </row>
    <row r="315" spans="1:21" ht="14.4" customHeight="1" x14ac:dyDescent="0.3">
      <c r="A315" s="831">
        <v>30</v>
      </c>
      <c r="B315" s="832" t="s">
        <v>2104</v>
      </c>
      <c r="C315" s="832" t="s">
        <v>2110</v>
      </c>
      <c r="D315" s="833" t="s">
        <v>2760</v>
      </c>
      <c r="E315" s="834" t="s">
        <v>2121</v>
      </c>
      <c r="F315" s="832" t="s">
        <v>2105</v>
      </c>
      <c r="G315" s="832" t="s">
        <v>2215</v>
      </c>
      <c r="H315" s="832" t="s">
        <v>577</v>
      </c>
      <c r="I315" s="832" t="s">
        <v>2586</v>
      </c>
      <c r="J315" s="832" t="s">
        <v>1713</v>
      </c>
      <c r="K315" s="832" t="s">
        <v>2587</v>
      </c>
      <c r="L315" s="835">
        <v>181.94</v>
      </c>
      <c r="M315" s="835">
        <v>181.94</v>
      </c>
      <c r="N315" s="832">
        <v>1</v>
      </c>
      <c r="O315" s="836">
        <v>0.5</v>
      </c>
      <c r="P315" s="835"/>
      <c r="Q315" s="837">
        <v>0</v>
      </c>
      <c r="R315" s="832"/>
      <c r="S315" s="837">
        <v>0</v>
      </c>
      <c r="T315" s="836"/>
      <c r="U315" s="838">
        <v>0</v>
      </c>
    </row>
    <row r="316" spans="1:21" ht="14.4" customHeight="1" x14ac:dyDescent="0.3">
      <c r="A316" s="831">
        <v>30</v>
      </c>
      <c r="B316" s="832" t="s">
        <v>2104</v>
      </c>
      <c r="C316" s="832" t="s">
        <v>2110</v>
      </c>
      <c r="D316" s="833" t="s">
        <v>2760</v>
      </c>
      <c r="E316" s="834" t="s">
        <v>2121</v>
      </c>
      <c r="F316" s="832" t="s">
        <v>2105</v>
      </c>
      <c r="G316" s="832" t="s">
        <v>2588</v>
      </c>
      <c r="H316" s="832" t="s">
        <v>577</v>
      </c>
      <c r="I316" s="832" t="s">
        <v>2589</v>
      </c>
      <c r="J316" s="832" t="s">
        <v>1182</v>
      </c>
      <c r="K316" s="832" t="s">
        <v>1183</v>
      </c>
      <c r="L316" s="835">
        <v>194.26</v>
      </c>
      <c r="M316" s="835">
        <v>2719.64</v>
      </c>
      <c r="N316" s="832">
        <v>14</v>
      </c>
      <c r="O316" s="836">
        <v>1.5</v>
      </c>
      <c r="P316" s="835"/>
      <c r="Q316" s="837">
        <v>0</v>
      </c>
      <c r="R316" s="832"/>
      <c r="S316" s="837">
        <v>0</v>
      </c>
      <c r="T316" s="836"/>
      <c r="U316" s="838">
        <v>0</v>
      </c>
    </row>
    <row r="317" spans="1:21" ht="14.4" customHeight="1" x14ac:dyDescent="0.3">
      <c r="A317" s="831">
        <v>30</v>
      </c>
      <c r="B317" s="832" t="s">
        <v>2104</v>
      </c>
      <c r="C317" s="832" t="s">
        <v>2110</v>
      </c>
      <c r="D317" s="833" t="s">
        <v>2760</v>
      </c>
      <c r="E317" s="834" t="s">
        <v>2121</v>
      </c>
      <c r="F317" s="832" t="s">
        <v>2105</v>
      </c>
      <c r="G317" s="832" t="s">
        <v>2588</v>
      </c>
      <c r="H317" s="832" t="s">
        <v>577</v>
      </c>
      <c r="I317" s="832" t="s">
        <v>2590</v>
      </c>
      <c r="J317" s="832" t="s">
        <v>1203</v>
      </c>
      <c r="K317" s="832" t="s">
        <v>2591</v>
      </c>
      <c r="L317" s="835">
        <v>145.88999999999999</v>
      </c>
      <c r="M317" s="835">
        <v>4376.7</v>
      </c>
      <c r="N317" s="832">
        <v>30</v>
      </c>
      <c r="O317" s="836">
        <v>1</v>
      </c>
      <c r="P317" s="835"/>
      <c r="Q317" s="837">
        <v>0</v>
      </c>
      <c r="R317" s="832"/>
      <c r="S317" s="837">
        <v>0</v>
      </c>
      <c r="T317" s="836"/>
      <c r="U317" s="838">
        <v>0</v>
      </c>
    </row>
    <row r="318" spans="1:21" ht="14.4" customHeight="1" x14ac:dyDescent="0.3">
      <c r="A318" s="831">
        <v>30</v>
      </c>
      <c r="B318" s="832" t="s">
        <v>2104</v>
      </c>
      <c r="C318" s="832" t="s">
        <v>2110</v>
      </c>
      <c r="D318" s="833" t="s">
        <v>2760</v>
      </c>
      <c r="E318" s="834" t="s">
        <v>2121</v>
      </c>
      <c r="F318" s="832" t="s">
        <v>2105</v>
      </c>
      <c r="G318" s="832" t="s">
        <v>2181</v>
      </c>
      <c r="H318" s="832" t="s">
        <v>577</v>
      </c>
      <c r="I318" s="832" t="s">
        <v>2592</v>
      </c>
      <c r="J318" s="832" t="s">
        <v>1408</v>
      </c>
      <c r="K318" s="832" t="s">
        <v>2593</v>
      </c>
      <c r="L318" s="835">
        <v>1195.75</v>
      </c>
      <c r="M318" s="835">
        <v>1195.75</v>
      </c>
      <c r="N318" s="832">
        <v>1</v>
      </c>
      <c r="O318" s="836">
        <v>0.5</v>
      </c>
      <c r="P318" s="835"/>
      <c r="Q318" s="837">
        <v>0</v>
      </c>
      <c r="R318" s="832"/>
      <c r="S318" s="837">
        <v>0</v>
      </c>
      <c r="T318" s="836"/>
      <c r="U318" s="838">
        <v>0</v>
      </c>
    </row>
    <row r="319" spans="1:21" ht="14.4" customHeight="1" x14ac:dyDescent="0.3">
      <c r="A319" s="831">
        <v>30</v>
      </c>
      <c r="B319" s="832" t="s">
        <v>2104</v>
      </c>
      <c r="C319" s="832" t="s">
        <v>2110</v>
      </c>
      <c r="D319" s="833" t="s">
        <v>2760</v>
      </c>
      <c r="E319" s="834" t="s">
        <v>2121</v>
      </c>
      <c r="F319" s="832" t="s">
        <v>2105</v>
      </c>
      <c r="G319" s="832" t="s">
        <v>2183</v>
      </c>
      <c r="H319" s="832" t="s">
        <v>577</v>
      </c>
      <c r="I319" s="832" t="s">
        <v>1702</v>
      </c>
      <c r="J319" s="832" t="s">
        <v>1703</v>
      </c>
      <c r="K319" s="832" t="s">
        <v>1704</v>
      </c>
      <c r="L319" s="835">
        <v>10.34</v>
      </c>
      <c r="M319" s="835">
        <v>20.68</v>
      </c>
      <c r="N319" s="832">
        <v>2</v>
      </c>
      <c r="O319" s="836">
        <v>1</v>
      </c>
      <c r="P319" s="835"/>
      <c r="Q319" s="837">
        <v>0</v>
      </c>
      <c r="R319" s="832"/>
      <c r="S319" s="837">
        <v>0</v>
      </c>
      <c r="T319" s="836"/>
      <c r="U319" s="838">
        <v>0</v>
      </c>
    </row>
    <row r="320" spans="1:21" ht="14.4" customHeight="1" x14ac:dyDescent="0.3">
      <c r="A320" s="831">
        <v>30</v>
      </c>
      <c r="B320" s="832" t="s">
        <v>2104</v>
      </c>
      <c r="C320" s="832" t="s">
        <v>2110</v>
      </c>
      <c r="D320" s="833" t="s">
        <v>2760</v>
      </c>
      <c r="E320" s="834" t="s">
        <v>2121</v>
      </c>
      <c r="F320" s="832" t="s">
        <v>2105</v>
      </c>
      <c r="G320" s="832" t="s">
        <v>2594</v>
      </c>
      <c r="H320" s="832" t="s">
        <v>545</v>
      </c>
      <c r="I320" s="832" t="s">
        <v>2595</v>
      </c>
      <c r="J320" s="832" t="s">
        <v>1261</v>
      </c>
      <c r="K320" s="832" t="s">
        <v>2596</v>
      </c>
      <c r="L320" s="835">
        <v>453.79</v>
      </c>
      <c r="M320" s="835">
        <v>907.58</v>
      </c>
      <c r="N320" s="832">
        <v>2</v>
      </c>
      <c r="O320" s="836">
        <v>0.5</v>
      </c>
      <c r="P320" s="835"/>
      <c r="Q320" s="837">
        <v>0</v>
      </c>
      <c r="R320" s="832"/>
      <c r="S320" s="837">
        <v>0</v>
      </c>
      <c r="T320" s="836"/>
      <c r="U320" s="838">
        <v>0</v>
      </c>
    </row>
    <row r="321" spans="1:21" ht="14.4" customHeight="1" x14ac:dyDescent="0.3">
      <c r="A321" s="831">
        <v>30</v>
      </c>
      <c r="B321" s="832" t="s">
        <v>2104</v>
      </c>
      <c r="C321" s="832" t="s">
        <v>2110</v>
      </c>
      <c r="D321" s="833" t="s">
        <v>2760</v>
      </c>
      <c r="E321" s="834" t="s">
        <v>2121</v>
      </c>
      <c r="F321" s="832" t="s">
        <v>2105</v>
      </c>
      <c r="G321" s="832" t="s">
        <v>2185</v>
      </c>
      <c r="H321" s="832" t="s">
        <v>545</v>
      </c>
      <c r="I321" s="832" t="s">
        <v>2186</v>
      </c>
      <c r="J321" s="832" t="s">
        <v>1085</v>
      </c>
      <c r="K321" s="832" t="s">
        <v>2187</v>
      </c>
      <c r="L321" s="835">
        <v>105.46</v>
      </c>
      <c r="M321" s="835">
        <v>105.46</v>
      </c>
      <c r="N321" s="832">
        <v>1</v>
      </c>
      <c r="O321" s="836">
        <v>1</v>
      </c>
      <c r="P321" s="835">
        <v>105.46</v>
      </c>
      <c r="Q321" s="837">
        <v>1</v>
      </c>
      <c r="R321" s="832">
        <v>1</v>
      </c>
      <c r="S321" s="837">
        <v>1</v>
      </c>
      <c r="T321" s="836">
        <v>1</v>
      </c>
      <c r="U321" s="838">
        <v>1</v>
      </c>
    </row>
    <row r="322" spans="1:21" ht="14.4" customHeight="1" x14ac:dyDescent="0.3">
      <c r="A322" s="831">
        <v>30</v>
      </c>
      <c r="B322" s="832" t="s">
        <v>2104</v>
      </c>
      <c r="C322" s="832" t="s">
        <v>2110</v>
      </c>
      <c r="D322" s="833" t="s">
        <v>2760</v>
      </c>
      <c r="E322" s="834" t="s">
        <v>2121</v>
      </c>
      <c r="F322" s="832" t="s">
        <v>2105</v>
      </c>
      <c r="G322" s="832" t="s">
        <v>2379</v>
      </c>
      <c r="H322" s="832" t="s">
        <v>577</v>
      </c>
      <c r="I322" s="832" t="s">
        <v>2597</v>
      </c>
      <c r="J322" s="832" t="s">
        <v>1745</v>
      </c>
      <c r="K322" s="832" t="s">
        <v>2598</v>
      </c>
      <c r="L322" s="835">
        <v>220.53</v>
      </c>
      <c r="M322" s="835">
        <v>220.53</v>
      </c>
      <c r="N322" s="832">
        <v>1</v>
      </c>
      <c r="O322" s="836">
        <v>0.5</v>
      </c>
      <c r="P322" s="835"/>
      <c r="Q322" s="837">
        <v>0</v>
      </c>
      <c r="R322" s="832"/>
      <c r="S322" s="837">
        <v>0</v>
      </c>
      <c r="T322" s="836"/>
      <c r="U322" s="838">
        <v>0</v>
      </c>
    </row>
    <row r="323" spans="1:21" ht="14.4" customHeight="1" x14ac:dyDescent="0.3">
      <c r="A323" s="831">
        <v>30</v>
      </c>
      <c r="B323" s="832" t="s">
        <v>2104</v>
      </c>
      <c r="C323" s="832" t="s">
        <v>2110</v>
      </c>
      <c r="D323" s="833" t="s">
        <v>2760</v>
      </c>
      <c r="E323" s="834" t="s">
        <v>2121</v>
      </c>
      <c r="F323" s="832" t="s">
        <v>2105</v>
      </c>
      <c r="G323" s="832" t="s">
        <v>2385</v>
      </c>
      <c r="H323" s="832" t="s">
        <v>545</v>
      </c>
      <c r="I323" s="832" t="s">
        <v>2599</v>
      </c>
      <c r="J323" s="832" t="s">
        <v>798</v>
      </c>
      <c r="K323" s="832" t="s">
        <v>2523</v>
      </c>
      <c r="L323" s="835">
        <v>0</v>
      </c>
      <c r="M323" s="835">
        <v>0</v>
      </c>
      <c r="N323" s="832">
        <v>1</v>
      </c>
      <c r="O323" s="836">
        <v>0.5</v>
      </c>
      <c r="P323" s="835"/>
      <c r="Q323" s="837"/>
      <c r="R323" s="832"/>
      <c r="S323" s="837">
        <v>0</v>
      </c>
      <c r="T323" s="836"/>
      <c r="U323" s="838">
        <v>0</v>
      </c>
    </row>
    <row r="324" spans="1:21" ht="14.4" customHeight="1" x14ac:dyDescent="0.3">
      <c r="A324" s="831">
        <v>30</v>
      </c>
      <c r="B324" s="832" t="s">
        <v>2104</v>
      </c>
      <c r="C324" s="832" t="s">
        <v>2110</v>
      </c>
      <c r="D324" s="833" t="s">
        <v>2760</v>
      </c>
      <c r="E324" s="834" t="s">
        <v>2121</v>
      </c>
      <c r="F324" s="832" t="s">
        <v>2105</v>
      </c>
      <c r="G324" s="832" t="s">
        <v>2188</v>
      </c>
      <c r="H324" s="832" t="s">
        <v>577</v>
      </c>
      <c r="I324" s="832" t="s">
        <v>1844</v>
      </c>
      <c r="J324" s="832" t="s">
        <v>1845</v>
      </c>
      <c r="K324" s="832" t="s">
        <v>1846</v>
      </c>
      <c r="L324" s="835">
        <v>0</v>
      </c>
      <c r="M324" s="835">
        <v>0</v>
      </c>
      <c r="N324" s="832">
        <v>2</v>
      </c>
      <c r="O324" s="836">
        <v>1</v>
      </c>
      <c r="P324" s="835"/>
      <c r="Q324" s="837"/>
      <c r="R324" s="832"/>
      <c r="S324" s="837">
        <v>0</v>
      </c>
      <c r="T324" s="836"/>
      <c r="U324" s="838">
        <v>0</v>
      </c>
    </row>
    <row r="325" spans="1:21" ht="14.4" customHeight="1" x14ac:dyDescent="0.3">
      <c r="A325" s="831">
        <v>30</v>
      </c>
      <c r="B325" s="832" t="s">
        <v>2104</v>
      </c>
      <c r="C325" s="832" t="s">
        <v>2110</v>
      </c>
      <c r="D325" s="833" t="s">
        <v>2760</v>
      </c>
      <c r="E325" s="834" t="s">
        <v>2121</v>
      </c>
      <c r="F325" s="832" t="s">
        <v>2105</v>
      </c>
      <c r="G325" s="832" t="s">
        <v>2189</v>
      </c>
      <c r="H325" s="832" t="s">
        <v>545</v>
      </c>
      <c r="I325" s="832" t="s">
        <v>2190</v>
      </c>
      <c r="J325" s="832" t="s">
        <v>1147</v>
      </c>
      <c r="K325" s="832" t="s">
        <v>2191</v>
      </c>
      <c r="L325" s="835">
        <v>42.08</v>
      </c>
      <c r="M325" s="835">
        <v>126.24</v>
      </c>
      <c r="N325" s="832">
        <v>3</v>
      </c>
      <c r="O325" s="836">
        <v>1.5</v>
      </c>
      <c r="P325" s="835"/>
      <c r="Q325" s="837">
        <v>0</v>
      </c>
      <c r="R325" s="832"/>
      <c r="S325" s="837">
        <v>0</v>
      </c>
      <c r="T325" s="836"/>
      <c r="U325" s="838">
        <v>0</v>
      </c>
    </row>
    <row r="326" spans="1:21" ht="14.4" customHeight="1" x14ac:dyDescent="0.3">
      <c r="A326" s="831">
        <v>30</v>
      </c>
      <c r="B326" s="832" t="s">
        <v>2104</v>
      </c>
      <c r="C326" s="832" t="s">
        <v>2110</v>
      </c>
      <c r="D326" s="833" t="s">
        <v>2760</v>
      </c>
      <c r="E326" s="834" t="s">
        <v>2121</v>
      </c>
      <c r="F326" s="832" t="s">
        <v>2105</v>
      </c>
      <c r="G326" s="832" t="s">
        <v>2600</v>
      </c>
      <c r="H326" s="832" t="s">
        <v>545</v>
      </c>
      <c r="I326" s="832" t="s">
        <v>2601</v>
      </c>
      <c r="J326" s="832" t="s">
        <v>2602</v>
      </c>
      <c r="K326" s="832" t="s">
        <v>2603</v>
      </c>
      <c r="L326" s="835">
        <v>42.54</v>
      </c>
      <c r="M326" s="835">
        <v>42.54</v>
      </c>
      <c r="N326" s="832">
        <v>1</v>
      </c>
      <c r="O326" s="836">
        <v>0.5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" customHeight="1" x14ac:dyDescent="0.3">
      <c r="A327" s="831">
        <v>30</v>
      </c>
      <c r="B327" s="832" t="s">
        <v>2104</v>
      </c>
      <c r="C327" s="832" t="s">
        <v>2110</v>
      </c>
      <c r="D327" s="833" t="s">
        <v>2760</v>
      </c>
      <c r="E327" s="834" t="s">
        <v>2121</v>
      </c>
      <c r="F327" s="832" t="s">
        <v>2105</v>
      </c>
      <c r="G327" s="832" t="s">
        <v>2604</v>
      </c>
      <c r="H327" s="832" t="s">
        <v>545</v>
      </c>
      <c r="I327" s="832" t="s">
        <v>2605</v>
      </c>
      <c r="J327" s="832" t="s">
        <v>679</v>
      </c>
      <c r="K327" s="832" t="s">
        <v>2606</v>
      </c>
      <c r="L327" s="835">
        <v>132</v>
      </c>
      <c r="M327" s="835">
        <v>528</v>
      </c>
      <c r="N327" s="832">
        <v>4</v>
      </c>
      <c r="O327" s="836">
        <v>2</v>
      </c>
      <c r="P327" s="835"/>
      <c r="Q327" s="837">
        <v>0</v>
      </c>
      <c r="R327" s="832"/>
      <c r="S327" s="837">
        <v>0</v>
      </c>
      <c r="T327" s="836"/>
      <c r="U327" s="838">
        <v>0</v>
      </c>
    </row>
    <row r="328" spans="1:21" ht="14.4" customHeight="1" x14ac:dyDescent="0.3">
      <c r="A328" s="831">
        <v>30</v>
      </c>
      <c r="B328" s="832" t="s">
        <v>2104</v>
      </c>
      <c r="C328" s="832" t="s">
        <v>2110</v>
      </c>
      <c r="D328" s="833" t="s">
        <v>2760</v>
      </c>
      <c r="E328" s="834" t="s">
        <v>2121</v>
      </c>
      <c r="F328" s="832" t="s">
        <v>2105</v>
      </c>
      <c r="G328" s="832" t="s">
        <v>2219</v>
      </c>
      <c r="H328" s="832" t="s">
        <v>545</v>
      </c>
      <c r="I328" s="832" t="s">
        <v>2220</v>
      </c>
      <c r="J328" s="832" t="s">
        <v>1095</v>
      </c>
      <c r="K328" s="832" t="s">
        <v>1992</v>
      </c>
      <c r="L328" s="835">
        <v>122.73</v>
      </c>
      <c r="M328" s="835">
        <v>245.46</v>
      </c>
      <c r="N328" s="832">
        <v>2</v>
      </c>
      <c r="O328" s="836">
        <v>1</v>
      </c>
      <c r="P328" s="835">
        <v>122.73</v>
      </c>
      <c r="Q328" s="837">
        <v>0.5</v>
      </c>
      <c r="R328" s="832">
        <v>1</v>
      </c>
      <c r="S328" s="837">
        <v>0.5</v>
      </c>
      <c r="T328" s="836">
        <v>0.5</v>
      </c>
      <c r="U328" s="838">
        <v>0.5</v>
      </c>
    </row>
    <row r="329" spans="1:21" ht="14.4" customHeight="1" x14ac:dyDescent="0.3">
      <c r="A329" s="831">
        <v>30</v>
      </c>
      <c r="B329" s="832" t="s">
        <v>2104</v>
      </c>
      <c r="C329" s="832" t="s">
        <v>2110</v>
      </c>
      <c r="D329" s="833" t="s">
        <v>2760</v>
      </c>
      <c r="E329" s="834" t="s">
        <v>2121</v>
      </c>
      <c r="F329" s="832" t="s">
        <v>2105</v>
      </c>
      <c r="G329" s="832" t="s">
        <v>2607</v>
      </c>
      <c r="H329" s="832" t="s">
        <v>545</v>
      </c>
      <c r="I329" s="832" t="s">
        <v>2608</v>
      </c>
      <c r="J329" s="832" t="s">
        <v>2609</v>
      </c>
      <c r="K329" s="832" t="s">
        <v>2610</v>
      </c>
      <c r="L329" s="835">
        <v>93.96</v>
      </c>
      <c r="M329" s="835">
        <v>93.96</v>
      </c>
      <c r="N329" s="832">
        <v>1</v>
      </c>
      <c r="O329" s="836">
        <v>0.5</v>
      </c>
      <c r="P329" s="835"/>
      <c r="Q329" s="837">
        <v>0</v>
      </c>
      <c r="R329" s="832"/>
      <c r="S329" s="837">
        <v>0</v>
      </c>
      <c r="T329" s="836"/>
      <c r="U329" s="838">
        <v>0</v>
      </c>
    </row>
    <row r="330" spans="1:21" ht="14.4" customHeight="1" x14ac:dyDescent="0.3">
      <c r="A330" s="831">
        <v>30</v>
      </c>
      <c r="B330" s="832" t="s">
        <v>2104</v>
      </c>
      <c r="C330" s="832" t="s">
        <v>2110</v>
      </c>
      <c r="D330" s="833" t="s">
        <v>2760</v>
      </c>
      <c r="E330" s="834" t="s">
        <v>2121</v>
      </c>
      <c r="F330" s="832" t="s">
        <v>2105</v>
      </c>
      <c r="G330" s="832" t="s">
        <v>2221</v>
      </c>
      <c r="H330" s="832" t="s">
        <v>577</v>
      </c>
      <c r="I330" s="832" t="s">
        <v>2222</v>
      </c>
      <c r="J330" s="832" t="s">
        <v>2223</v>
      </c>
      <c r="K330" s="832" t="s">
        <v>2224</v>
      </c>
      <c r="L330" s="835">
        <v>131.32</v>
      </c>
      <c r="M330" s="835">
        <v>131.32</v>
      </c>
      <c r="N330" s="832">
        <v>1</v>
      </c>
      <c r="O330" s="836">
        <v>0.5</v>
      </c>
      <c r="P330" s="835">
        <v>131.32</v>
      </c>
      <c r="Q330" s="837">
        <v>1</v>
      </c>
      <c r="R330" s="832">
        <v>1</v>
      </c>
      <c r="S330" s="837">
        <v>1</v>
      </c>
      <c r="T330" s="836">
        <v>0.5</v>
      </c>
      <c r="U330" s="838">
        <v>1</v>
      </c>
    </row>
    <row r="331" spans="1:21" ht="14.4" customHeight="1" x14ac:dyDescent="0.3">
      <c r="A331" s="831">
        <v>30</v>
      </c>
      <c r="B331" s="832" t="s">
        <v>2104</v>
      </c>
      <c r="C331" s="832" t="s">
        <v>2110</v>
      </c>
      <c r="D331" s="833" t="s">
        <v>2760</v>
      </c>
      <c r="E331" s="834" t="s">
        <v>2121</v>
      </c>
      <c r="F331" s="832" t="s">
        <v>2105</v>
      </c>
      <c r="G331" s="832" t="s">
        <v>2225</v>
      </c>
      <c r="H331" s="832" t="s">
        <v>545</v>
      </c>
      <c r="I331" s="832" t="s">
        <v>2399</v>
      </c>
      <c r="J331" s="832" t="s">
        <v>661</v>
      </c>
      <c r="K331" s="832" t="s">
        <v>2400</v>
      </c>
      <c r="L331" s="835">
        <v>271.94</v>
      </c>
      <c r="M331" s="835">
        <v>271.94</v>
      </c>
      <c r="N331" s="832">
        <v>1</v>
      </c>
      <c r="O331" s="836">
        <v>0.5</v>
      </c>
      <c r="P331" s="835"/>
      <c r="Q331" s="837">
        <v>0</v>
      </c>
      <c r="R331" s="832"/>
      <c r="S331" s="837">
        <v>0</v>
      </c>
      <c r="T331" s="836"/>
      <c r="U331" s="838">
        <v>0</v>
      </c>
    </row>
    <row r="332" spans="1:21" ht="14.4" customHeight="1" x14ac:dyDescent="0.3">
      <c r="A332" s="831">
        <v>30</v>
      </c>
      <c r="B332" s="832" t="s">
        <v>2104</v>
      </c>
      <c r="C332" s="832" t="s">
        <v>2110</v>
      </c>
      <c r="D332" s="833" t="s">
        <v>2760</v>
      </c>
      <c r="E332" s="834" t="s">
        <v>2121</v>
      </c>
      <c r="F332" s="832" t="s">
        <v>2105</v>
      </c>
      <c r="G332" s="832" t="s">
        <v>2401</v>
      </c>
      <c r="H332" s="832" t="s">
        <v>577</v>
      </c>
      <c r="I332" s="832" t="s">
        <v>2484</v>
      </c>
      <c r="J332" s="832" t="s">
        <v>2403</v>
      </c>
      <c r="K332" s="832" t="s">
        <v>2485</v>
      </c>
      <c r="L332" s="835">
        <v>120.61</v>
      </c>
      <c r="M332" s="835">
        <v>120.61</v>
      </c>
      <c r="N332" s="832">
        <v>1</v>
      </c>
      <c r="O332" s="836">
        <v>0.5</v>
      </c>
      <c r="P332" s="835"/>
      <c r="Q332" s="837">
        <v>0</v>
      </c>
      <c r="R332" s="832"/>
      <c r="S332" s="837">
        <v>0</v>
      </c>
      <c r="T332" s="836"/>
      <c r="U332" s="838">
        <v>0</v>
      </c>
    </row>
    <row r="333" spans="1:21" ht="14.4" customHeight="1" x14ac:dyDescent="0.3">
      <c r="A333" s="831">
        <v>30</v>
      </c>
      <c r="B333" s="832" t="s">
        <v>2104</v>
      </c>
      <c r="C333" s="832" t="s">
        <v>2110</v>
      </c>
      <c r="D333" s="833" t="s">
        <v>2760</v>
      </c>
      <c r="E333" s="834" t="s">
        <v>2121</v>
      </c>
      <c r="F333" s="832" t="s">
        <v>2105</v>
      </c>
      <c r="G333" s="832" t="s">
        <v>2406</v>
      </c>
      <c r="H333" s="832" t="s">
        <v>577</v>
      </c>
      <c r="I333" s="832" t="s">
        <v>2407</v>
      </c>
      <c r="J333" s="832" t="s">
        <v>1978</v>
      </c>
      <c r="K333" s="832" t="s">
        <v>2408</v>
      </c>
      <c r="L333" s="835">
        <v>1544.99</v>
      </c>
      <c r="M333" s="835">
        <v>1544.99</v>
      </c>
      <c r="N333" s="832">
        <v>1</v>
      </c>
      <c r="O333" s="836">
        <v>0.5</v>
      </c>
      <c r="P333" s="835"/>
      <c r="Q333" s="837">
        <v>0</v>
      </c>
      <c r="R333" s="832"/>
      <c r="S333" s="837">
        <v>0</v>
      </c>
      <c r="T333" s="836"/>
      <c r="U333" s="838">
        <v>0</v>
      </c>
    </row>
    <row r="334" spans="1:21" ht="14.4" customHeight="1" x14ac:dyDescent="0.3">
      <c r="A334" s="831">
        <v>30</v>
      </c>
      <c r="B334" s="832" t="s">
        <v>2104</v>
      </c>
      <c r="C334" s="832" t="s">
        <v>2110</v>
      </c>
      <c r="D334" s="833" t="s">
        <v>2760</v>
      </c>
      <c r="E334" s="834" t="s">
        <v>2121</v>
      </c>
      <c r="F334" s="832" t="s">
        <v>2105</v>
      </c>
      <c r="G334" s="832" t="s">
        <v>2406</v>
      </c>
      <c r="H334" s="832" t="s">
        <v>577</v>
      </c>
      <c r="I334" s="832" t="s">
        <v>2611</v>
      </c>
      <c r="J334" s="832" t="s">
        <v>1978</v>
      </c>
      <c r="K334" s="832" t="s">
        <v>2612</v>
      </c>
      <c r="L334" s="835">
        <v>2669.75</v>
      </c>
      <c r="M334" s="835">
        <v>2669.75</v>
      </c>
      <c r="N334" s="832">
        <v>1</v>
      </c>
      <c r="O334" s="836">
        <v>0.5</v>
      </c>
      <c r="P334" s="835"/>
      <c r="Q334" s="837">
        <v>0</v>
      </c>
      <c r="R334" s="832"/>
      <c r="S334" s="837">
        <v>0</v>
      </c>
      <c r="T334" s="836"/>
      <c r="U334" s="838">
        <v>0</v>
      </c>
    </row>
    <row r="335" spans="1:21" ht="14.4" customHeight="1" x14ac:dyDescent="0.3">
      <c r="A335" s="831">
        <v>30</v>
      </c>
      <c r="B335" s="832" t="s">
        <v>2104</v>
      </c>
      <c r="C335" s="832" t="s">
        <v>2110</v>
      </c>
      <c r="D335" s="833" t="s">
        <v>2760</v>
      </c>
      <c r="E335" s="834" t="s">
        <v>2121</v>
      </c>
      <c r="F335" s="832" t="s">
        <v>2105</v>
      </c>
      <c r="G335" s="832" t="s">
        <v>2406</v>
      </c>
      <c r="H335" s="832" t="s">
        <v>577</v>
      </c>
      <c r="I335" s="832" t="s">
        <v>2613</v>
      </c>
      <c r="J335" s="832" t="s">
        <v>1978</v>
      </c>
      <c r="K335" s="832" t="s">
        <v>2614</v>
      </c>
      <c r="L335" s="835">
        <v>515</v>
      </c>
      <c r="M335" s="835">
        <v>515</v>
      </c>
      <c r="N335" s="832">
        <v>1</v>
      </c>
      <c r="O335" s="836">
        <v>1</v>
      </c>
      <c r="P335" s="835"/>
      <c r="Q335" s="837">
        <v>0</v>
      </c>
      <c r="R335" s="832"/>
      <c r="S335" s="837">
        <v>0</v>
      </c>
      <c r="T335" s="836"/>
      <c r="U335" s="838">
        <v>0</v>
      </c>
    </row>
    <row r="336" spans="1:21" ht="14.4" customHeight="1" x14ac:dyDescent="0.3">
      <c r="A336" s="831">
        <v>30</v>
      </c>
      <c r="B336" s="832" t="s">
        <v>2104</v>
      </c>
      <c r="C336" s="832" t="s">
        <v>2110</v>
      </c>
      <c r="D336" s="833" t="s">
        <v>2760</v>
      </c>
      <c r="E336" s="834" t="s">
        <v>2121</v>
      </c>
      <c r="F336" s="832" t="s">
        <v>2105</v>
      </c>
      <c r="G336" s="832" t="s">
        <v>2198</v>
      </c>
      <c r="H336" s="832" t="s">
        <v>577</v>
      </c>
      <c r="I336" s="832" t="s">
        <v>1840</v>
      </c>
      <c r="J336" s="832" t="s">
        <v>1841</v>
      </c>
      <c r="K336" s="832" t="s">
        <v>1842</v>
      </c>
      <c r="L336" s="835">
        <v>50.32</v>
      </c>
      <c r="M336" s="835">
        <v>100.64</v>
      </c>
      <c r="N336" s="832">
        <v>2</v>
      </c>
      <c r="O336" s="836">
        <v>1.5</v>
      </c>
      <c r="P336" s="835">
        <v>50.32</v>
      </c>
      <c r="Q336" s="837">
        <v>0.5</v>
      </c>
      <c r="R336" s="832">
        <v>1</v>
      </c>
      <c r="S336" s="837">
        <v>0.5</v>
      </c>
      <c r="T336" s="836">
        <v>1</v>
      </c>
      <c r="U336" s="838">
        <v>0.66666666666666663</v>
      </c>
    </row>
    <row r="337" spans="1:21" ht="14.4" customHeight="1" x14ac:dyDescent="0.3">
      <c r="A337" s="831">
        <v>30</v>
      </c>
      <c r="B337" s="832" t="s">
        <v>2104</v>
      </c>
      <c r="C337" s="832" t="s">
        <v>2110</v>
      </c>
      <c r="D337" s="833" t="s">
        <v>2760</v>
      </c>
      <c r="E337" s="834" t="s">
        <v>2122</v>
      </c>
      <c r="F337" s="832" t="s">
        <v>2105</v>
      </c>
      <c r="G337" s="832" t="s">
        <v>2615</v>
      </c>
      <c r="H337" s="832" t="s">
        <v>545</v>
      </c>
      <c r="I337" s="832" t="s">
        <v>2616</v>
      </c>
      <c r="J337" s="832" t="s">
        <v>2617</v>
      </c>
      <c r="K337" s="832" t="s">
        <v>2618</v>
      </c>
      <c r="L337" s="835">
        <v>140.72</v>
      </c>
      <c r="M337" s="835">
        <v>703.6</v>
      </c>
      <c r="N337" s="832">
        <v>5</v>
      </c>
      <c r="O337" s="836">
        <v>1</v>
      </c>
      <c r="P337" s="835">
        <v>703.6</v>
      </c>
      <c r="Q337" s="837">
        <v>1</v>
      </c>
      <c r="R337" s="832">
        <v>5</v>
      </c>
      <c r="S337" s="837">
        <v>1</v>
      </c>
      <c r="T337" s="836">
        <v>1</v>
      </c>
      <c r="U337" s="838">
        <v>1</v>
      </c>
    </row>
    <row r="338" spans="1:21" ht="14.4" customHeight="1" x14ac:dyDescent="0.3">
      <c r="A338" s="831">
        <v>30</v>
      </c>
      <c r="B338" s="832" t="s">
        <v>2104</v>
      </c>
      <c r="C338" s="832" t="s">
        <v>2110</v>
      </c>
      <c r="D338" s="833" t="s">
        <v>2760</v>
      </c>
      <c r="E338" s="834" t="s">
        <v>2122</v>
      </c>
      <c r="F338" s="832" t="s">
        <v>2105</v>
      </c>
      <c r="G338" s="832" t="s">
        <v>2619</v>
      </c>
      <c r="H338" s="832" t="s">
        <v>577</v>
      </c>
      <c r="I338" s="832" t="s">
        <v>1894</v>
      </c>
      <c r="J338" s="832" t="s">
        <v>608</v>
      </c>
      <c r="K338" s="832" t="s">
        <v>1742</v>
      </c>
      <c r="L338" s="835">
        <v>132</v>
      </c>
      <c r="M338" s="835">
        <v>660</v>
      </c>
      <c r="N338" s="832">
        <v>5</v>
      </c>
      <c r="O338" s="836">
        <v>2</v>
      </c>
      <c r="P338" s="835">
        <v>396</v>
      </c>
      <c r="Q338" s="837">
        <v>0.6</v>
      </c>
      <c r="R338" s="832">
        <v>3</v>
      </c>
      <c r="S338" s="837">
        <v>0.6</v>
      </c>
      <c r="T338" s="836">
        <v>1</v>
      </c>
      <c r="U338" s="838">
        <v>0.5</v>
      </c>
    </row>
    <row r="339" spans="1:21" ht="14.4" customHeight="1" x14ac:dyDescent="0.3">
      <c r="A339" s="831">
        <v>30</v>
      </c>
      <c r="B339" s="832" t="s">
        <v>2104</v>
      </c>
      <c r="C339" s="832" t="s">
        <v>2110</v>
      </c>
      <c r="D339" s="833" t="s">
        <v>2760</v>
      </c>
      <c r="E339" s="834" t="s">
        <v>2122</v>
      </c>
      <c r="F339" s="832" t="s">
        <v>2106</v>
      </c>
      <c r="G339" s="832" t="s">
        <v>2199</v>
      </c>
      <c r="H339" s="832" t="s">
        <v>545</v>
      </c>
      <c r="I339" s="832" t="s">
        <v>2620</v>
      </c>
      <c r="J339" s="832" t="s">
        <v>2117</v>
      </c>
      <c r="K339" s="832"/>
      <c r="L339" s="835">
        <v>0</v>
      </c>
      <c r="M339" s="835">
        <v>0</v>
      </c>
      <c r="N339" s="832">
        <v>3</v>
      </c>
      <c r="O339" s="836">
        <v>3</v>
      </c>
      <c r="P339" s="835">
        <v>0</v>
      </c>
      <c r="Q339" s="837"/>
      <c r="R339" s="832">
        <v>2</v>
      </c>
      <c r="S339" s="837">
        <v>0.66666666666666663</v>
      </c>
      <c r="T339" s="836">
        <v>2</v>
      </c>
      <c r="U339" s="838">
        <v>0.66666666666666663</v>
      </c>
    </row>
    <row r="340" spans="1:21" ht="14.4" customHeight="1" x14ac:dyDescent="0.3">
      <c r="A340" s="831">
        <v>30</v>
      </c>
      <c r="B340" s="832" t="s">
        <v>2104</v>
      </c>
      <c r="C340" s="832" t="s">
        <v>2110</v>
      </c>
      <c r="D340" s="833" t="s">
        <v>2760</v>
      </c>
      <c r="E340" s="834" t="s">
        <v>2124</v>
      </c>
      <c r="F340" s="832" t="s">
        <v>2105</v>
      </c>
      <c r="G340" s="832" t="s">
        <v>2125</v>
      </c>
      <c r="H340" s="832" t="s">
        <v>577</v>
      </c>
      <c r="I340" s="832" t="s">
        <v>1827</v>
      </c>
      <c r="J340" s="832" t="s">
        <v>590</v>
      </c>
      <c r="K340" s="832" t="s">
        <v>592</v>
      </c>
      <c r="L340" s="835">
        <v>72.55</v>
      </c>
      <c r="M340" s="835">
        <v>145.1</v>
      </c>
      <c r="N340" s="832">
        <v>2</v>
      </c>
      <c r="O340" s="836">
        <v>1</v>
      </c>
      <c r="P340" s="835"/>
      <c r="Q340" s="837">
        <v>0</v>
      </c>
      <c r="R340" s="832"/>
      <c r="S340" s="837">
        <v>0</v>
      </c>
      <c r="T340" s="836"/>
      <c r="U340" s="838">
        <v>0</v>
      </c>
    </row>
    <row r="341" spans="1:21" ht="14.4" customHeight="1" x14ac:dyDescent="0.3">
      <c r="A341" s="831">
        <v>30</v>
      </c>
      <c r="B341" s="832" t="s">
        <v>2104</v>
      </c>
      <c r="C341" s="832" t="s">
        <v>2110</v>
      </c>
      <c r="D341" s="833" t="s">
        <v>2760</v>
      </c>
      <c r="E341" s="834" t="s">
        <v>2124</v>
      </c>
      <c r="F341" s="832" t="s">
        <v>2105</v>
      </c>
      <c r="G341" s="832" t="s">
        <v>2125</v>
      </c>
      <c r="H341" s="832" t="s">
        <v>577</v>
      </c>
      <c r="I341" s="832" t="s">
        <v>1826</v>
      </c>
      <c r="J341" s="832" t="s">
        <v>590</v>
      </c>
      <c r="K341" s="832" t="s">
        <v>591</v>
      </c>
      <c r="L341" s="835">
        <v>21.76</v>
      </c>
      <c r="M341" s="835">
        <v>65.28</v>
      </c>
      <c r="N341" s="832">
        <v>3</v>
      </c>
      <c r="O341" s="836">
        <v>0.5</v>
      </c>
      <c r="P341" s="835"/>
      <c r="Q341" s="837">
        <v>0</v>
      </c>
      <c r="R341" s="832"/>
      <c r="S341" s="837">
        <v>0</v>
      </c>
      <c r="T341" s="836"/>
      <c r="U341" s="838">
        <v>0</v>
      </c>
    </row>
    <row r="342" spans="1:21" ht="14.4" customHeight="1" x14ac:dyDescent="0.3">
      <c r="A342" s="831">
        <v>30</v>
      </c>
      <c r="B342" s="832" t="s">
        <v>2104</v>
      </c>
      <c r="C342" s="832" t="s">
        <v>2110</v>
      </c>
      <c r="D342" s="833" t="s">
        <v>2760</v>
      </c>
      <c r="E342" s="834" t="s">
        <v>2124</v>
      </c>
      <c r="F342" s="832" t="s">
        <v>2105</v>
      </c>
      <c r="G342" s="832" t="s">
        <v>2130</v>
      </c>
      <c r="H342" s="832" t="s">
        <v>577</v>
      </c>
      <c r="I342" s="832" t="s">
        <v>1685</v>
      </c>
      <c r="J342" s="832" t="s">
        <v>583</v>
      </c>
      <c r="K342" s="832" t="s">
        <v>1686</v>
      </c>
      <c r="L342" s="835">
        <v>31.09</v>
      </c>
      <c r="M342" s="835">
        <v>93.27</v>
      </c>
      <c r="N342" s="832">
        <v>3</v>
      </c>
      <c r="O342" s="836">
        <v>0.5</v>
      </c>
      <c r="P342" s="835"/>
      <c r="Q342" s="837">
        <v>0</v>
      </c>
      <c r="R342" s="832"/>
      <c r="S342" s="837">
        <v>0</v>
      </c>
      <c r="T342" s="836"/>
      <c r="U342" s="838">
        <v>0</v>
      </c>
    </row>
    <row r="343" spans="1:21" ht="14.4" customHeight="1" x14ac:dyDescent="0.3">
      <c r="A343" s="831">
        <v>30</v>
      </c>
      <c r="B343" s="832" t="s">
        <v>2104</v>
      </c>
      <c r="C343" s="832" t="s">
        <v>2110</v>
      </c>
      <c r="D343" s="833" t="s">
        <v>2760</v>
      </c>
      <c r="E343" s="834" t="s">
        <v>2124</v>
      </c>
      <c r="F343" s="832" t="s">
        <v>2105</v>
      </c>
      <c r="G343" s="832" t="s">
        <v>2131</v>
      </c>
      <c r="H343" s="832" t="s">
        <v>577</v>
      </c>
      <c r="I343" s="832" t="s">
        <v>1739</v>
      </c>
      <c r="J343" s="832" t="s">
        <v>1737</v>
      </c>
      <c r="K343" s="832" t="s">
        <v>1740</v>
      </c>
      <c r="L343" s="835">
        <v>139.77000000000001</v>
      </c>
      <c r="M343" s="835">
        <v>279.54000000000002</v>
      </c>
      <c r="N343" s="832">
        <v>2</v>
      </c>
      <c r="O343" s="836">
        <v>1</v>
      </c>
      <c r="P343" s="835"/>
      <c r="Q343" s="837">
        <v>0</v>
      </c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30</v>
      </c>
      <c r="B344" s="832" t="s">
        <v>2104</v>
      </c>
      <c r="C344" s="832" t="s">
        <v>2110</v>
      </c>
      <c r="D344" s="833" t="s">
        <v>2760</v>
      </c>
      <c r="E344" s="834" t="s">
        <v>2124</v>
      </c>
      <c r="F344" s="832" t="s">
        <v>2105</v>
      </c>
      <c r="G344" s="832" t="s">
        <v>2131</v>
      </c>
      <c r="H344" s="832" t="s">
        <v>577</v>
      </c>
      <c r="I344" s="832" t="s">
        <v>2038</v>
      </c>
      <c r="J344" s="832" t="s">
        <v>1737</v>
      </c>
      <c r="K344" s="832" t="s">
        <v>2039</v>
      </c>
      <c r="L344" s="835">
        <v>279.52999999999997</v>
      </c>
      <c r="M344" s="835">
        <v>279.52999999999997</v>
      </c>
      <c r="N344" s="832">
        <v>1</v>
      </c>
      <c r="O344" s="836">
        <v>0.5</v>
      </c>
      <c r="P344" s="835"/>
      <c r="Q344" s="837">
        <v>0</v>
      </c>
      <c r="R344" s="832"/>
      <c r="S344" s="837">
        <v>0</v>
      </c>
      <c r="T344" s="836"/>
      <c r="U344" s="838">
        <v>0</v>
      </c>
    </row>
    <row r="345" spans="1:21" ht="14.4" customHeight="1" x14ac:dyDescent="0.3">
      <c r="A345" s="831">
        <v>30</v>
      </c>
      <c r="B345" s="832" t="s">
        <v>2104</v>
      </c>
      <c r="C345" s="832" t="s">
        <v>2110</v>
      </c>
      <c r="D345" s="833" t="s">
        <v>2760</v>
      </c>
      <c r="E345" s="834" t="s">
        <v>2124</v>
      </c>
      <c r="F345" s="832" t="s">
        <v>2105</v>
      </c>
      <c r="G345" s="832" t="s">
        <v>2131</v>
      </c>
      <c r="H345" s="832" t="s">
        <v>577</v>
      </c>
      <c r="I345" s="832" t="s">
        <v>1741</v>
      </c>
      <c r="J345" s="832" t="s">
        <v>1737</v>
      </c>
      <c r="K345" s="832" t="s">
        <v>1742</v>
      </c>
      <c r="L345" s="835">
        <v>93.18</v>
      </c>
      <c r="M345" s="835">
        <v>93.18</v>
      </c>
      <c r="N345" s="832">
        <v>1</v>
      </c>
      <c r="O345" s="836">
        <v>0.5</v>
      </c>
      <c r="P345" s="835"/>
      <c r="Q345" s="837">
        <v>0</v>
      </c>
      <c r="R345" s="832"/>
      <c r="S345" s="837">
        <v>0</v>
      </c>
      <c r="T345" s="836"/>
      <c r="U345" s="838">
        <v>0</v>
      </c>
    </row>
    <row r="346" spans="1:21" ht="14.4" customHeight="1" x14ac:dyDescent="0.3">
      <c r="A346" s="831">
        <v>30</v>
      </c>
      <c r="B346" s="832" t="s">
        <v>2104</v>
      </c>
      <c r="C346" s="832" t="s">
        <v>2110</v>
      </c>
      <c r="D346" s="833" t="s">
        <v>2760</v>
      </c>
      <c r="E346" s="834" t="s">
        <v>2124</v>
      </c>
      <c r="F346" s="832" t="s">
        <v>2105</v>
      </c>
      <c r="G346" s="832" t="s">
        <v>2131</v>
      </c>
      <c r="H346" s="832" t="s">
        <v>545</v>
      </c>
      <c r="I346" s="832" t="s">
        <v>2132</v>
      </c>
      <c r="J346" s="832" t="s">
        <v>2133</v>
      </c>
      <c r="K346" s="832" t="s">
        <v>1742</v>
      </c>
      <c r="L346" s="835">
        <v>93.18</v>
      </c>
      <c r="M346" s="835">
        <v>93.18</v>
      </c>
      <c r="N346" s="832">
        <v>1</v>
      </c>
      <c r="O346" s="836">
        <v>0.5</v>
      </c>
      <c r="P346" s="835"/>
      <c r="Q346" s="837">
        <v>0</v>
      </c>
      <c r="R346" s="832"/>
      <c r="S346" s="837">
        <v>0</v>
      </c>
      <c r="T346" s="836"/>
      <c r="U346" s="838">
        <v>0</v>
      </c>
    </row>
    <row r="347" spans="1:21" ht="14.4" customHeight="1" x14ac:dyDescent="0.3">
      <c r="A347" s="831">
        <v>30</v>
      </c>
      <c r="B347" s="832" t="s">
        <v>2104</v>
      </c>
      <c r="C347" s="832" t="s">
        <v>2110</v>
      </c>
      <c r="D347" s="833" t="s">
        <v>2760</v>
      </c>
      <c r="E347" s="834" t="s">
        <v>2124</v>
      </c>
      <c r="F347" s="832" t="s">
        <v>2105</v>
      </c>
      <c r="G347" s="832" t="s">
        <v>2428</v>
      </c>
      <c r="H347" s="832" t="s">
        <v>577</v>
      </c>
      <c r="I347" s="832" t="s">
        <v>1673</v>
      </c>
      <c r="J347" s="832" t="s">
        <v>1674</v>
      </c>
      <c r="K347" s="832" t="s">
        <v>1675</v>
      </c>
      <c r="L347" s="835">
        <v>17.559999999999999</v>
      </c>
      <c r="M347" s="835">
        <v>17.559999999999999</v>
      </c>
      <c r="N347" s="832">
        <v>1</v>
      </c>
      <c r="O347" s="836">
        <v>0.5</v>
      </c>
      <c r="P347" s="835"/>
      <c r="Q347" s="837">
        <v>0</v>
      </c>
      <c r="R347" s="832"/>
      <c r="S347" s="837">
        <v>0</v>
      </c>
      <c r="T347" s="836"/>
      <c r="U347" s="838">
        <v>0</v>
      </c>
    </row>
    <row r="348" spans="1:21" ht="14.4" customHeight="1" x14ac:dyDescent="0.3">
      <c r="A348" s="831">
        <v>30</v>
      </c>
      <c r="B348" s="832" t="s">
        <v>2104</v>
      </c>
      <c r="C348" s="832" t="s">
        <v>2110</v>
      </c>
      <c r="D348" s="833" t="s">
        <v>2760</v>
      </c>
      <c r="E348" s="834" t="s">
        <v>2124</v>
      </c>
      <c r="F348" s="832" t="s">
        <v>2105</v>
      </c>
      <c r="G348" s="832" t="s">
        <v>2621</v>
      </c>
      <c r="H348" s="832" t="s">
        <v>545</v>
      </c>
      <c r="I348" s="832" t="s">
        <v>2622</v>
      </c>
      <c r="J348" s="832" t="s">
        <v>2623</v>
      </c>
      <c r="K348" s="832" t="s">
        <v>2624</v>
      </c>
      <c r="L348" s="835">
        <v>277.67</v>
      </c>
      <c r="M348" s="835">
        <v>277.67</v>
      </c>
      <c r="N348" s="832">
        <v>1</v>
      </c>
      <c r="O348" s="836">
        <v>0.5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" customHeight="1" x14ac:dyDescent="0.3">
      <c r="A349" s="831">
        <v>30</v>
      </c>
      <c r="B349" s="832" t="s">
        <v>2104</v>
      </c>
      <c r="C349" s="832" t="s">
        <v>2110</v>
      </c>
      <c r="D349" s="833" t="s">
        <v>2760</v>
      </c>
      <c r="E349" s="834" t="s">
        <v>2124</v>
      </c>
      <c r="F349" s="832" t="s">
        <v>2105</v>
      </c>
      <c r="G349" s="832" t="s">
        <v>2311</v>
      </c>
      <c r="H349" s="832" t="s">
        <v>545</v>
      </c>
      <c r="I349" s="832" t="s">
        <v>2312</v>
      </c>
      <c r="J349" s="832" t="s">
        <v>2313</v>
      </c>
      <c r="K349" s="832" t="s">
        <v>2314</v>
      </c>
      <c r="L349" s="835">
        <v>72.64</v>
      </c>
      <c r="M349" s="835">
        <v>217.92000000000002</v>
      </c>
      <c r="N349" s="832">
        <v>3</v>
      </c>
      <c r="O349" s="836">
        <v>0.5</v>
      </c>
      <c r="P349" s="835"/>
      <c r="Q349" s="837">
        <v>0</v>
      </c>
      <c r="R349" s="832"/>
      <c r="S349" s="837">
        <v>0</v>
      </c>
      <c r="T349" s="836"/>
      <c r="U349" s="838">
        <v>0</v>
      </c>
    </row>
    <row r="350" spans="1:21" ht="14.4" customHeight="1" x14ac:dyDescent="0.3">
      <c r="A350" s="831">
        <v>30</v>
      </c>
      <c r="B350" s="832" t="s">
        <v>2104</v>
      </c>
      <c r="C350" s="832" t="s">
        <v>2110</v>
      </c>
      <c r="D350" s="833" t="s">
        <v>2760</v>
      </c>
      <c r="E350" s="834" t="s">
        <v>2124</v>
      </c>
      <c r="F350" s="832" t="s">
        <v>2105</v>
      </c>
      <c r="G350" s="832" t="s">
        <v>2136</v>
      </c>
      <c r="H350" s="832" t="s">
        <v>545</v>
      </c>
      <c r="I350" s="832" t="s">
        <v>2625</v>
      </c>
      <c r="J350" s="832" t="s">
        <v>711</v>
      </c>
      <c r="K350" s="832" t="s">
        <v>2626</v>
      </c>
      <c r="L350" s="835">
        <v>182.22</v>
      </c>
      <c r="M350" s="835">
        <v>182.22</v>
      </c>
      <c r="N350" s="832">
        <v>1</v>
      </c>
      <c r="O350" s="836">
        <v>1</v>
      </c>
      <c r="P350" s="835"/>
      <c r="Q350" s="837">
        <v>0</v>
      </c>
      <c r="R350" s="832"/>
      <c r="S350" s="837">
        <v>0</v>
      </c>
      <c r="T350" s="836"/>
      <c r="U350" s="838">
        <v>0</v>
      </c>
    </row>
    <row r="351" spans="1:21" ht="14.4" customHeight="1" x14ac:dyDescent="0.3">
      <c r="A351" s="831">
        <v>30</v>
      </c>
      <c r="B351" s="832" t="s">
        <v>2104</v>
      </c>
      <c r="C351" s="832" t="s">
        <v>2110</v>
      </c>
      <c r="D351" s="833" t="s">
        <v>2760</v>
      </c>
      <c r="E351" s="834" t="s">
        <v>2124</v>
      </c>
      <c r="F351" s="832" t="s">
        <v>2105</v>
      </c>
      <c r="G351" s="832" t="s">
        <v>2136</v>
      </c>
      <c r="H351" s="832" t="s">
        <v>545</v>
      </c>
      <c r="I351" s="832" t="s">
        <v>2627</v>
      </c>
      <c r="J351" s="832" t="s">
        <v>711</v>
      </c>
      <c r="K351" s="832" t="s">
        <v>2322</v>
      </c>
      <c r="L351" s="835">
        <v>91.11</v>
      </c>
      <c r="M351" s="835">
        <v>273.33</v>
      </c>
      <c r="N351" s="832">
        <v>3</v>
      </c>
      <c r="O351" s="836">
        <v>0.5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" customHeight="1" x14ac:dyDescent="0.3">
      <c r="A352" s="831">
        <v>30</v>
      </c>
      <c r="B352" s="832" t="s">
        <v>2104</v>
      </c>
      <c r="C352" s="832" t="s">
        <v>2110</v>
      </c>
      <c r="D352" s="833" t="s">
        <v>2760</v>
      </c>
      <c r="E352" s="834" t="s">
        <v>2124</v>
      </c>
      <c r="F352" s="832" t="s">
        <v>2105</v>
      </c>
      <c r="G352" s="832" t="s">
        <v>2499</v>
      </c>
      <c r="H352" s="832" t="s">
        <v>577</v>
      </c>
      <c r="I352" s="832" t="s">
        <v>2628</v>
      </c>
      <c r="J352" s="832" t="s">
        <v>1911</v>
      </c>
      <c r="K352" s="832" t="s">
        <v>2629</v>
      </c>
      <c r="L352" s="835">
        <v>1585.33</v>
      </c>
      <c r="M352" s="835">
        <v>1585.33</v>
      </c>
      <c r="N352" s="832">
        <v>1</v>
      </c>
      <c r="O352" s="836">
        <v>1</v>
      </c>
      <c r="P352" s="835"/>
      <c r="Q352" s="837">
        <v>0</v>
      </c>
      <c r="R352" s="832"/>
      <c r="S352" s="837">
        <v>0</v>
      </c>
      <c r="T352" s="836"/>
      <c r="U352" s="838">
        <v>0</v>
      </c>
    </row>
    <row r="353" spans="1:21" ht="14.4" customHeight="1" x14ac:dyDescent="0.3">
      <c r="A353" s="831">
        <v>30</v>
      </c>
      <c r="B353" s="832" t="s">
        <v>2104</v>
      </c>
      <c r="C353" s="832" t="s">
        <v>2110</v>
      </c>
      <c r="D353" s="833" t="s">
        <v>2760</v>
      </c>
      <c r="E353" s="834" t="s">
        <v>2124</v>
      </c>
      <c r="F353" s="832" t="s">
        <v>2105</v>
      </c>
      <c r="G353" s="832" t="s">
        <v>2434</v>
      </c>
      <c r="H353" s="832" t="s">
        <v>545</v>
      </c>
      <c r="I353" s="832" t="s">
        <v>2435</v>
      </c>
      <c r="J353" s="832" t="s">
        <v>667</v>
      </c>
      <c r="K353" s="832" t="s">
        <v>2436</v>
      </c>
      <c r="L353" s="835">
        <v>0</v>
      </c>
      <c r="M353" s="835">
        <v>0</v>
      </c>
      <c r="N353" s="832">
        <v>1</v>
      </c>
      <c r="O353" s="836">
        <v>1</v>
      </c>
      <c r="P353" s="835"/>
      <c r="Q353" s="837"/>
      <c r="R353" s="832"/>
      <c r="S353" s="837">
        <v>0</v>
      </c>
      <c r="T353" s="836"/>
      <c r="U353" s="838">
        <v>0</v>
      </c>
    </row>
    <row r="354" spans="1:21" ht="14.4" customHeight="1" x14ac:dyDescent="0.3">
      <c r="A354" s="831">
        <v>30</v>
      </c>
      <c r="B354" s="832" t="s">
        <v>2104</v>
      </c>
      <c r="C354" s="832" t="s">
        <v>2110</v>
      </c>
      <c r="D354" s="833" t="s">
        <v>2760</v>
      </c>
      <c r="E354" s="834" t="s">
        <v>2124</v>
      </c>
      <c r="F354" s="832" t="s">
        <v>2105</v>
      </c>
      <c r="G354" s="832" t="s">
        <v>2501</v>
      </c>
      <c r="H354" s="832" t="s">
        <v>577</v>
      </c>
      <c r="I354" s="832" t="s">
        <v>2080</v>
      </c>
      <c r="J354" s="832" t="s">
        <v>2081</v>
      </c>
      <c r="K354" s="832" t="s">
        <v>2082</v>
      </c>
      <c r="L354" s="835">
        <v>123.2</v>
      </c>
      <c r="M354" s="835">
        <v>123.2</v>
      </c>
      <c r="N354" s="832">
        <v>1</v>
      </c>
      <c r="O354" s="836">
        <v>1</v>
      </c>
      <c r="P354" s="835"/>
      <c r="Q354" s="837">
        <v>0</v>
      </c>
      <c r="R354" s="832"/>
      <c r="S354" s="837">
        <v>0</v>
      </c>
      <c r="T354" s="836"/>
      <c r="U354" s="838">
        <v>0</v>
      </c>
    </row>
    <row r="355" spans="1:21" ht="14.4" customHeight="1" x14ac:dyDescent="0.3">
      <c r="A355" s="831">
        <v>30</v>
      </c>
      <c r="B355" s="832" t="s">
        <v>2104</v>
      </c>
      <c r="C355" s="832" t="s">
        <v>2110</v>
      </c>
      <c r="D355" s="833" t="s">
        <v>2760</v>
      </c>
      <c r="E355" s="834" t="s">
        <v>2124</v>
      </c>
      <c r="F355" s="832" t="s">
        <v>2105</v>
      </c>
      <c r="G355" s="832" t="s">
        <v>2327</v>
      </c>
      <c r="H355" s="832" t="s">
        <v>577</v>
      </c>
      <c r="I355" s="832" t="s">
        <v>2328</v>
      </c>
      <c r="J355" s="832" t="s">
        <v>915</v>
      </c>
      <c r="K355" s="832" t="s">
        <v>2329</v>
      </c>
      <c r="L355" s="835">
        <v>556.04</v>
      </c>
      <c r="M355" s="835">
        <v>556.04</v>
      </c>
      <c r="N355" s="832">
        <v>1</v>
      </c>
      <c r="O355" s="836">
        <v>0.5</v>
      </c>
      <c r="P355" s="835"/>
      <c r="Q355" s="837">
        <v>0</v>
      </c>
      <c r="R355" s="832"/>
      <c r="S355" s="837">
        <v>0</v>
      </c>
      <c r="T355" s="836"/>
      <c r="U355" s="838">
        <v>0</v>
      </c>
    </row>
    <row r="356" spans="1:21" ht="14.4" customHeight="1" x14ac:dyDescent="0.3">
      <c r="A356" s="831">
        <v>30</v>
      </c>
      <c r="B356" s="832" t="s">
        <v>2104</v>
      </c>
      <c r="C356" s="832" t="s">
        <v>2110</v>
      </c>
      <c r="D356" s="833" t="s">
        <v>2760</v>
      </c>
      <c r="E356" s="834" t="s">
        <v>2124</v>
      </c>
      <c r="F356" s="832" t="s">
        <v>2105</v>
      </c>
      <c r="G356" s="832" t="s">
        <v>2630</v>
      </c>
      <c r="H356" s="832" t="s">
        <v>545</v>
      </c>
      <c r="I356" s="832" t="s">
        <v>2631</v>
      </c>
      <c r="J356" s="832" t="s">
        <v>2632</v>
      </c>
      <c r="K356" s="832" t="s">
        <v>2633</v>
      </c>
      <c r="L356" s="835">
        <v>177.04</v>
      </c>
      <c r="M356" s="835">
        <v>177.04</v>
      </c>
      <c r="N356" s="832">
        <v>1</v>
      </c>
      <c r="O356" s="836">
        <v>1</v>
      </c>
      <c r="P356" s="835"/>
      <c r="Q356" s="837">
        <v>0</v>
      </c>
      <c r="R356" s="832"/>
      <c r="S356" s="837">
        <v>0</v>
      </c>
      <c r="T356" s="836"/>
      <c r="U356" s="838">
        <v>0</v>
      </c>
    </row>
    <row r="357" spans="1:21" ht="14.4" customHeight="1" x14ac:dyDescent="0.3">
      <c r="A357" s="831">
        <v>30</v>
      </c>
      <c r="B357" s="832" t="s">
        <v>2104</v>
      </c>
      <c r="C357" s="832" t="s">
        <v>2110</v>
      </c>
      <c r="D357" s="833" t="s">
        <v>2760</v>
      </c>
      <c r="E357" s="834" t="s">
        <v>2124</v>
      </c>
      <c r="F357" s="832" t="s">
        <v>2105</v>
      </c>
      <c r="G357" s="832" t="s">
        <v>2330</v>
      </c>
      <c r="H357" s="832" t="s">
        <v>545</v>
      </c>
      <c r="I357" s="832" t="s">
        <v>2331</v>
      </c>
      <c r="J357" s="832" t="s">
        <v>935</v>
      </c>
      <c r="K357" s="832" t="s">
        <v>2332</v>
      </c>
      <c r="L357" s="835">
        <v>107.27</v>
      </c>
      <c r="M357" s="835">
        <v>321.81</v>
      </c>
      <c r="N357" s="832">
        <v>3</v>
      </c>
      <c r="O357" s="836">
        <v>0.5</v>
      </c>
      <c r="P357" s="835"/>
      <c r="Q357" s="837">
        <v>0</v>
      </c>
      <c r="R357" s="832"/>
      <c r="S357" s="837">
        <v>0</v>
      </c>
      <c r="T357" s="836"/>
      <c r="U357" s="838">
        <v>0</v>
      </c>
    </row>
    <row r="358" spans="1:21" ht="14.4" customHeight="1" x14ac:dyDescent="0.3">
      <c r="A358" s="831">
        <v>30</v>
      </c>
      <c r="B358" s="832" t="s">
        <v>2104</v>
      </c>
      <c r="C358" s="832" t="s">
        <v>2110</v>
      </c>
      <c r="D358" s="833" t="s">
        <v>2760</v>
      </c>
      <c r="E358" s="834" t="s">
        <v>2124</v>
      </c>
      <c r="F358" s="832" t="s">
        <v>2105</v>
      </c>
      <c r="G358" s="832" t="s">
        <v>2634</v>
      </c>
      <c r="H358" s="832" t="s">
        <v>545</v>
      </c>
      <c r="I358" s="832" t="s">
        <v>2635</v>
      </c>
      <c r="J358" s="832" t="s">
        <v>1011</v>
      </c>
      <c r="K358" s="832" t="s">
        <v>2636</v>
      </c>
      <c r="L358" s="835">
        <v>178.94</v>
      </c>
      <c r="M358" s="835">
        <v>178.94</v>
      </c>
      <c r="N358" s="832">
        <v>1</v>
      </c>
      <c r="O358" s="836">
        <v>0.5</v>
      </c>
      <c r="P358" s="835">
        <v>178.94</v>
      </c>
      <c r="Q358" s="837">
        <v>1</v>
      </c>
      <c r="R358" s="832">
        <v>1</v>
      </c>
      <c r="S358" s="837">
        <v>1</v>
      </c>
      <c r="T358" s="836">
        <v>0.5</v>
      </c>
      <c r="U358" s="838">
        <v>1</v>
      </c>
    </row>
    <row r="359" spans="1:21" ht="14.4" customHeight="1" x14ac:dyDescent="0.3">
      <c r="A359" s="831">
        <v>30</v>
      </c>
      <c r="B359" s="832" t="s">
        <v>2104</v>
      </c>
      <c r="C359" s="832" t="s">
        <v>2110</v>
      </c>
      <c r="D359" s="833" t="s">
        <v>2760</v>
      </c>
      <c r="E359" s="834" t="s">
        <v>2124</v>
      </c>
      <c r="F359" s="832" t="s">
        <v>2105</v>
      </c>
      <c r="G359" s="832" t="s">
        <v>2201</v>
      </c>
      <c r="H359" s="832" t="s">
        <v>545</v>
      </c>
      <c r="I359" s="832" t="s">
        <v>2245</v>
      </c>
      <c r="J359" s="832" t="s">
        <v>874</v>
      </c>
      <c r="K359" s="832" t="s">
        <v>2246</v>
      </c>
      <c r="L359" s="835">
        <v>75.05</v>
      </c>
      <c r="M359" s="835">
        <v>75.05</v>
      </c>
      <c r="N359" s="832">
        <v>1</v>
      </c>
      <c r="O359" s="836">
        <v>1</v>
      </c>
      <c r="P359" s="835"/>
      <c r="Q359" s="837">
        <v>0</v>
      </c>
      <c r="R359" s="832"/>
      <c r="S359" s="837">
        <v>0</v>
      </c>
      <c r="T359" s="836"/>
      <c r="U359" s="838">
        <v>0</v>
      </c>
    </row>
    <row r="360" spans="1:21" ht="14.4" customHeight="1" x14ac:dyDescent="0.3">
      <c r="A360" s="831">
        <v>30</v>
      </c>
      <c r="B360" s="832" t="s">
        <v>2104</v>
      </c>
      <c r="C360" s="832" t="s">
        <v>2110</v>
      </c>
      <c r="D360" s="833" t="s">
        <v>2760</v>
      </c>
      <c r="E360" s="834" t="s">
        <v>2124</v>
      </c>
      <c r="F360" s="832" t="s">
        <v>2105</v>
      </c>
      <c r="G360" s="832" t="s">
        <v>2204</v>
      </c>
      <c r="H360" s="832" t="s">
        <v>545</v>
      </c>
      <c r="I360" s="832" t="s">
        <v>2205</v>
      </c>
      <c r="J360" s="832" t="s">
        <v>1154</v>
      </c>
      <c r="K360" s="832" t="s">
        <v>2206</v>
      </c>
      <c r="L360" s="835">
        <v>34.15</v>
      </c>
      <c r="M360" s="835">
        <v>170.75</v>
      </c>
      <c r="N360" s="832">
        <v>5</v>
      </c>
      <c r="O360" s="836">
        <v>1.5</v>
      </c>
      <c r="P360" s="835">
        <v>102.44999999999999</v>
      </c>
      <c r="Q360" s="837">
        <v>0.6</v>
      </c>
      <c r="R360" s="832">
        <v>3</v>
      </c>
      <c r="S360" s="837">
        <v>0.6</v>
      </c>
      <c r="T360" s="836">
        <v>1</v>
      </c>
      <c r="U360" s="838">
        <v>0.66666666666666663</v>
      </c>
    </row>
    <row r="361" spans="1:21" ht="14.4" customHeight="1" x14ac:dyDescent="0.3">
      <c r="A361" s="831">
        <v>30</v>
      </c>
      <c r="B361" s="832" t="s">
        <v>2104</v>
      </c>
      <c r="C361" s="832" t="s">
        <v>2110</v>
      </c>
      <c r="D361" s="833" t="s">
        <v>2760</v>
      </c>
      <c r="E361" s="834" t="s">
        <v>2124</v>
      </c>
      <c r="F361" s="832" t="s">
        <v>2105</v>
      </c>
      <c r="G361" s="832" t="s">
        <v>2443</v>
      </c>
      <c r="H361" s="832" t="s">
        <v>545</v>
      </c>
      <c r="I361" s="832" t="s">
        <v>2637</v>
      </c>
      <c r="J361" s="832" t="s">
        <v>855</v>
      </c>
      <c r="K361" s="832" t="s">
        <v>2638</v>
      </c>
      <c r="L361" s="835">
        <v>49.2</v>
      </c>
      <c r="M361" s="835">
        <v>147.60000000000002</v>
      </c>
      <c r="N361" s="832">
        <v>3</v>
      </c>
      <c r="O361" s="836">
        <v>0.5</v>
      </c>
      <c r="P361" s="835"/>
      <c r="Q361" s="837">
        <v>0</v>
      </c>
      <c r="R361" s="832"/>
      <c r="S361" s="837">
        <v>0</v>
      </c>
      <c r="T361" s="836"/>
      <c r="U361" s="838">
        <v>0</v>
      </c>
    </row>
    <row r="362" spans="1:21" ht="14.4" customHeight="1" x14ac:dyDescent="0.3">
      <c r="A362" s="831">
        <v>30</v>
      </c>
      <c r="B362" s="832" t="s">
        <v>2104</v>
      </c>
      <c r="C362" s="832" t="s">
        <v>2110</v>
      </c>
      <c r="D362" s="833" t="s">
        <v>2760</v>
      </c>
      <c r="E362" s="834" t="s">
        <v>2124</v>
      </c>
      <c r="F362" s="832" t="s">
        <v>2105</v>
      </c>
      <c r="G362" s="832" t="s">
        <v>2447</v>
      </c>
      <c r="H362" s="832" t="s">
        <v>545</v>
      </c>
      <c r="I362" s="832" t="s">
        <v>2639</v>
      </c>
      <c r="J362" s="832" t="s">
        <v>955</v>
      </c>
      <c r="K362" s="832" t="s">
        <v>2320</v>
      </c>
      <c r="L362" s="835">
        <v>296.62</v>
      </c>
      <c r="M362" s="835">
        <v>296.62</v>
      </c>
      <c r="N362" s="832">
        <v>1</v>
      </c>
      <c r="O362" s="836">
        <v>0.5</v>
      </c>
      <c r="P362" s="835"/>
      <c r="Q362" s="837">
        <v>0</v>
      </c>
      <c r="R362" s="832"/>
      <c r="S362" s="837">
        <v>0</v>
      </c>
      <c r="T362" s="836"/>
      <c r="U362" s="838">
        <v>0</v>
      </c>
    </row>
    <row r="363" spans="1:21" ht="14.4" customHeight="1" x14ac:dyDescent="0.3">
      <c r="A363" s="831">
        <v>30</v>
      </c>
      <c r="B363" s="832" t="s">
        <v>2104</v>
      </c>
      <c r="C363" s="832" t="s">
        <v>2110</v>
      </c>
      <c r="D363" s="833" t="s">
        <v>2760</v>
      </c>
      <c r="E363" s="834" t="s">
        <v>2124</v>
      </c>
      <c r="F363" s="832" t="s">
        <v>2105</v>
      </c>
      <c r="G363" s="832" t="s">
        <v>2640</v>
      </c>
      <c r="H363" s="832" t="s">
        <v>577</v>
      </c>
      <c r="I363" s="832" t="s">
        <v>2641</v>
      </c>
      <c r="J363" s="832" t="s">
        <v>2642</v>
      </c>
      <c r="K363" s="832" t="s">
        <v>2643</v>
      </c>
      <c r="L363" s="835">
        <v>982.84</v>
      </c>
      <c r="M363" s="835">
        <v>982.84</v>
      </c>
      <c r="N363" s="832">
        <v>1</v>
      </c>
      <c r="O363" s="836">
        <v>0.5</v>
      </c>
      <c r="P363" s="835"/>
      <c r="Q363" s="837">
        <v>0</v>
      </c>
      <c r="R363" s="832"/>
      <c r="S363" s="837">
        <v>0</v>
      </c>
      <c r="T363" s="836"/>
      <c r="U363" s="838">
        <v>0</v>
      </c>
    </row>
    <row r="364" spans="1:21" ht="14.4" customHeight="1" x14ac:dyDescent="0.3">
      <c r="A364" s="831">
        <v>30</v>
      </c>
      <c r="B364" s="832" t="s">
        <v>2104</v>
      </c>
      <c r="C364" s="832" t="s">
        <v>2110</v>
      </c>
      <c r="D364" s="833" t="s">
        <v>2760</v>
      </c>
      <c r="E364" s="834" t="s">
        <v>2124</v>
      </c>
      <c r="F364" s="832" t="s">
        <v>2105</v>
      </c>
      <c r="G364" s="832" t="s">
        <v>2454</v>
      </c>
      <c r="H364" s="832" t="s">
        <v>545</v>
      </c>
      <c r="I364" s="832" t="s">
        <v>2508</v>
      </c>
      <c r="J364" s="832" t="s">
        <v>2509</v>
      </c>
      <c r="K364" s="832" t="s">
        <v>2000</v>
      </c>
      <c r="L364" s="835">
        <v>8.7899999999999991</v>
      </c>
      <c r="M364" s="835">
        <v>8.7899999999999991</v>
      </c>
      <c r="N364" s="832">
        <v>1</v>
      </c>
      <c r="O364" s="836">
        <v>0.5</v>
      </c>
      <c r="P364" s="835"/>
      <c r="Q364" s="837">
        <v>0</v>
      </c>
      <c r="R364" s="832"/>
      <c r="S364" s="837">
        <v>0</v>
      </c>
      <c r="T364" s="836"/>
      <c r="U364" s="838">
        <v>0</v>
      </c>
    </row>
    <row r="365" spans="1:21" ht="14.4" customHeight="1" x14ac:dyDescent="0.3">
      <c r="A365" s="831">
        <v>30</v>
      </c>
      <c r="B365" s="832" t="s">
        <v>2104</v>
      </c>
      <c r="C365" s="832" t="s">
        <v>2110</v>
      </c>
      <c r="D365" s="833" t="s">
        <v>2760</v>
      </c>
      <c r="E365" s="834" t="s">
        <v>2124</v>
      </c>
      <c r="F365" s="832" t="s">
        <v>2105</v>
      </c>
      <c r="G365" s="832" t="s">
        <v>2344</v>
      </c>
      <c r="H365" s="832" t="s">
        <v>577</v>
      </c>
      <c r="I365" s="832" t="s">
        <v>1626</v>
      </c>
      <c r="J365" s="832" t="s">
        <v>1627</v>
      </c>
      <c r="K365" s="832" t="s">
        <v>1628</v>
      </c>
      <c r="L365" s="835">
        <v>93.43</v>
      </c>
      <c r="M365" s="835">
        <v>93.43</v>
      </c>
      <c r="N365" s="832">
        <v>1</v>
      </c>
      <c r="O365" s="836">
        <v>0.5</v>
      </c>
      <c r="P365" s="835"/>
      <c r="Q365" s="837">
        <v>0</v>
      </c>
      <c r="R365" s="832"/>
      <c r="S365" s="837">
        <v>0</v>
      </c>
      <c r="T365" s="836"/>
      <c r="U365" s="838">
        <v>0</v>
      </c>
    </row>
    <row r="366" spans="1:21" ht="14.4" customHeight="1" x14ac:dyDescent="0.3">
      <c r="A366" s="831">
        <v>30</v>
      </c>
      <c r="B366" s="832" t="s">
        <v>2104</v>
      </c>
      <c r="C366" s="832" t="s">
        <v>2110</v>
      </c>
      <c r="D366" s="833" t="s">
        <v>2760</v>
      </c>
      <c r="E366" s="834" t="s">
        <v>2124</v>
      </c>
      <c r="F366" s="832" t="s">
        <v>2105</v>
      </c>
      <c r="G366" s="832" t="s">
        <v>2644</v>
      </c>
      <c r="H366" s="832" t="s">
        <v>545</v>
      </c>
      <c r="I366" s="832" t="s">
        <v>2645</v>
      </c>
      <c r="J366" s="832" t="s">
        <v>2646</v>
      </c>
      <c r="K366" s="832" t="s">
        <v>2647</v>
      </c>
      <c r="L366" s="835">
        <v>0</v>
      </c>
      <c r="M366" s="835">
        <v>0</v>
      </c>
      <c r="N366" s="832">
        <v>3</v>
      </c>
      <c r="O366" s="836">
        <v>0.5</v>
      </c>
      <c r="P366" s="835">
        <v>0</v>
      </c>
      <c r="Q366" s="837"/>
      <c r="R366" s="832">
        <v>3</v>
      </c>
      <c r="S366" s="837">
        <v>1</v>
      </c>
      <c r="T366" s="836">
        <v>0.5</v>
      </c>
      <c r="U366" s="838">
        <v>1</v>
      </c>
    </row>
    <row r="367" spans="1:21" ht="14.4" customHeight="1" x14ac:dyDescent="0.3">
      <c r="A367" s="831">
        <v>30</v>
      </c>
      <c r="B367" s="832" t="s">
        <v>2104</v>
      </c>
      <c r="C367" s="832" t="s">
        <v>2110</v>
      </c>
      <c r="D367" s="833" t="s">
        <v>2760</v>
      </c>
      <c r="E367" s="834" t="s">
        <v>2124</v>
      </c>
      <c r="F367" s="832" t="s">
        <v>2105</v>
      </c>
      <c r="G367" s="832" t="s">
        <v>2152</v>
      </c>
      <c r="H367" s="832" t="s">
        <v>545</v>
      </c>
      <c r="I367" s="832" t="s">
        <v>2648</v>
      </c>
      <c r="J367" s="832" t="s">
        <v>2456</v>
      </c>
      <c r="K367" s="832" t="s">
        <v>592</v>
      </c>
      <c r="L367" s="835">
        <v>58.62</v>
      </c>
      <c r="M367" s="835">
        <v>58.62</v>
      </c>
      <c r="N367" s="832">
        <v>1</v>
      </c>
      <c r="O367" s="836">
        <v>0.5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30</v>
      </c>
      <c r="B368" s="832" t="s">
        <v>2104</v>
      </c>
      <c r="C368" s="832" t="s">
        <v>2110</v>
      </c>
      <c r="D368" s="833" t="s">
        <v>2760</v>
      </c>
      <c r="E368" s="834" t="s">
        <v>2124</v>
      </c>
      <c r="F368" s="832" t="s">
        <v>2105</v>
      </c>
      <c r="G368" s="832" t="s">
        <v>2258</v>
      </c>
      <c r="H368" s="832" t="s">
        <v>545</v>
      </c>
      <c r="I368" s="832" t="s">
        <v>2259</v>
      </c>
      <c r="J368" s="832" t="s">
        <v>2260</v>
      </c>
      <c r="K368" s="832" t="s">
        <v>2261</v>
      </c>
      <c r="L368" s="835">
        <v>760.22</v>
      </c>
      <c r="M368" s="835">
        <v>760.22</v>
      </c>
      <c r="N368" s="832">
        <v>1</v>
      </c>
      <c r="O368" s="836">
        <v>1</v>
      </c>
      <c r="P368" s="835">
        <v>760.22</v>
      </c>
      <c r="Q368" s="837">
        <v>1</v>
      </c>
      <c r="R368" s="832">
        <v>1</v>
      </c>
      <c r="S368" s="837">
        <v>1</v>
      </c>
      <c r="T368" s="836">
        <v>1</v>
      </c>
      <c r="U368" s="838">
        <v>1</v>
      </c>
    </row>
    <row r="369" spans="1:21" ht="14.4" customHeight="1" x14ac:dyDescent="0.3">
      <c r="A369" s="831">
        <v>30</v>
      </c>
      <c r="B369" s="832" t="s">
        <v>2104</v>
      </c>
      <c r="C369" s="832" t="s">
        <v>2110</v>
      </c>
      <c r="D369" s="833" t="s">
        <v>2760</v>
      </c>
      <c r="E369" s="834" t="s">
        <v>2124</v>
      </c>
      <c r="F369" s="832" t="s">
        <v>2105</v>
      </c>
      <c r="G369" s="832" t="s">
        <v>2156</v>
      </c>
      <c r="H369" s="832" t="s">
        <v>577</v>
      </c>
      <c r="I369" s="832" t="s">
        <v>2157</v>
      </c>
      <c r="J369" s="832" t="s">
        <v>2158</v>
      </c>
      <c r="K369" s="832" t="s">
        <v>2159</v>
      </c>
      <c r="L369" s="835">
        <v>32.25</v>
      </c>
      <c r="M369" s="835">
        <v>32.25</v>
      </c>
      <c r="N369" s="832">
        <v>1</v>
      </c>
      <c r="O369" s="836">
        <v>0.5</v>
      </c>
      <c r="P369" s="835"/>
      <c r="Q369" s="837">
        <v>0</v>
      </c>
      <c r="R369" s="832"/>
      <c r="S369" s="837">
        <v>0</v>
      </c>
      <c r="T369" s="836"/>
      <c r="U369" s="838">
        <v>0</v>
      </c>
    </row>
    <row r="370" spans="1:21" ht="14.4" customHeight="1" x14ac:dyDescent="0.3">
      <c r="A370" s="831">
        <v>30</v>
      </c>
      <c r="B370" s="832" t="s">
        <v>2104</v>
      </c>
      <c r="C370" s="832" t="s">
        <v>2110</v>
      </c>
      <c r="D370" s="833" t="s">
        <v>2760</v>
      </c>
      <c r="E370" s="834" t="s">
        <v>2124</v>
      </c>
      <c r="F370" s="832" t="s">
        <v>2105</v>
      </c>
      <c r="G370" s="832" t="s">
        <v>2160</v>
      </c>
      <c r="H370" s="832" t="s">
        <v>577</v>
      </c>
      <c r="I370" s="832" t="s">
        <v>2649</v>
      </c>
      <c r="J370" s="832" t="s">
        <v>1765</v>
      </c>
      <c r="K370" s="832" t="s">
        <v>2650</v>
      </c>
      <c r="L370" s="835">
        <v>74.08</v>
      </c>
      <c r="M370" s="835">
        <v>74.08</v>
      </c>
      <c r="N370" s="832">
        <v>1</v>
      </c>
      <c r="O370" s="836">
        <v>0.5</v>
      </c>
      <c r="P370" s="835"/>
      <c r="Q370" s="837">
        <v>0</v>
      </c>
      <c r="R370" s="832"/>
      <c r="S370" s="837">
        <v>0</v>
      </c>
      <c r="T370" s="836"/>
      <c r="U370" s="838">
        <v>0</v>
      </c>
    </row>
    <row r="371" spans="1:21" ht="14.4" customHeight="1" x14ac:dyDescent="0.3">
      <c r="A371" s="831">
        <v>30</v>
      </c>
      <c r="B371" s="832" t="s">
        <v>2104</v>
      </c>
      <c r="C371" s="832" t="s">
        <v>2110</v>
      </c>
      <c r="D371" s="833" t="s">
        <v>2760</v>
      </c>
      <c r="E371" s="834" t="s">
        <v>2124</v>
      </c>
      <c r="F371" s="832" t="s">
        <v>2105</v>
      </c>
      <c r="G371" s="832" t="s">
        <v>2160</v>
      </c>
      <c r="H371" s="832" t="s">
        <v>577</v>
      </c>
      <c r="I371" s="832" t="s">
        <v>1764</v>
      </c>
      <c r="J371" s="832" t="s">
        <v>1765</v>
      </c>
      <c r="K371" s="832" t="s">
        <v>1763</v>
      </c>
      <c r="L371" s="835">
        <v>63.14</v>
      </c>
      <c r="M371" s="835">
        <v>63.14</v>
      </c>
      <c r="N371" s="832">
        <v>1</v>
      </c>
      <c r="O371" s="836">
        <v>0.5</v>
      </c>
      <c r="P371" s="835"/>
      <c r="Q371" s="837">
        <v>0</v>
      </c>
      <c r="R371" s="832"/>
      <c r="S371" s="837">
        <v>0</v>
      </c>
      <c r="T371" s="836"/>
      <c r="U371" s="838">
        <v>0</v>
      </c>
    </row>
    <row r="372" spans="1:21" ht="14.4" customHeight="1" x14ac:dyDescent="0.3">
      <c r="A372" s="831">
        <v>30</v>
      </c>
      <c r="B372" s="832" t="s">
        <v>2104</v>
      </c>
      <c r="C372" s="832" t="s">
        <v>2110</v>
      </c>
      <c r="D372" s="833" t="s">
        <v>2760</v>
      </c>
      <c r="E372" s="834" t="s">
        <v>2124</v>
      </c>
      <c r="F372" s="832" t="s">
        <v>2105</v>
      </c>
      <c r="G372" s="832" t="s">
        <v>2160</v>
      </c>
      <c r="H372" s="832" t="s">
        <v>545</v>
      </c>
      <c r="I372" s="832" t="s">
        <v>2651</v>
      </c>
      <c r="J372" s="832" t="s">
        <v>1765</v>
      </c>
      <c r="K372" s="832" t="s">
        <v>2652</v>
      </c>
      <c r="L372" s="835">
        <v>84.18</v>
      </c>
      <c r="M372" s="835">
        <v>84.18</v>
      </c>
      <c r="N372" s="832">
        <v>1</v>
      </c>
      <c r="O372" s="836">
        <v>1</v>
      </c>
      <c r="P372" s="835">
        <v>84.18</v>
      </c>
      <c r="Q372" s="837">
        <v>1</v>
      </c>
      <c r="R372" s="832">
        <v>1</v>
      </c>
      <c r="S372" s="837">
        <v>1</v>
      </c>
      <c r="T372" s="836">
        <v>1</v>
      </c>
      <c r="U372" s="838">
        <v>1</v>
      </c>
    </row>
    <row r="373" spans="1:21" ht="14.4" customHeight="1" x14ac:dyDescent="0.3">
      <c r="A373" s="831">
        <v>30</v>
      </c>
      <c r="B373" s="832" t="s">
        <v>2104</v>
      </c>
      <c r="C373" s="832" t="s">
        <v>2110</v>
      </c>
      <c r="D373" s="833" t="s">
        <v>2760</v>
      </c>
      <c r="E373" s="834" t="s">
        <v>2124</v>
      </c>
      <c r="F373" s="832" t="s">
        <v>2105</v>
      </c>
      <c r="G373" s="832" t="s">
        <v>2459</v>
      </c>
      <c r="H373" s="832" t="s">
        <v>577</v>
      </c>
      <c r="I373" s="832" t="s">
        <v>2024</v>
      </c>
      <c r="J373" s="832" t="s">
        <v>2025</v>
      </c>
      <c r="K373" s="832" t="s">
        <v>2026</v>
      </c>
      <c r="L373" s="835">
        <v>12.79</v>
      </c>
      <c r="M373" s="835">
        <v>12.79</v>
      </c>
      <c r="N373" s="832">
        <v>1</v>
      </c>
      <c r="O373" s="836">
        <v>1</v>
      </c>
      <c r="P373" s="835">
        <v>12.79</v>
      </c>
      <c r="Q373" s="837">
        <v>1</v>
      </c>
      <c r="R373" s="832">
        <v>1</v>
      </c>
      <c r="S373" s="837">
        <v>1</v>
      </c>
      <c r="T373" s="836">
        <v>1</v>
      </c>
      <c r="U373" s="838">
        <v>1</v>
      </c>
    </row>
    <row r="374" spans="1:21" ht="14.4" customHeight="1" x14ac:dyDescent="0.3">
      <c r="A374" s="831">
        <v>30</v>
      </c>
      <c r="B374" s="832" t="s">
        <v>2104</v>
      </c>
      <c r="C374" s="832" t="s">
        <v>2110</v>
      </c>
      <c r="D374" s="833" t="s">
        <v>2760</v>
      </c>
      <c r="E374" s="834" t="s">
        <v>2124</v>
      </c>
      <c r="F374" s="832" t="s">
        <v>2105</v>
      </c>
      <c r="G374" s="832" t="s">
        <v>2653</v>
      </c>
      <c r="H374" s="832" t="s">
        <v>545</v>
      </c>
      <c r="I374" s="832" t="s">
        <v>2654</v>
      </c>
      <c r="J374" s="832" t="s">
        <v>2655</v>
      </c>
      <c r="K374" s="832" t="s">
        <v>2656</v>
      </c>
      <c r="L374" s="835">
        <v>90.95</v>
      </c>
      <c r="M374" s="835">
        <v>181.9</v>
      </c>
      <c r="N374" s="832">
        <v>2</v>
      </c>
      <c r="O374" s="836">
        <v>1</v>
      </c>
      <c r="P374" s="835">
        <v>181.9</v>
      </c>
      <c r="Q374" s="837">
        <v>1</v>
      </c>
      <c r="R374" s="832">
        <v>2</v>
      </c>
      <c r="S374" s="837">
        <v>1</v>
      </c>
      <c r="T374" s="836">
        <v>1</v>
      </c>
      <c r="U374" s="838">
        <v>1</v>
      </c>
    </row>
    <row r="375" spans="1:21" ht="14.4" customHeight="1" x14ac:dyDescent="0.3">
      <c r="A375" s="831">
        <v>30</v>
      </c>
      <c r="B375" s="832" t="s">
        <v>2104</v>
      </c>
      <c r="C375" s="832" t="s">
        <v>2110</v>
      </c>
      <c r="D375" s="833" t="s">
        <v>2760</v>
      </c>
      <c r="E375" s="834" t="s">
        <v>2124</v>
      </c>
      <c r="F375" s="832" t="s">
        <v>2105</v>
      </c>
      <c r="G375" s="832" t="s">
        <v>2169</v>
      </c>
      <c r="H375" s="832" t="s">
        <v>577</v>
      </c>
      <c r="I375" s="832" t="s">
        <v>1993</v>
      </c>
      <c r="J375" s="832" t="s">
        <v>1657</v>
      </c>
      <c r="K375" s="832" t="s">
        <v>1994</v>
      </c>
      <c r="L375" s="835">
        <v>38.04</v>
      </c>
      <c r="M375" s="835">
        <v>38.04</v>
      </c>
      <c r="N375" s="832">
        <v>1</v>
      </c>
      <c r="O375" s="836">
        <v>1</v>
      </c>
      <c r="P375" s="835">
        <v>38.04</v>
      </c>
      <c r="Q375" s="837">
        <v>1</v>
      </c>
      <c r="R375" s="832">
        <v>1</v>
      </c>
      <c r="S375" s="837">
        <v>1</v>
      </c>
      <c r="T375" s="836">
        <v>1</v>
      </c>
      <c r="U375" s="838">
        <v>1</v>
      </c>
    </row>
    <row r="376" spans="1:21" ht="14.4" customHeight="1" x14ac:dyDescent="0.3">
      <c r="A376" s="831">
        <v>30</v>
      </c>
      <c r="B376" s="832" t="s">
        <v>2104</v>
      </c>
      <c r="C376" s="832" t="s">
        <v>2110</v>
      </c>
      <c r="D376" s="833" t="s">
        <v>2760</v>
      </c>
      <c r="E376" s="834" t="s">
        <v>2124</v>
      </c>
      <c r="F376" s="832" t="s">
        <v>2105</v>
      </c>
      <c r="G376" s="832" t="s">
        <v>2169</v>
      </c>
      <c r="H376" s="832" t="s">
        <v>545</v>
      </c>
      <c r="I376" s="832" t="s">
        <v>2657</v>
      </c>
      <c r="J376" s="832" t="s">
        <v>2514</v>
      </c>
      <c r="K376" s="832" t="s">
        <v>1665</v>
      </c>
      <c r="L376" s="835">
        <v>17.559999999999999</v>
      </c>
      <c r="M376" s="835">
        <v>52.679999999999993</v>
      </c>
      <c r="N376" s="832">
        <v>3</v>
      </c>
      <c r="O376" s="836">
        <v>1</v>
      </c>
      <c r="P376" s="835">
        <v>52.679999999999993</v>
      </c>
      <c r="Q376" s="837">
        <v>1</v>
      </c>
      <c r="R376" s="832">
        <v>3</v>
      </c>
      <c r="S376" s="837">
        <v>1</v>
      </c>
      <c r="T376" s="836">
        <v>1</v>
      </c>
      <c r="U376" s="838">
        <v>1</v>
      </c>
    </row>
    <row r="377" spans="1:21" ht="14.4" customHeight="1" x14ac:dyDescent="0.3">
      <c r="A377" s="831">
        <v>30</v>
      </c>
      <c r="B377" s="832" t="s">
        <v>2104</v>
      </c>
      <c r="C377" s="832" t="s">
        <v>2110</v>
      </c>
      <c r="D377" s="833" t="s">
        <v>2760</v>
      </c>
      <c r="E377" s="834" t="s">
        <v>2124</v>
      </c>
      <c r="F377" s="832" t="s">
        <v>2105</v>
      </c>
      <c r="G377" s="832" t="s">
        <v>2658</v>
      </c>
      <c r="H377" s="832" t="s">
        <v>545</v>
      </c>
      <c r="I377" s="832" t="s">
        <v>2659</v>
      </c>
      <c r="J377" s="832" t="s">
        <v>2660</v>
      </c>
      <c r="K377" s="832" t="s">
        <v>2661</v>
      </c>
      <c r="L377" s="835">
        <v>18.809999999999999</v>
      </c>
      <c r="M377" s="835">
        <v>56.429999999999993</v>
      </c>
      <c r="N377" s="832">
        <v>3</v>
      </c>
      <c r="O377" s="836">
        <v>0.5</v>
      </c>
      <c r="P377" s="835"/>
      <c r="Q377" s="837">
        <v>0</v>
      </c>
      <c r="R377" s="832"/>
      <c r="S377" s="837">
        <v>0</v>
      </c>
      <c r="T377" s="836"/>
      <c r="U377" s="838">
        <v>0</v>
      </c>
    </row>
    <row r="378" spans="1:21" ht="14.4" customHeight="1" x14ac:dyDescent="0.3">
      <c r="A378" s="831">
        <v>30</v>
      </c>
      <c r="B378" s="832" t="s">
        <v>2104</v>
      </c>
      <c r="C378" s="832" t="s">
        <v>2110</v>
      </c>
      <c r="D378" s="833" t="s">
        <v>2760</v>
      </c>
      <c r="E378" s="834" t="s">
        <v>2124</v>
      </c>
      <c r="F378" s="832" t="s">
        <v>2105</v>
      </c>
      <c r="G378" s="832" t="s">
        <v>2215</v>
      </c>
      <c r="H378" s="832" t="s">
        <v>577</v>
      </c>
      <c r="I378" s="832" t="s">
        <v>2662</v>
      </c>
      <c r="J378" s="832" t="s">
        <v>1713</v>
      </c>
      <c r="K378" s="832" t="s">
        <v>2663</v>
      </c>
      <c r="L378" s="835">
        <v>352.37</v>
      </c>
      <c r="M378" s="835">
        <v>704.74</v>
      </c>
      <c r="N378" s="832">
        <v>2</v>
      </c>
      <c r="O378" s="836">
        <v>0.5</v>
      </c>
      <c r="P378" s="835"/>
      <c r="Q378" s="837">
        <v>0</v>
      </c>
      <c r="R378" s="832"/>
      <c r="S378" s="837">
        <v>0</v>
      </c>
      <c r="T378" s="836"/>
      <c r="U378" s="838">
        <v>0</v>
      </c>
    </row>
    <row r="379" spans="1:21" ht="14.4" customHeight="1" x14ac:dyDescent="0.3">
      <c r="A379" s="831">
        <v>30</v>
      </c>
      <c r="B379" s="832" t="s">
        <v>2104</v>
      </c>
      <c r="C379" s="832" t="s">
        <v>2110</v>
      </c>
      <c r="D379" s="833" t="s">
        <v>2760</v>
      </c>
      <c r="E379" s="834" t="s">
        <v>2124</v>
      </c>
      <c r="F379" s="832" t="s">
        <v>2105</v>
      </c>
      <c r="G379" s="832" t="s">
        <v>2178</v>
      </c>
      <c r="H379" s="832" t="s">
        <v>577</v>
      </c>
      <c r="I379" s="832" t="s">
        <v>2369</v>
      </c>
      <c r="J379" s="832" t="s">
        <v>1709</v>
      </c>
      <c r="K379" s="832" t="s">
        <v>2370</v>
      </c>
      <c r="L379" s="835">
        <v>218.62</v>
      </c>
      <c r="M379" s="835">
        <v>437.24</v>
      </c>
      <c r="N379" s="832">
        <v>2</v>
      </c>
      <c r="O379" s="836">
        <v>1</v>
      </c>
      <c r="P379" s="835"/>
      <c r="Q379" s="837">
        <v>0</v>
      </c>
      <c r="R379" s="832"/>
      <c r="S379" s="837">
        <v>0</v>
      </c>
      <c r="T379" s="836"/>
      <c r="U379" s="838">
        <v>0</v>
      </c>
    </row>
    <row r="380" spans="1:21" ht="14.4" customHeight="1" x14ac:dyDescent="0.3">
      <c r="A380" s="831">
        <v>30</v>
      </c>
      <c r="B380" s="832" t="s">
        <v>2104</v>
      </c>
      <c r="C380" s="832" t="s">
        <v>2110</v>
      </c>
      <c r="D380" s="833" t="s">
        <v>2760</v>
      </c>
      <c r="E380" s="834" t="s">
        <v>2124</v>
      </c>
      <c r="F380" s="832" t="s">
        <v>2105</v>
      </c>
      <c r="G380" s="832" t="s">
        <v>2664</v>
      </c>
      <c r="H380" s="832" t="s">
        <v>545</v>
      </c>
      <c r="I380" s="832" t="s">
        <v>2665</v>
      </c>
      <c r="J380" s="832" t="s">
        <v>588</v>
      </c>
      <c r="K380" s="832" t="s">
        <v>2666</v>
      </c>
      <c r="L380" s="835">
        <v>108.44</v>
      </c>
      <c r="M380" s="835">
        <v>216.88</v>
      </c>
      <c r="N380" s="832">
        <v>2</v>
      </c>
      <c r="O380" s="836">
        <v>1</v>
      </c>
      <c r="P380" s="835">
        <v>216.88</v>
      </c>
      <c r="Q380" s="837">
        <v>1</v>
      </c>
      <c r="R380" s="832">
        <v>2</v>
      </c>
      <c r="S380" s="837">
        <v>1</v>
      </c>
      <c r="T380" s="836">
        <v>1</v>
      </c>
      <c r="U380" s="838">
        <v>1</v>
      </c>
    </row>
    <row r="381" spans="1:21" ht="14.4" customHeight="1" x14ac:dyDescent="0.3">
      <c r="A381" s="831">
        <v>30</v>
      </c>
      <c r="B381" s="832" t="s">
        <v>2104</v>
      </c>
      <c r="C381" s="832" t="s">
        <v>2110</v>
      </c>
      <c r="D381" s="833" t="s">
        <v>2760</v>
      </c>
      <c r="E381" s="834" t="s">
        <v>2124</v>
      </c>
      <c r="F381" s="832" t="s">
        <v>2105</v>
      </c>
      <c r="G381" s="832" t="s">
        <v>2183</v>
      </c>
      <c r="H381" s="832" t="s">
        <v>577</v>
      </c>
      <c r="I381" s="832" t="s">
        <v>1702</v>
      </c>
      <c r="J381" s="832" t="s">
        <v>1703</v>
      </c>
      <c r="K381" s="832" t="s">
        <v>1704</v>
      </c>
      <c r="L381" s="835">
        <v>10.34</v>
      </c>
      <c r="M381" s="835">
        <v>41.36</v>
      </c>
      <c r="N381" s="832">
        <v>4</v>
      </c>
      <c r="O381" s="836">
        <v>1</v>
      </c>
      <c r="P381" s="835">
        <v>41.36</v>
      </c>
      <c r="Q381" s="837">
        <v>1</v>
      </c>
      <c r="R381" s="832">
        <v>4</v>
      </c>
      <c r="S381" s="837">
        <v>1</v>
      </c>
      <c r="T381" s="836">
        <v>1</v>
      </c>
      <c r="U381" s="838">
        <v>1</v>
      </c>
    </row>
    <row r="382" spans="1:21" ht="14.4" customHeight="1" x14ac:dyDescent="0.3">
      <c r="A382" s="831">
        <v>30</v>
      </c>
      <c r="B382" s="832" t="s">
        <v>2104</v>
      </c>
      <c r="C382" s="832" t="s">
        <v>2110</v>
      </c>
      <c r="D382" s="833" t="s">
        <v>2760</v>
      </c>
      <c r="E382" s="834" t="s">
        <v>2124</v>
      </c>
      <c r="F382" s="832" t="s">
        <v>2105</v>
      </c>
      <c r="G382" s="832" t="s">
        <v>2667</v>
      </c>
      <c r="H382" s="832" t="s">
        <v>545</v>
      </c>
      <c r="I382" s="832" t="s">
        <v>2668</v>
      </c>
      <c r="J382" s="832" t="s">
        <v>2669</v>
      </c>
      <c r="K382" s="832" t="s">
        <v>2670</v>
      </c>
      <c r="L382" s="835">
        <v>1762.05</v>
      </c>
      <c r="M382" s="835">
        <v>3524.1</v>
      </c>
      <c r="N382" s="832">
        <v>2</v>
      </c>
      <c r="O382" s="836">
        <v>0.5</v>
      </c>
      <c r="P382" s="835">
        <v>3524.1</v>
      </c>
      <c r="Q382" s="837">
        <v>1</v>
      </c>
      <c r="R382" s="832">
        <v>2</v>
      </c>
      <c r="S382" s="837">
        <v>1</v>
      </c>
      <c r="T382" s="836">
        <v>0.5</v>
      </c>
      <c r="U382" s="838">
        <v>1</v>
      </c>
    </row>
    <row r="383" spans="1:21" ht="14.4" customHeight="1" x14ac:dyDescent="0.3">
      <c r="A383" s="831">
        <v>30</v>
      </c>
      <c r="B383" s="832" t="s">
        <v>2104</v>
      </c>
      <c r="C383" s="832" t="s">
        <v>2110</v>
      </c>
      <c r="D383" s="833" t="s">
        <v>2760</v>
      </c>
      <c r="E383" s="834" t="s">
        <v>2124</v>
      </c>
      <c r="F383" s="832" t="s">
        <v>2105</v>
      </c>
      <c r="G383" s="832" t="s">
        <v>2237</v>
      </c>
      <c r="H383" s="832" t="s">
        <v>545</v>
      </c>
      <c r="I383" s="832" t="s">
        <v>2238</v>
      </c>
      <c r="J383" s="832" t="s">
        <v>2239</v>
      </c>
      <c r="K383" s="832" t="s">
        <v>2240</v>
      </c>
      <c r="L383" s="835">
        <v>203.36</v>
      </c>
      <c r="M383" s="835">
        <v>406.72</v>
      </c>
      <c r="N383" s="832">
        <v>2</v>
      </c>
      <c r="O383" s="836">
        <v>1</v>
      </c>
      <c r="P383" s="835"/>
      <c r="Q383" s="837">
        <v>0</v>
      </c>
      <c r="R383" s="832"/>
      <c r="S383" s="837">
        <v>0</v>
      </c>
      <c r="T383" s="836"/>
      <c r="U383" s="838">
        <v>0</v>
      </c>
    </row>
    <row r="384" spans="1:21" ht="14.4" customHeight="1" x14ac:dyDescent="0.3">
      <c r="A384" s="831">
        <v>30</v>
      </c>
      <c r="B384" s="832" t="s">
        <v>2104</v>
      </c>
      <c r="C384" s="832" t="s">
        <v>2110</v>
      </c>
      <c r="D384" s="833" t="s">
        <v>2760</v>
      </c>
      <c r="E384" s="834" t="s">
        <v>2124</v>
      </c>
      <c r="F384" s="832" t="s">
        <v>2105</v>
      </c>
      <c r="G384" s="832" t="s">
        <v>2385</v>
      </c>
      <c r="H384" s="832" t="s">
        <v>545</v>
      </c>
      <c r="I384" s="832" t="s">
        <v>2671</v>
      </c>
      <c r="J384" s="832" t="s">
        <v>2387</v>
      </c>
      <c r="K384" s="832" t="s">
        <v>2672</v>
      </c>
      <c r="L384" s="835">
        <v>0</v>
      </c>
      <c r="M384" s="835">
        <v>0</v>
      </c>
      <c r="N384" s="832">
        <v>11</v>
      </c>
      <c r="O384" s="836">
        <v>2.5</v>
      </c>
      <c r="P384" s="835">
        <v>0</v>
      </c>
      <c r="Q384" s="837"/>
      <c r="R384" s="832">
        <v>6</v>
      </c>
      <c r="S384" s="837">
        <v>0.54545454545454541</v>
      </c>
      <c r="T384" s="836">
        <v>1.5</v>
      </c>
      <c r="U384" s="838">
        <v>0.6</v>
      </c>
    </row>
    <row r="385" spans="1:21" ht="14.4" customHeight="1" x14ac:dyDescent="0.3">
      <c r="A385" s="831">
        <v>30</v>
      </c>
      <c r="B385" s="832" t="s">
        <v>2104</v>
      </c>
      <c r="C385" s="832" t="s">
        <v>2110</v>
      </c>
      <c r="D385" s="833" t="s">
        <v>2760</v>
      </c>
      <c r="E385" s="834" t="s">
        <v>2124</v>
      </c>
      <c r="F385" s="832" t="s">
        <v>2105</v>
      </c>
      <c r="G385" s="832" t="s">
        <v>2673</v>
      </c>
      <c r="H385" s="832" t="s">
        <v>545</v>
      </c>
      <c r="I385" s="832" t="s">
        <v>2674</v>
      </c>
      <c r="J385" s="832" t="s">
        <v>2675</v>
      </c>
      <c r="K385" s="832" t="s">
        <v>2676</v>
      </c>
      <c r="L385" s="835">
        <v>96.81</v>
      </c>
      <c r="M385" s="835">
        <v>193.62</v>
      </c>
      <c r="N385" s="832">
        <v>2</v>
      </c>
      <c r="O385" s="836">
        <v>1</v>
      </c>
      <c r="P385" s="835">
        <v>193.62</v>
      </c>
      <c r="Q385" s="837">
        <v>1</v>
      </c>
      <c r="R385" s="832">
        <v>2</v>
      </c>
      <c r="S385" s="837">
        <v>1</v>
      </c>
      <c r="T385" s="836">
        <v>1</v>
      </c>
      <c r="U385" s="838">
        <v>1</v>
      </c>
    </row>
    <row r="386" spans="1:21" ht="14.4" customHeight="1" x14ac:dyDescent="0.3">
      <c r="A386" s="831">
        <v>30</v>
      </c>
      <c r="B386" s="832" t="s">
        <v>2104</v>
      </c>
      <c r="C386" s="832" t="s">
        <v>2110</v>
      </c>
      <c r="D386" s="833" t="s">
        <v>2760</v>
      </c>
      <c r="E386" s="834" t="s">
        <v>2124</v>
      </c>
      <c r="F386" s="832" t="s">
        <v>2105</v>
      </c>
      <c r="G386" s="832" t="s">
        <v>2192</v>
      </c>
      <c r="H386" s="832" t="s">
        <v>545</v>
      </c>
      <c r="I386" s="832" t="s">
        <v>2390</v>
      </c>
      <c r="J386" s="832" t="s">
        <v>1152</v>
      </c>
      <c r="K386" s="832" t="s">
        <v>2391</v>
      </c>
      <c r="L386" s="835">
        <v>789.2</v>
      </c>
      <c r="M386" s="835">
        <v>789.2</v>
      </c>
      <c r="N386" s="832">
        <v>1</v>
      </c>
      <c r="O386" s="836">
        <v>1</v>
      </c>
      <c r="P386" s="835">
        <v>789.2</v>
      </c>
      <c r="Q386" s="837">
        <v>1</v>
      </c>
      <c r="R386" s="832">
        <v>1</v>
      </c>
      <c r="S386" s="837">
        <v>1</v>
      </c>
      <c r="T386" s="836">
        <v>1</v>
      </c>
      <c r="U386" s="838">
        <v>1</v>
      </c>
    </row>
    <row r="387" spans="1:21" ht="14.4" customHeight="1" x14ac:dyDescent="0.3">
      <c r="A387" s="831">
        <v>30</v>
      </c>
      <c r="B387" s="832" t="s">
        <v>2104</v>
      </c>
      <c r="C387" s="832" t="s">
        <v>2110</v>
      </c>
      <c r="D387" s="833" t="s">
        <v>2760</v>
      </c>
      <c r="E387" s="834" t="s">
        <v>2124</v>
      </c>
      <c r="F387" s="832" t="s">
        <v>2105</v>
      </c>
      <c r="G387" s="832" t="s">
        <v>2219</v>
      </c>
      <c r="H387" s="832" t="s">
        <v>545</v>
      </c>
      <c r="I387" s="832" t="s">
        <v>2220</v>
      </c>
      <c r="J387" s="832" t="s">
        <v>1095</v>
      </c>
      <c r="K387" s="832" t="s">
        <v>1992</v>
      </c>
      <c r="L387" s="835">
        <v>122.73</v>
      </c>
      <c r="M387" s="835">
        <v>122.73</v>
      </c>
      <c r="N387" s="832">
        <v>1</v>
      </c>
      <c r="O387" s="836">
        <v>0.5</v>
      </c>
      <c r="P387" s="835"/>
      <c r="Q387" s="837">
        <v>0</v>
      </c>
      <c r="R387" s="832"/>
      <c r="S387" s="837">
        <v>0</v>
      </c>
      <c r="T387" s="836"/>
      <c r="U387" s="838">
        <v>0</v>
      </c>
    </row>
    <row r="388" spans="1:21" ht="14.4" customHeight="1" x14ac:dyDescent="0.3">
      <c r="A388" s="831">
        <v>30</v>
      </c>
      <c r="B388" s="832" t="s">
        <v>2104</v>
      </c>
      <c r="C388" s="832" t="s">
        <v>2110</v>
      </c>
      <c r="D388" s="833" t="s">
        <v>2760</v>
      </c>
      <c r="E388" s="834" t="s">
        <v>2124</v>
      </c>
      <c r="F388" s="832" t="s">
        <v>2105</v>
      </c>
      <c r="G388" s="832" t="s">
        <v>2225</v>
      </c>
      <c r="H388" s="832" t="s">
        <v>545</v>
      </c>
      <c r="I388" s="832" t="s">
        <v>2399</v>
      </c>
      <c r="J388" s="832" t="s">
        <v>661</v>
      </c>
      <c r="K388" s="832" t="s">
        <v>2400</v>
      </c>
      <c r="L388" s="835">
        <v>271.94</v>
      </c>
      <c r="M388" s="835">
        <v>271.94</v>
      </c>
      <c r="N388" s="832">
        <v>1</v>
      </c>
      <c r="O388" s="836">
        <v>0.5</v>
      </c>
      <c r="P388" s="835"/>
      <c r="Q388" s="837">
        <v>0</v>
      </c>
      <c r="R388" s="832"/>
      <c r="S388" s="837">
        <v>0</v>
      </c>
      <c r="T388" s="836"/>
      <c r="U388" s="838">
        <v>0</v>
      </c>
    </row>
    <row r="389" spans="1:21" ht="14.4" customHeight="1" x14ac:dyDescent="0.3">
      <c r="A389" s="831">
        <v>30</v>
      </c>
      <c r="B389" s="832" t="s">
        <v>2104</v>
      </c>
      <c r="C389" s="832" t="s">
        <v>2110</v>
      </c>
      <c r="D389" s="833" t="s">
        <v>2760</v>
      </c>
      <c r="E389" s="834" t="s">
        <v>2124</v>
      </c>
      <c r="F389" s="832" t="s">
        <v>2105</v>
      </c>
      <c r="G389" s="832" t="s">
        <v>2677</v>
      </c>
      <c r="H389" s="832" t="s">
        <v>577</v>
      </c>
      <c r="I389" s="832" t="s">
        <v>2087</v>
      </c>
      <c r="J389" s="832" t="s">
        <v>673</v>
      </c>
      <c r="K389" s="832" t="s">
        <v>2004</v>
      </c>
      <c r="L389" s="835">
        <v>0</v>
      </c>
      <c r="M389" s="835">
        <v>0</v>
      </c>
      <c r="N389" s="832">
        <v>2</v>
      </c>
      <c r="O389" s="836">
        <v>1</v>
      </c>
      <c r="P389" s="835"/>
      <c r="Q389" s="837"/>
      <c r="R389" s="832"/>
      <c r="S389" s="837">
        <v>0</v>
      </c>
      <c r="T389" s="836"/>
      <c r="U389" s="838">
        <v>0</v>
      </c>
    </row>
    <row r="390" spans="1:21" ht="14.4" customHeight="1" x14ac:dyDescent="0.3">
      <c r="A390" s="831">
        <v>30</v>
      </c>
      <c r="B390" s="832" t="s">
        <v>2104</v>
      </c>
      <c r="C390" s="832" t="s">
        <v>2110</v>
      </c>
      <c r="D390" s="833" t="s">
        <v>2760</v>
      </c>
      <c r="E390" s="834" t="s">
        <v>2124</v>
      </c>
      <c r="F390" s="832" t="s">
        <v>2105</v>
      </c>
      <c r="G390" s="832" t="s">
        <v>2406</v>
      </c>
      <c r="H390" s="832" t="s">
        <v>577</v>
      </c>
      <c r="I390" s="832" t="s">
        <v>1977</v>
      </c>
      <c r="J390" s="832" t="s">
        <v>1978</v>
      </c>
      <c r="K390" s="832" t="s">
        <v>1979</v>
      </c>
      <c r="L390" s="835">
        <v>1887.9</v>
      </c>
      <c r="M390" s="835">
        <v>5663.7000000000007</v>
      </c>
      <c r="N390" s="832">
        <v>3</v>
      </c>
      <c r="O390" s="836">
        <v>1</v>
      </c>
      <c r="P390" s="835"/>
      <c r="Q390" s="837">
        <v>0</v>
      </c>
      <c r="R390" s="832"/>
      <c r="S390" s="837">
        <v>0</v>
      </c>
      <c r="T390" s="836"/>
      <c r="U390" s="838">
        <v>0</v>
      </c>
    </row>
    <row r="391" spans="1:21" ht="14.4" customHeight="1" x14ac:dyDescent="0.3">
      <c r="A391" s="831">
        <v>30</v>
      </c>
      <c r="B391" s="832" t="s">
        <v>2104</v>
      </c>
      <c r="C391" s="832" t="s">
        <v>2110</v>
      </c>
      <c r="D391" s="833" t="s">
        <v>2760</v>
      </c>
      <c r="E391" s="834" t="s">
        <v>2124</v>
      </c>
      <c r="F391" s="832" t="s">
        <v>2105</v>
      </c>
      <c r="G391" s="832" t="s">
        <v>2406</v>
      </c>
      <c r="H391" s="832" t="s">
        <v>577</v>
      </c>
      <c r="I391" s="832" t="s">
        <v>2407</v>
      </c>
      <c r="J391" s="832" t="s">
        <v>1978</v>
      </c>
      <c r="K391" s="832" t="s">
        <v>2408</v>
      </c>
      <c r="L391" s="835">
        <v>1544.99</v>
      </c>
      <c r="M391" s="835">
        <v>10814.93</v>
      </c>
      <c r="N391" s="832">
        <v>7</v>
      </c>
      <c r="O391" s="836">
        <v>3</v>
      </c>
      <c r="P391" s="835">
        <v>1544.99</v>
      </c>
      <c r="Q391" s="837">
        <v>0.14285714285714285</v>
      </c>
      <c r="R391" s="832">
        <v>1</v>
      </c>
      <c r="S391" s="837">
        <v>0.14285714285714285</v>
      </c>
      <c r="T391" s="836">
        <v>1</v>
      </c>
      <c r="U391" s="838">
        <v>0.33333333333333331</v>
      </c>
    </row>
    <row r="392" spans="1:21" ht="14.4" customHeight="1" x14ac:dyDescent="0.3">
      <c r="A392" s="831">
        <v>30</v>
      </c>
      <c r="B392" s="832" t="s">
        <v>2104</v>
      </c>
      <c r="C392" s="832" t="s">
        <v>2110</v>
      </c>
      <c r="D392" s="833" t="s">
        <v>2760</v>
      </c>
      <c r="E392" s="834" t="s">
        <v>2124</v>
      </c>
      <c r="F392" s="832" t="s">
        <v>2105</v>
      </c>
      <c r="G392" s="832" t="s">
        <v>2406</v>
      </c>
      <c r="H392" s="832" t="s">
        <v>577</v>
      </c>
      <c r="I392" s="832" t="s">
        <v>2678</v>
      </c>
      <c r="J392" s="832" t="s">
        <v>1978</v>
      </c>
      <c r="K392" s="832" t="s">
        <v>2679</v>
      </c>
      <c r="L392" s="835">
        <v>1544.99</v>
      </c>
      <c r="M392" s="835">
        <v>1544.99</v>
      </c>
      <c r="N392" s="832">
        <v>1</v>
      </c>
      <c r="O392" s="836">
        <v>1</v>
      </c>
      <c r="P392" s="835"/>
      <c r="Q392" s="837">
        <v>0</v>
      </c>
      <c r="R392" s="832"/>
      <c r="S392" s="837">
        <v>0</v>
      </c>
      <c r="T392" s="836"/>
      <c r="U392" s="838">
        <v>0</v>
      </c>
    </row>
    <row r="393" spans="1:21" ht="14.4" customHeight="1" x14ac:dyDescent="0.3">
      <c r="A393" s="831">
        <v>30</v>
      </c>
      <c r="B393" s="832" t="s">
        <v>2104</v>
      </c>
      <c r="C393" s="832" t="s">
        <v>2110</v>
      </c>
      <c r="D393" s="833" t="s">
        <v>2760</v>
      </c>
      <c r="E393" s="834" t="s">
        <v>2124</v>
      </c>
      <c r="F393" s="832" t="s">
        <v>2105</v>
      </c>
      <c r="G393" s="832" t="s">
        <v>2409</v>
      </c>
      <c r="H393" s="832" t="s">
        <v>545</v>
      </c>
      <c r="I393" s="832" t="s">
        <v>2410</v>
      </c>
      <c r="J393" s="832" t="s">
        <v>2411</v>
      </c>
      <c r="K393" s="832" t="s">
        <v>1714</v>
      </c>
      <c r="L393" s="835">
        <v>101.23</v>
      </c>
      <c r="M393" s="835">
        <v>303.69</v>
      </c>
      <c r="N393" s="832">
        <v>3</v>
      </c>
      <c r="O393" s="836">
        <v>0.5</v>
      </c>
      <c r="P393" s="835"/>
      <c r="Q393" s="837">
        <v>0</v>
      </c>
      <c r="R393" s="832"/>
      <c r="S393" s="837">
        <v>0</v>
      </c>
      <c r="T393" s="836"/>
      <c r="U393" s="838">
        <v>0</v>
      </c>
    </row>
    <row r="394" spans="1:21" ht="14.4" customHeight="1" x14ac:dyDescent="0.3">
      <c r="A394" s="831">
        <v>30</v>
      </c>
      <c r="B394" s="832" t="s">
        <v>2104</v>
      </c>
      <c r="C394" s="832" t="s">
        <v>2110</v>
      </c>
      <c r="D394" s="833" t="s">
        <v>2760</v>
      </c>
      <c r="E394" s="834" t="s">
        <v>2124</v>
      </c>
      <c r="F394" s="832" t="s">
        <v>2106</v>
      </c>
      <c r="G394" s="832" t="s">
        <v>2199</v>
      </c>
      <c r="H394" s="832" t="s">
        <v>545</v>
      </c>
      <c r="I394" s="832" t="s">
        <v>2620</v>
      </c>
      <c r="J394" s="832" t="s">
        <v>2117</v>
      </c>
      <c r="K394" s="832"/>
      <c r="L394" s="835">
        <v>0</v>
      </c>
      <c r="M394" s="835">
        <v>0</v>
      </c>
      <c r="N394" s="832">
        <v>5</v>
      </c>
      <c r="O394" s="836">
        <v>5</v>
      </c>
      <c r="P394" s="835">
        <v>0</v>
      </c>
      <c r="Q394" s="837"/>
      <c r="R394" s="832">
        <v>3</v>
      </c>
      <c r="S394" s="837">
        <v>0.6</v>
      </c>
      <c r="T394" s="836">
        <v>3</v>
      </c>
      <c r="U394" s="838">
        <v>0.6</v>
      </c>
    </row>
    <row r="395" spans="1:21" ht="14.4" customHeight="1" x14ac:dyDescent="0.3">
      <c r="A395" s="831">
        <v>30</v>
      </c>
      <c r="B395" s="832" t="s">
        <v>2104</v>
      </c>
      <c r="C395" s="832" t="s">
        <v>2110</v>
      </c>
      <c r="D395" s="833" t="s">
        <v>2760</v>
      </c>
      <c r="E395" s="834" t="s">
        <v>2124</v>
      </c>
      <c r="F395" s="832" t="s">
        <v>2107</v>
      </c>
      <c r="G395" s="832" t="s">
        <v>2680</v>
      </c>
      <c r="H395" s="832" t="s">
        <v>545</v>
      </c>
      <c r="I395" s="832" t="s">
        <v>2681</v>
      </c>
      <c r="J395" s="832" t="s">
        <v>2682</v>
      </c>
      <c r="K395" s="832" t="s">
        <v>2683</v>
      </c>
      <c r="L395" s="835">
        <v>128</v>
      </c>
      <c r="M395" s="835">
        <v>128</v>
      </c>
      <c r="N395" s="832">
        <v>1</v>
      </c>
      <c r="O395" s="836">
        <v>1</v>
      </c>
      <c r="P395" s="835"/>
      <c r="Q395" s="837">
        <v>0</v>
      </c>
      <c r="R395" s="832"/>
      <c r="S395" s="837">
        <v>0</v>
      </c>
      <c r="T395" s="836"/>
      <c r="U395" s="838">
        <v>0</v>
      </c>
    </row>
    <row r="396" spans="1:21" ht="14.4" customHeight="1" x14ac:dyDescent="0.3">
      <c r="A396" s="831">
        <v>30</v>
      </c>
      <c r="B396" s="832" t="s">
        <v>2104</v>
      </c>
      <c r="C396" s="832" t="s">
        <v>2110</v>
      </c>
      <c r="D396" s="833" t="s">
        <v>2760</v>
      </c>
      <c r="E396" s="834" t="s">
        <v>2124</v>
      </c>
      <c r="F396" s="832" t="s">
        <v>2107</v>
      </c>
      <c r="G396" s="832" t="s">
        <v>2680</v>
      </c>
      <c r="H396" s="832" t="s">
        <v>545</v>
      </c>
      <c r="I396" s="832" t="s">
        <v>2684</v>
      </c>
      <c r="J396" s="832" t="s">
        <v>2685</v>
      </c>
      <c r="K396" s="832" t="s">
        <v>2686</v>
      </c>
      <c r="L396" s="835">
        <v>774.12</v>
      </c>
      <c r="M396" s="835">
        <v>3096.48</v>
      </c>
      <c r="N396" s="832">
        <v>4</v>
      </c>
      <c r="O396" s="836">
        <v>2</v>
      </c>
      <c r="P396" s="835"/>
      <c r="Q396" s="837">
        <v>0</v>
      </c>
      <c r="R396" s="832"/>
      <c r="S396" s="837">
        <v>0</v>
      </c>
      <c r="T396" s="836"/>
      <c r="U396" s="838">
        <v>0</v>
      </c>
    </row>
    <row r="397" spans="1:21" ht="14.4" customHeight="1" x14ac:dyDescent="0.3">
      <c r="A397" s="831">
        <v>30</v>
      </c>
      <c r="B397" s="832" t="s">
        <v>2104</v>
      </c>
      <c r="C397" s="832" t="s">
        <v>2110</v>
      </c>
      <c r="D397" s="833" t="s">
        <v>2760</v>
      </c>
      <c r="E397" s="834" t="s">
        <v>2124</v>
      </c>
      <c r="F397" s="832" t="s">
        <v>2107</v>
      </c>
      <c r="G397" s="832" t="s">
        <v>2680</v>
      </c>
      <c r="H397" s="832" t="s">
        <v>545</v>
      </c>
      <c r="I397" s="832" t="s">
        <v>2687</v>
      </c>
      <c r="J397" s="832" t="s">
        <v>2688</v>
      </c>
      <c r="K397" s="832" t="s">
        <v>2689</v>
      </c>
      <c r="L397" s="835">
        <v>691.73</v>
      </c>
      <c r="M397" s="835">
        <v>1383.46</v>
      </c>
      <c r="N397" s="832">
        <v>2</v>
      </c>
      <c r="O397" s="836">
        <v>1</v>
      </c>
      <c r="P397" s="835"/>
      <c r="Q397" s="837">
        <v>0</v>
      </c>
      <c r="R397" s="832"/>
      <c r="S397" s="837">
        <v>0</v>
      </c>
      <c r="T397" s="836"/>
      <c r="U397" s="838">
        <v>0</v>
      </c>
    </row>
    <row r="398" spans="1:21" ht="14.4" customHeight="1" x14ac:dyDescent="0.3">
      <c r="A398" s="831">
        <v>30</v>
      </c>
      <c r="B398" s="832" t="s">
        <v>2104</v>
      </c>
      <c r="C398" s="832" t="s">
        <v>2110</v>
      </c>
      <c r="D398" s="833" t="s">
        <v>2760</v>
      </c>
      <c r="E398" s="834" t="s">
        <v>2124</v>
      </c>
      <c r="F398" s="832" t="s">
        <v>2107</v>
      </c>
      <c r="G398" s="832" t="s">
        <v>2680</v>
      </c>
      <c r="H398" s="832" t="s">
        <v>545</v>
      </c>
      <c r="I398" s="832" t="s">
        <v>2690</v>
      </c>
      <c r="J398" s="832" t="s">
        <v>2691</v>
      </c>
      <c r="K398" s="832" t="s">
        <v>2692</v>
      </c>
      <c r="L398" s="835">
        <v>25</v>
      </c>
      <c r="M398" s="835">
        <v>100</v>
      </c>
      <c r="N398" s="832">
        <v>4</v>
      </c>
      <c r="O398" s="836">
        <v>1</v>
      </c>
      <c r="P398" s="835">
        <v>100</v>
      </c>
      <c r="Q398" s="837">
        <v>1</v>
      </c>
      <c r="R398" s="832">
        <v>4</v>
      </c>
      <c r="S398" s="837">
        <v>1</v>
      </c>
      <c r="T398" s="836">
        <v>1</v>
      </c>
      <c r="U398" s="838">
        <v>1</v>
      </c>
    </row>
    <row r="399" spans="1:21" ht="14.4" customHeight="1" x14ac:dyDescent="0.3">
      <c r="A399" s="831">
        <v>30</v>
      </c>
      <c r="B399" s="832" t="s">
        <v>2104</v>
      </c>
      <c r="C399" s="832" t="s">
        <v>2110</v>
      </c>
      <c r="D399" s="833" t="s">
        <v>2760</v>
      </c>
      <c r="E399" s="834" t="s">
        <v>2124</v>
      </c>
      <c r="F399" s="832" t="s">
        <v>2107</v>
      </c>
      <c r="G399" s="832" t="s">
        <v>2680</v>
      </c>
      <c r="H399" s="832" t="s">
        <v>545</v>
      </c>
      <c r="I399" s="832" t="s">
        <v>2693</v>
      </c>
      <c r="J399" s="832" t="s">
        <v>2694</v>
      </c>
      <c r="K399" s="832" t="s">
        <v>2695</v>
      </c>
      <c r="L399" s="835">
        <v>770.84</v>
      </c>
      <c r="M399" s="835">
        <v>1541.68</v>
      </c>
      <c r="N399" s="832">
        <v>2</v>
      </c>
      <c r="O399" s="836">
        <v>1</v>
      </c>
      <c r="P399" s="835">
        <v>1541.68</v>
      </c>
      <c r="Q399" s="837">
        <v>1</v>
      </c>
      <c r="R399" s="832">
        <v>2</v>
      </c>
      <c r="S399" s="837">
        <v>1</v>
      </c>
      <c r="T399" s="836">
        <v>1</v>
      </c>
      <c r="U399" s="838">
        <v>1</v>
      </c>
    </row>
    <row r="400" spans="1:21" ht="14.4" customHeight="1" x14ac:dyDescent="0.3">
      <c r="A400" s="831">
        <v>30</v>
      </c>
      <c r="B400" s="832" t="s">
        <v>2104</v>
      </c>
      <c r="C400" s="832" t="s">
        <v>2110</v>
      </c>
      <c r="D400" s="833" t="s">
        <v>2760</v>
      </c>
      <c r="E400" s="834" t="s">
        <v>2124</v>
      </c>
      <c r="F400" s="832" t="s">
        <v>2107</v>
      </c>
      <c r="G400" s="832" t="s">
        <v>2680</v>
      </c>
      <c r="H400" s="832" t="s">
        <v>545</v>
      </c>
      <c r="I400" s="832" t="s">
        <v>2696</v>
      </c>
      <c r="J400" s="832" t="s">
        <v>2697</v>
      </c>
      <c r="K400" s="832" t="s">
        <v>2689</v>
      </c>
      <c r="L400" s="835">
        <v>503.13</v>
      </c>
      <c r="M400" s="835">
        <v>1509.3899999999999</v>
      </c>
      <c r="N400" s="832">
        <v>3</v>
      </c>
      <c r="O400" s="836">
        <v>1</v>
      </c>
      <c r="P400" s="835">
        <v>1509.3899999999999</v>
      </c>
      <c r="Q400" s="837">
        <v>1</v>
      </c>
      <c r="R400" s="832">
        <v>3</v>
      </c>
      <c r="S400" s="837">
        <v>1</v>
      </c>
      <c r="T400" s="836">
        <v>1</v>
      </c>
      <c r="U400" s="838">
        <v>1</v>
      </c>
    </row>
    <row r="401" spans="1:21" ht="14.4" customHeight="1" x14ac:dyDescent="0.3">
      <c r="A401" s="831">
        <v>30</v>
      </c>
      <c r="B401" s="832" t="s">
        <v>2104</v>
      </c>
      <c r="C401" s="832" t="s">
        <v>2110</v>
      </c>
      <c r="D401" s="833" t="s">
        <v>2760</v>
      </c>
      <c r="E401" s="834" t="s">
        <v>2124</v>
      </c>
      <c r="F401" s="832" t="s">
        <v>2107</v>
      </c>
      <c r="G401" s="832" t="s">
        <v>2680</v>
      </c>
      <c r="H401" s="832" t="s">
        <v>545</v>
      </c>
      <c r="I401" s="832" t="s">
        <v>2698</v>
      </c>
      <c r="J401" s="832" t="s">
        <v>2699</v>
      </c>
      <c r="K401" s="832" t="s">
        <v>2689</v>
      </c>
      <c r="L401" s="835">
        <v>150</v>
      </c>
      <c r="M401" s="835">
        <v>1050</v>
      </c>
      <c r="N401" s="832">
        <v>7</v>
      </c>
      <c r="O401" s="836">
        <v>2</v>
      </c>
      <c r="P401" s="835">
        <v>1050</v>
      </c>
      <c r="Q401" s="837">
        <v>1</v>
      </c>
      <c r="R401" s="832">
        <v>7</v>
      </c>
      <c r="S401" s="837">
        <v>1</v>
      </c>
      <c r="T401" s="836">
        <v>2</v>
      </c>
      <c r="U401" s="838">
        <v>1</v>
      </c>
    </row>
    <row r="402" spans="1:21" ht="14.4" customHeight="1" x14ac:dyDescent="0.3">
      <c r="A402" s="831">
        <v>30</v>
      </c>
      <c r="B402" s="832" t="s">
        <v>2104</v>
      </c>
      <c r="C402" s="832" t="s">
        <v>2110</v>
      </c>
      <c r="D402" s="833" t="s">
        <v>2760</v>
      </c>
      <c r="E402" s="834" t="s">
        <v>2124</v>
      </c>
      <c r="F402" s="832" t="s">
        <v>2107</v>
      </c>
      <c r="G402" s="832" t="s">
        <v>2413</v>
      </c>
      <c r="H402" s="832" t="s">
        <v>545</v>
      </c>
      <c r="I402" s="832" t="s">
        <v>2700</v>
      </c>
      <c r="J402" s="832" t="s">
        <v>2701</v>
      </c>
      <c r="K402" s="832" t="s">
        <v>2702</v>
      </c>
      <c r="L402" s="835">
        <v>566</v>
      </c>
      <c r="M402" s="835">
        <v>566</v>
      </c>
      <c r="N402" s="832">
        <v>1</v>
      </c>
      <c r="O402" s="836">
        <v>1</v>
      </c>
      <c r="P402" s="835">
        <v>566</v>
      </c>
      <c r="Q402" s="837">
        <v>1</v>
      </c>
      <c r="R402" s="832">
        <v>1</v>
      </c>
      <c r="S402" s="837">
        <v>1</v>
      </c>
      <c r="T402" s="836">
        <v>1</v>
      </c>
      <c r="U402" s="838">
        <v>1</v>
      </c>
    </row>
    <row r="403" spans="1:21" ht="14.4" customHeight="1" x14ac:dyDescent="0.3">
      <c r="A403" s="831">
        <v>30</v>
      </c>
      <c r="B403" s="832" t="s">
        <v>2104</v>
      </c>
      <c r="C403" s="832" t="s">
        <v>2110</v>
      </c>
      <c r="D403" s="833" t="s">
        <v>2760</v>
      </c>
      <c r="E403" s="834" t="s">
        <v>2123</v>
      </c>
      <c r="F403" s="832" t="s">
        <v>2105</v>
      </c>
      <c r="G403" s="832" t="s">
        <v>2703</v>
      </c>
      <c r="H403" s="832" t="s">
        <v>577</v>
      </c>
      <c r="I403" s="832" t="s">
        <v>2704</v>
      </c>
      <c r="J403" s="832" t="s">
        <v>2705</v>
      </c>
      <c r="K403" s="832" t="s">
        <v>2343</v>
      </c>
      <c r="L403" s="835">
        <v>16.5</v>
      </c>
      <c r="M403" s="835">
        <v>16.5</v>
      </c>
      <c r="N403" s="832">
        <v>1</v>
      </c>
      <c r="O403" s="836">
        <v>0.5</v>
      </c>
      <c r="P403" s="835"/>
      <c r="Q403" s="837">
        <v>0</v>
      </c>
      <c r="R403" s="832"/>
      <c r="S403" s="837">
        <v>0</v>
      </c>
      <c r="T403" s="836"/>
      <c r="U403" s="838">
        <v>0</v>
      </c>
    </row>
    <row r="404" spans="1:21" ht="14.4" customHeight="1" x14ac:dyDescent="0.3">
      <c r="A404" s="831">
        <v>30</v>
      </c>
      <c r="B404" s="832" t="s">
        <v>2104</v>
      </c>
      <c r="C404" s="832" t="s">
        <v>2110</v>
      </c>
      <c r="D404" s="833" t="s">
        <v>2760</v>
      </c>
      <c r="E404" s="834" t="s">
        <v>2123</v>
      </c>
      <c r="F404" s="832" t="s">
        <v>2105</v>
      </c>
      <c r="G404" s="832" t="s">
        <v>2131</v>
      </c>
      <c r="H404" s="832" t="s">
        <v>577</v>
      </c>
      <c r="I404" s="832" t="s">
        <v>1736</v>
      </c>
      <c r="J404" s="832" t="s">
        <v>1737</v>
      </c>
      <c r="K404" s="832" t="s">
        <v>1738</v>
      </c>
      <c r="L404" s="835">
        <v>46.6</v>
      </c>
      <c r="M404" s="835">
        <v>46.6</v>
      </c>
      <c r="N404" s="832">
        <v>1</v>
      </c>
      <c r="O404" s="836">
        <v>0.5</v>
      </c>
      <c r="P404" s="835">
        <v>46.6</v>
      </c>
      <c r="Q404" s="837">
        <v>1</v>
      </c>
      <c r="R404" s="832">
        <v>1</v>
      </c>
      <c r="S404" s="837">
        <v>1</v>
      </c>
      <c r="T404" s="836">
        <v>0.5</v>
      </c>
      <c r="U404" s="838">
        <v>1</v>
      </c>
    </row>
    <row r="405" spans="1:21" ht="14.4" customHeight="1" x14ac:dyDescent="0.3">
      <c r="A405" s="831">
        <v>30</v>
      </c>
      <c r="B405" s="832" t="s">
        <v>2104</v>
      </c>
      <c r="C405" s="832" t="s">
        <v>2110</v>
      </c>
      <c r="D405" s="833" t="s">
        <v>2760</v>
      </c>
      <c r="E405" s="834" t="s">
        <v>2123</v>
      </c>
      <c r="F405" s="832" t="s">
        <v>2105</v>
      </c>
      <c r="G405" s="832" t="s">
        <v>2135</v>
      </c>
      <c r="H405" s="832" t="s">
        <v>577</v>
      </c>
      <c r="I405" s="832" t="s">
        <v>2232</v>
      </c>
      <c r="J405" s="832" t="s">
        <v>678</v>
      </c>
      <c r="K405" s="832" t="s">
        <v>1742</v>
      </c>
      <c r="L405" s="835">
        <v>132</v>
      </c>
      <c r="M405" s="835">
        <v>132</v>
      </c>
      <c r="N405" s="832">
        <v>1</v>
      </c>
      <c r="O405" s="836">
        <v>0.5</v>
      </c>
      <c r="P405" s="835"/>
      <c r="Q405" s="837">
        <v>0</v>
      </c>
      <c r="R405" s="832"/>
      <c r="S405" s="837">
        <v>0</v>
      </c>
      <c r="T405" s="836"/>
      <c r="U405" s="838">
        <v>0</v>
      </c>
    </row>
    <row r="406" spans="1:21" ht="14.4" customHeight="1" x14ac:dyDescent="0.3">
      <c r="A406" s="831">
        <v>30</v>
      </c>
      <c r="B406" s="832" t="s">
        <v>2104</v>
      </c>
      <c r="C406" s="832" t="s">
        <v>2110</v>
      </c>
      <c r="D406" s="833" t="s">
        <v>2760</v>
      </c>
      <c r="E406" s="834" t="s">
        <v>2123</v>
      </c>
      <c r="F406" s="832" t="s">
        <v>2105</v>
      </c>
      <c r="G406" s="832" t="s">
        <v>2135</v>
      </c>
      <c r="H406" s="832" t="s">
        <v>577</v>
      </c>
      <c r="I406" s="832" t="s">
        <v>2544</v>
      </c>
      <c r="J406" s="832" t="s">
        <v>678</v>
      </c>
      <c r="K406" s="832" t="s">
        <v>1742</v>
      </c>
      <c r="L406" s="835">
        <v>132</v>
      </c>
      <c r="M406" s="835">
        <v>132</v>
      </c>
      <c r="N406" s="832">
        <v>1</v>
      </c>
      <c r="O406" s="836">
        <v>0.5</v>
      </c>
      <c r="P406" s="835">
        <v>132</v>
      </c>
      <c r="Q406" s="837">
        <v>1</v>
      </c>
      <c r="R406" s="832">
        <v>1</v>
      </c>
      <c r="S406" s="837">
        <v>1</v>
      </c>
      <c r="T406" s="836">
        <v>0.5</v>
      </c>
      <c r="U406" s="838">
        <v>1</v>
      </c>
    </row>
    <row r="407" spans="1:21" ht="14.4" customHeight="1" x14ac:dyDescent="0.3">
      <c r="A407" s="831">
        <v>30</v>
      </c>
      <c r="B407" s="832" t="s">
        <v>2104</v>
      </c>
      <c r="C407" s="832" t="s">
        <v>2110</v>
      </c>
      <c r="D407" s="833" t="s">
        <v>2760</v>
      </c>
      <c r="E407" s="834" t="s">
        <v>2123</v>
      </c>
      <c r="F407" s="832" t="s">
        <v>2105</v>
      </c>
      <c r="G407" s="832" t="s">
        <v>2499</v>
      </c>
      <c r="H407" s="832" t="s">
        <v>545</v>
      </c>
      <c r="I407" s="832" t="s">
        <v>2706</v>
      </c>
      <c r="J407" s="832" t="s">
        <v>2707</v>
      </c>
      <c r="K407" s="832" t="s">
        <v>1912</v>
      </c>
      <c r="L407" s="835">
        <v>264.23</v>
      </c>
      <c r="M407" s="835">
        <v>264.23</v>
      </c>
      <c r="N407" s="832">
        <v>1</v>
      </c>
      <c r="O407" s="836">
        <v>0.5</v>
      </c>
      <c r="P407" s="835"/>
      <c r="Q407" s="837">
        <v>0</v>
      </c>
      <c r="R407" s="832"/>
      <c r="S407" s="837">
        <v>0</v>
      </c>
      <c r="T407" s="836"/>
      <c r="U407" s="838">
        <v>0</v>
      </c>
    </row>
    <row r="408" spans="1:21" ht="14.4" customHeight="1" x14ac:dyDescent="0.3">
      <c r="A408" s="831">
        <v>30</v>
      </c>
      <c r="B408" s="832" t="s">
        <v>2104</v>
      </c>
      <c r="C408" s="832" t="s">
        <v>2110</v>
      </c>
      <c r="D408" s="833" t="s">
        <v>2760</v>
      </c>
      <c r="E408" s="834" t="s">
        <v>2123</v>
      </c>
      <c r="F408" s="832" t="s">
        <v>2105</v>
      </c>
      <c r="G408" s="832" t="s">
        <v>2143</v>
      </c>
      <c r="H408" s="832" t="s">
        <v>577</v>
      </c>
      <c r="I408" s="832" t="s">
        <v>1644</v>
      </c>
      <c r="J408" s="832" t="s">
        <v>814</v>
      </c>
      <c r="K408" s="832" t="s">
        <v>1645</v>
      </c>
      <c r="L408" s="835">
        <v>42.51</v>
      </c>
      <c r="M408" s="835">
        <v>85.02</v>
      </c>
      <c r="N408" s="832">
        <v>2</v>
      </c>
      <c r="O408" s="836">
        <v>1</v>
      </c>
      <c r="P408" s="835">
        <v>42.51</v>
      </c>
      <c r="Q408" s="837">
        <v>0.5</v>
      </c>
      <c r="R408" s="832">
        <v>1</v>
      </c>
      <c r="S408" s="837">
        <v>0.5</v>
      </c>
      <c r="T408" s="836">
        <v>0.5</v>
      </c>
      <c r="U408" s="838">
        <v>0.5</v>
      </c>
    </row>
    <row r="409" spans="1:21" ht="14.4" customHeight="1" x14ac:dyDescent="0.3">
      <c r="A409" s="831">
        <v>30</v>
      </c>
      <c r="B409" s="832" t="s">
        <v>2104</v>
      </c>
      <c r="C409" s="832" t="s">
        <v>2110</v>
      </c>
      <c r="D409" s="833" t="s">
        <v>2760</v>
      </c>
      <c r="E409" s="834" t="s">
        <v>2123</v>
      </c>
      <c r="F409" s="832" t="s">
        <v>2105</v>
      </c>
      <c r="G409" s="832" t="s">
        <v>2144</v>
      </c>
      <c r="H409" s="832" t="s">
        <v>545</v>
      </c>
      <c r="I409" s="832" t="s">
        <v>2145</v>
      </c>
      <c r="J409" s="832" t="s">
        <v>2146</v>
      </c>
      <c r="K409" s="832" t="s">
        <v>2147</v>
      </c>
      <c r="L409" s="835">
        <v>424.24</v>
      </c>
      <c r="M409" s="835">
        <v>424.24</v>
      </c>
      <c r="N409" s="832">
        <v>1</v>
      </c>
      <c r="O409" s="836">
        <v>0.5</v>
      </c>
      <c r="P409" s="835">
        <v>424.24</v>
      </c>
      <c r="Q409" s="837">
        <v>1</v>
      </c>
      <c r="R409" s="832">
        <v>1</v>
      </c>
      <c r="S409" s="837">
        <v>1</v>
      </c>
      <c r="T409" s="836">
        <v>0.5</v>
      </c>
      <c r="U409" s="838">
        <v>1</v>
      </c>
    </row>
    <row r="410" spans="1:21" ht="14.4" customHeight="1" x14ac:dyDescent="0.3">
      <c r="A410" s="831">
        <v>30</v>
      </c>
      <c r="B410" s="832" t="s">
        <v>2104</v>
      </c>
      <c r="C410" s="832" t="s">
        <v>2110</v>
      </c>
      <c r="D410" s="833" t="s">
        <v>2760</v>
      </c>
      <c r="E410" s="834" t="s">
        <v>2123</v>
      </c>
      <c r="F410" s="832" t="s">
        <v>2105</v>
      </c>
      <c r="G410" s="832" t="s">
        <v>2204</v>
      </c>
      <c r="H410" s="832" t="s">
        <v>545</v>
      </c>
      <c r="I410" s="832" t="s">
        <v>2205</v>
      </c>
      <c r="J410" s="832" t="s">
        <v>1154</v>
      </c>
      <c r="K410" s="832" t="s">
        <v>2206</v>
      </c>
      <c r="L410" s="835">
        <v>34.15</v>
      </c>
      <c r="M410" s="835">
        <v>34.15</v>
      </c>
      <c r="N410" s="832">
        <v>1</v>
      </c>
      <c r="O410" s="836">
        <v>0.5</v>
      </c>
      <c r="P410" s="835">
        <v>34.15</v>
      </c>
      <c r="Q410" s="837">
        <v>1</v>
      </c>
      <c r="R410" s="832">
        <v>1</v>
      </c>
      <c r="S410" s="837">
        <v>1</v>
      </c>
      <c r="T410" s="836">
        <v>0.5</v>
      </c>
      <c r="U410" s="838">
        <v>1</v>
      </c>
    </row>
    <row r="411" spans="1:21" ht="14.4" customHeight="1" x14ac:dyDescent="0.3">
      <c r="A411" s="831">
        <v>30</v>
      </c>
      <c r="B411" s="832" t="s">
        <v>2104</v>
      </c>
      <c r="C411" s="832" t="s">
        <v>2110</v>
      </c>
      <c r="D411" s="833" t="s">
        <v>2760</v>
      </c>
      <c r="E411" s="834" t="s">
        <v>2123</v>
      </c>
      <c r="F411" s="832" t="s">
        <v>2105</v>
      </c>
      <c r="G411" s="832" t="s">
        <v>2152</v>
      </c>
      <c r="H411" s="832" t="s">
        <v>545</v>
      </c>
      <c r="I411" s="832" t="s">
        <v>2455</v>
      </c>
      <c r="J411" s="832" t="s">
        <v>2456</v>
      </c>
      <c r="K411" s="832" t="s">
        <v>2457</v>
      </c>
      <c r="L411" s="835">
        <v>11.73</v>
      </c>
      <c r="M411" s="835">
        <v>11.73</v>
      </c>
      <c r="N411" s="832">
        <v>1</v>
      </c>
      <c r="O411" s="836">
        <v>0.5</v>
      </c>
      <c r="P411" s="835"/>
      <c r="Q411" s="837">
        <v>0</v>
      </c>
      <c r="R411" s="832"/>
      <c r="S411" s="837">
        <v>0</v>
      </c>
      <c r="T411" s="836"/>
      <c r="U411" s="838">
        <v>0</v>
      </c>
    </row>
    <row r="412" spans="1:21" ht="14.4" customHeight="1" x14ac:dyDescent="0.3">
      <c r="A412" s="831">
        <v>30</v>
      </c>
      <c r="B412" s="832" t="s">
        <v>2104</v>
      </c>
      <c r="C412" s="832" t="s">
        <v>2110</v>
      </c>
      <c r="D412" s="833" t="s">
        <v>2760</v>
      </c>
      <c r="E412" s="834" t="s">
        <v>2123</v>
      </c>
      <c r="F412" s="832" t="s">
        <v>2105</v>
      </c>
      <c r="G412" s="832" t="s">
        <v>2512</v>
      </c>
      <c r="H412" s="832" t="s">
        <v>577</v>
      </c>
      <c r="I412" s="832" t="s">
        <v>2708</v>
      </c>
      <c r="J412" s="832" t="s">
        <v>1862</v>
      </c>
      <c r="K412" s="832" t="s">
        <v>2709</v>
      </c>
      <c r="L412" s="835">
        <v>366.31</v>
      </c>
      <c r="M412" s="835">
        <v>366.31</v>
      </c>
      <c r="N412" s="832">
        <v>1</v>
      </c>
      <c r="O412" s="836">
        <v>0.5</v>
      </c>
      <c r="P412" s="835">
        <v>366.31</v>
      </c>
      <c r="Q412" s="837">
        <v>1</v>
      </c>
      <c r="R412" s="832">
        <v>1</v>
      </c>
      <c r="S412" s="837">
        <v>1</v>
      </c>
      <c r="T412" s="836">
        <v>0.5</v>
      </c>
      <c r="U412" s="838">
        <v>1</v>
      </c>
    </row>
    <row r="413" spans="1:21" ht="14.4" customHeight="1" x14ac:dyDescent="0.3">
      <c r="A413" s="831">
        <v>30</v>
      </c>
      <c r="B413" s="832" t="s">
        <v>2104</v>
      </c>
      <c r="C413" s="832" t="s">
        <v>2110</v>
      </c>
      <c r="D413" s="833" t="s">
        <v>2760</v>
      </c>
      <c r="E413" s="834" t="s">
        <v>2123</v>
      </c>
      <c r="F413" s="832" t="s">
        <v>2105</v>
      </c>
      <c r="G413" s="832" t="s">
        <v>2710</v>
      </c>
      <c r="H413" s="832" t="s">
        <v>545</v>
      </c>
      <c r="I413" s="832" t="s">
        <v>2711</v>
      </c>
      <c r="J413" s="832" t="s">
        <v>2712</v>
      </c>
      <c r="K413" s="832" t="s">
        <v>2713</v>
      </c>
      <c r="L413" s="835">
        <v>585.46</v>
      </c>
      <c r="M413" s="835">
        <v>585.46</v>
      </c>
      <c r="N413" s="832">
        <v>1</v>
      </c>
      <c r="O413" s="836">
        <v>0.5</v>
      </c>
      <c r="P413" s="835">
        <v>585.46</v>
      </c>
      <c r="Q413" s="837">
        <v>1</v>
      </c>
      <c r="R413" s="832">
        <v>1</v>
      </c>
      <c r="S413" s="837">
        <v>1</v>
      </c>
      <c r="T413" s="836">
        <v>0.5</v>
      </c>
      <c r="U413" s="838">
        <v>1</v>
      </c>
    </row>
    <row r="414" spans="1:21" ht="14.4" customHeight="1" x14ac:dyDescent="0.3">
      <c r="A414" s="831">
        <v>30</v>
      </c>
      <c r="B414" s="832" t="s">
        <v>2104</v>
      </c>
      <c r="C414" s="832" t="s">
        <v>2110</v>
      </c>
      <c r="D414" s="833" t="s">
        <v>2760</v>
      </c>
      <c r="E414" s="834" t="s">
        <v>2123</v>
      </c>
      <c r="F414" s="832" t="s">
        <v>2105</v>
      </c>
      <c r="G414" s="832" t="s">
        <v>2161</v>
      </c>
      <c r="H414" s="832" t="s">
        <v>545</v>
      </c>
      <c r="I414" s="832" t="s">
        <v>2714</v>
      </c>
      <c r="J414" s="832" t="s">
        <v>929</v>
      </c>
      <c r="K414" s="832" t="s">
        <v>2715</v>
      </c>
      <c r="L414" s="835">
        <v>0</v>
      </c>
      <c r="M414" s="835">
        <v>0</v>
      </c>
      <c r="N414" s="832">
        <v>1</v>
      </c>
      <c r="O414" s="836">
        <v>0.5</v>
      </c>
      <c r="P414" s="835"/>
      <c r="Q414" s="837"/>
      <c r="R414" s="832"/>
      <c r="S414" s="837">
        <v>0</v>
      </c>
      <c r="T414" s="836"/>
      <c r="U414" s="838">
        <v>0</v>
      </c>
    </row>
    <row r="415" spans="1:21" ht="14.4" customHeight="1" x14ac:dyDescent="0.3">
      <c r="A415" s="831">
        <v>30</v>
      </c>
      <c r="B415" s="832" t="s">
        <v>2104</v>
      </c>
      <c r="C415" s="832" t="s">
        <v>2110</v>
      </c>
      <c r="D415" s="833" t="s">
        <v>2760</v>
      </c>
      <c r="E415" s="834" t="s">
        <v>2123</v>
      </c>
      <c r="F415" s="832" t="s">
        <v>2105</v>
      </c>
      <c r="G415" s="832" t="s">
        <v>2270</v>
      </c>
      <c r="H415" s="832" t="s">
        <v>545</v>
      </c>
      <c r="I415" s="832" t="s">
        <v>2274</v>
      </c>
      <c r="J415" s="832" t="s">
        <v>2272</v>
      </c>
      <c r="K415" s="832" t="s">
        <v>2275</v>
      </c>
      <c r="L415" s="835">
        <v>1228</v>
      </c>
      <c r="M415" s="835">
        <v>1228</v>
      </c>
      <c r="N415" s="832">
        <v>1</v>
      </c>
      <c r="O415" s="836">
        <v>0.5</v>
      </c>
      <c r="P415" s="835"/>
      <c r="Q415" s="837">
        <v>0</v>
      </c>
      <c r="R415" s="832"/>
      <c r="S415" s="837">
        <v>0</v>
      </c>
      <c r="T415" s="836"/>
      <c r="U415" s="838">
        <v>0</v>
      </c>
    </row>
    <row r="416" spans="1:21" ht="14.4" customHeight="1" x14ac:dyDescent="0.3">
      <c r="A416" s="831">
        <v>30</v>
      </c>
      <c r="B416" s="832" t="s">
        <v>2104</v>
      </c>
      <c r="C416" s="832" t="s">
        <v>2110</v>
      </c>
      <c r="D416" s="833" t="s">
        <v>2760</v>
      </c>
      <c r="E416" s="834" t="s">
        <v>2123</v>
      </c>
      <c r="F416" s="832" t="s">
        <v>2105</v>
      </c>
      <c r="G416" s="832" t="s">
        <v>2165</v>
      </c>
      <c r="H416" s="832" t="s">
        <v>545</v>
      </c>
      <c r="I416" s="832" t="s">
        <v>2421</v>
      </c>
      <c r="J416" s="832" t="s">
        <v>2167</v>
      </c>
      <c r="K416" s="832" t="s">
        <v>2422</v>
      </c>
      <c r="L416" s="835">
        <v>43.21</v>
      </c>
      <c r="M416" s="835">
        <v>43.21</v>
      </c>
      <c r="N416" s="832">
        <v>1</v>
      </c>
      <c r="O416" s="836">
        <v>0.5</v>
      </c>
      <c r="P416" s="835">
        <v>43.21</v>
      </c>
      <c r="Q416" s="837">
        <v>1</v>
      </c>
      <c r="R416" s="832">
        <v>1</v>
      </c>
      <c r="S416" s="837">
        <v>1</v>
      </c>
      <c r="T416" s="836">
        <v>0.5</v>
      </c>
      <c r="U416" s="838">
        <v>1</v>
      </c>
    </row>
    <row r="417" spans="1:21" ht="14.4" customHeight="1" x14ac:dyDescent="0.3">
      <c r="A417" s="831">
        <v>30</v>
      </c>
      <c r="B417" s="832" t="s">
        <v>2104</v>
      </c>
      <c r="C417" s="832" t="s">
        <v>2110</v>
      </c>
      <c r="D417" s="833" t="s">
        <v>2760</v>
      </c>
      <c r="E417" s="834" t="s">
        <v>2123</v>
      </c>
      <c r="F417" s="832" t="s">
        <v>2105</v>
      </c>
      <c r="G417" s="832" t="s">
        <v>2165</v>
      </c>
      <c r="H417" s="832" t="s">
        <v>545</v>
      </c>
      <c r="I417" s="832" t="s">
        <v>2166</v>
      </c>
      <c r="J417" s="832" t="s">
        <v>2167</v>
      </c>
      <c r="K417" s="832" t="s">
        <v>2168</v>
      </c>
      <c r="L417" s="835">
        <v>73.45</v>
      </c>
      <c r="M417" s="835">
        <v>73.45</v>
      </c>
      <c r="N417" s="832">
        <v>1</v>
      </c>
      <c r="O417" s="836">
        <v>0.5</v>
      </c>
      <c r="P417" s="835">
        <v>73.45</v>
      </c>
      <c r="Q417" s="837">
        <v>1</v>
      </c>
      <c r="R417" s="832">
        <v>1</v>
      </c>
      <c r="S417" s="837">
        <v>1</v>
      </c>
      <c r="T417" s="836">
        <v>0.5</v>
      </c>
      <c r="U417" s="838">
        <v>1</v>
      </c>
    </row>
    <row r="418" spans="1:21" ht="14.4" customHeight="1" x14ac:dyDescent="0.3">
      <c r="A418" s="831">
        <v>30</v>
      </c>
      <c r="B418" s="832" t="s">
        <v>2104</v>
      </c>
      <c r="C418" s="832" t="s">
        <v>2110</v>
      </c>
      <c r="D418" s="833" t="s">
        <v>2760</v>
      </c>
      <c r="E418" s="834" t="s">
        <v>2123</v>
      </c>
      <c r="F418" s="832" t="s">
        <v>2105</v>
      </c>
      <c r="G418" s="832" t="s">
        <v>2169</v>
      </c>
      <c r="H418" s="832" t="s">
        <v>577</v>
      </c>
      <c r="I418" s="832" t="s">
        <v>1659</v>
      </c>
      <c r="J418" s="832" t="s">
        <v>1657</v>
      </c>
      <c r="K418" s="832" t="s">
        <v>1660</v>
      </c>
      <c r="L418" s="835">
        <v>35.11</v>
      </c>
      <c r="M418" s="835">
        <v>35.11</v>
      </c>
      <c r="N418" s="832">
        <v>1</v>
      </c>
      <c r="O418" s="836">
        <v>0.5</v>
      </c>
      <c r="P418" s="835">
        <v>35.11</v>
      </c>
      <c r="Q418" s="837">
        <v>1</v>
      </c>
      <c r="R418" s="832">
        <v>1</v>
      </c>
      <c r="S418" s="837">
        <v>1</v>
      </c>
      <c r="T418" s="836">
        <v>0.5</v>
      </c>
      <c r="U418" s="838">
        <v>1</v>
      </c>
    </row>
    <row r="419" spans="1:21" ht="14.4" customHeight="1" x14ac:dyDescent="0.3">
      <c r="A419" s="831">
        <v>30</v>
      </c>
      <c r="B419" s="832" t="s">
        <v>2104</v>
      </c>
      <c r="C419" s="832" t="s">
        <v>2110</v>
      </c>
      <c r="D419" s="833" t="s">
        <v>2760</v>
      </c>
      <c r="E419" s="834" t="s">
        <v>2123</v>
      </c>
      <c r="F419" s="832" t="s">
        <v>2105</v>
      </c>
      <c r="G419" s="832" t="s">
        <v>2169</v>
      </c>
      <c r="H419" s="832" t="s">
        <v>545</v>
      </c>
      <c r="I419" s="832" t="s">
        <v>2716</v>
      </c>
      <c r="J419" s="832" t="s">
        <v>2171</v>
      </c>
      <c r="K419" s="832" t="s">
        <v>2717</v>
      </c>
      <c r="L419" s="835">
        <v>32.99</v>
      </c>
      <c r="M419" s="835">
        <v>32.99</v>
      </c>
      <c r="N419" s="832">
        <v>1</v>
      </c>
      <c r="O419" s="836">
        <v>0.5</v>
      </c>
      <c r="P419" s="835">
        <v>32.99</v>
      </c>
      <c r="Q419" s="837">
        <v>1</v>
      </c>
      <c r="R419" s="832">
        <v>1</v>
      </c>
      <c r="S419" s="837">
        <v>1</v>
      </c>
      <c r="T419" s="836">
        <v>0.5</v>
      </c>
      <c r="U419" s="838">
        <v>1</v>
      </c>
    </row>
    <row r="420" spans="1:21" ht="14.4" customHeight="1" x14ac:dyDescent="0.3">
      <c r="A420" s="831">
        <v>30</v>
      </c>
      <c r="B420" s="832" t="s">
        <v>2104</v>
      </c>
      <c r="C420" s="832" t="s">
        <v>2110</v>
      </c>
      <c r="D420" s="833" t="s">
        <v>2760</v>
      </c>
      <c r="E420" s="834" t="s">
        <v>2123</v>
      </c>
      <c r="F420" s="832" t="s">
        <v>2105</v>
      </c>
      <c r="G420" s="832" t="s">
        <v>2211</v>
      </c>
      <c r="H420" s="832" t="s">
        <v>545</v>
      </c>
      <c r="I420" s="832" t="s">
        <v>2212</v>
      </c>
      <c r="J420" s="832" t="s">
        <v>2213</v>
      </c>
      <c r="K420" s="832" t="s">
        <v>591</v>
      </c>
      <c r="L420" s="835">
        <v>88.1</v>
      </c>
      <c r="M420" s="835">
        <v>88.1</v>
      </c>
      <c r="N420" s="832">
        <v>1</v>
      </c>
      <c r="O420" s="836">
        <v>0.5</v>
      </c>
      <c r="P420" s="835"/>
      <c r="Q420" s="837">
        <v>0</v>
      </c>
      <c r="R420" s="832"/>
      <c r="S420" s="837">
        <v>0</v>
      </c>
      <c r="T420" s="836"/>
      <c r="U420" s="838">
        <v>0</v>
      </c>
    </row>
    <row r="421" spans="1:21" ht="14.4" customHeight="1" x14ac:dyDescent="0.3">
      <c r="A421" s="831">
        <v>30</v>
      </c>
      <c r="B421" s="832" t="s">
        <v>2104</v>
      </c>
      <c r="C421" s="832" t="s">
        <v>2110</v>
      </c>
      <c r="D421" s="833" t="s">
        <v>2760</v>
      </c>
      <c r="E421" s="834" t="s">
        <v>2123</v>
      </c>
      <c r="F421" s="832" t="s">
        <v>2105</v>
      </c>
      <c r="G421" s="832" t="s">
        <v>2279</v>
      </c>
      <c r="H421" s="832" t="s">
        <v>545</v>
      </c>
      <c r="I421" s="832" t="s">
        <v>2718</v>
      </c>
      <c r="J421" s="832" t="s">
        <v>832</v>
      </c>
      <c r="K421" s="832" t="s">
        <v>2719</v>
      </c>
      <c r="L421" s="835">
        <v>16.12</v>
      </c>
      <c r="M421" s="835">
        <v>16.12</v>
      </c>
      <c r="N421" s="832">
        <v>1</v>
      </c>
      <c r="O421" s="836">
        <v>0.5</v>
      </c>
      <c r="P421" s="835">
        <v>16.12</v>
      </c>
      <c r="Q421" s="837">
        <v>1</v>
      </c>
      <c r="R421" s="832">
        <v>1</v>
      </c>
      <c r="S421" s="837">
        <v>1</v>
      </c>
      <c r="T421" s="836">
        <v>0.5</v>
      </c>
      <c r="U421" s="838">
        <v>1</v>
      </c>
    </row>
    <row r="422" spans="1:21" ht="14.4" customHeight="1" x14ac:dyDescent="0.3">
      <c r="A422" s="831">
        <v>30</v>
      </c>
      <c r="B422" s="832" t="s">
        <v>2104</v>
      </c>
      <c r="C422" s="832" t="s">
        <v>2110</v>
      </c>
      <c r="D422" s="833" t="s">
        <v>2760</v>
      </c>
      <c r="E422" s="834" t="s">
        <v>2123</v>
      </c>
      <c r="F422" s="832" t="s">
        <v>2105</v>
      </c>
      <c r="G422" s="832" t="s">
        <v>2279</v>
      </c>
      <c r="H422" s="832" t="s">
        <v>545</v>
      </c>
      <c r="I422" s="832" t="s">
        <v>2720</v>
      </c>
      <c r="J422" s="832" t="s">
        <v>2721</v>
      </c>
      <c r="K422" s="832" t="s">
        <v>2722</v>
      </c>
      <c r="L422" s="835">
        <v>0</v>
      </c>
      <c r="M422" s="835">
        <v>0</v>
      </c>
      <c r="N422" s="832">
        <v>1</v>
      </c>
      <c r="O422" s="836">
        <v>0.5</v>
      </c>
      <c r="P422" s="835">
        <v>0</v>
      </c>
      <c r="Q422" s="837"/>
      <c r="R422" s="832">
        <v>1</v>
      </c>
      <c r="S422" s="837">
        <v>1</v>
      </c>
      <c r="T422" s="836">
        <v>0.5</v>
      </c>
      <c r="U422" s="838">
        <v>1</v>
      </c>
    </row>
    <row r="423" spans="1:21" ht="14.4" customHeight="1" x14ac:dyDescent="0.3">
      <c r="A423" s="831">
        <v>30</v>
      </c>
      <c r="B423" s="832" t="s">
        <v>2104</v>
      </c>
      <c r="C423" s="832" t="s">
        <v>2110</v>
      </c>
      <c r="D423" s="833" t="s">
        <v>2760</v>
      </c>
      <c r="E423" s="834" t="s">
        <v>2123</v>
      </c>
      <c r="F423" s="832" t="s">
        <v>2105</v>
      </c>
      <c r="G423" s="832" t="s">
        <v>2214</v>
      </c>
      <c r="H423" s="832" t="s">
        <v>577</v>
      </c>
      <c r="I423" s="832" t="s">
        <v>1700</v>
      </c>
      <c r="J423" s="832" t="s">
        <v>1026</v>
      </c>
      <c r="K423" s="832" t="s">
        <v>1677</v>
      </c>
      <c r="L423" s="835">
        <v>47.7</v>
      </c>
      <c r="M423" s="835">
        <v>47.7</v>
      </c>
      <c r="N423" s="832">
        <v>1</v>
      </c>
      <c r="O423" s="836">
        <v>0.5</v>
      </c>
      <c r="P423" s="835">
        <v>47.7</v>
      </c>
      <c r="Q423" s="837">
        <v>1</v>
      </c>
      <c r="R423" s="832">
        <v>1</v>
      </c>
      <c r="S423" s="837">
        <v>1</v>
      </c>
      <c r="T423" s="836">
        <v>0.5</v>
      </c>
      <c r="U423" s="838">
        <v>1</v>
      </c>
    </row>
    <row r="424" spans="1:21" ht="14.4" customHeight="1" x14ac:dyDescent="0.3">
      <c r="A424" s="831">
        <v>30</v>
      </c>
      <c r="B424" s="832" t="s">
        <v>2104</v>
      </c>
      <c r="C424" s="832" t="s">
        <v>2110</v>
      </c>
      <c r="D424" s="833" t="s">
        <v>2760</v>
      </c>
      <c r="E424" s="834" t="s">
        <v>2123</v>
      </c>
      <c r="F424" s="832" t="s">
        <v>2105</v>
      </c>
      <c r="G424" s="832" t="s">
        <v>2178</v>
      </c>
      <c r="H424" s="832" t="s">
        <v>577</v>
      </c>
      <c r="I424" s="832" t="s">
        <v>1708</v>
      </c>
      <c r="J424" s="832" t="s">
        <v>1709</v>
      </c>
      <c r="K424" s="832" t="s">
        <v>1710</v>
      </c>
      <c r="L424" s="835">
        <v>72.88</v>
      </c>
      <c r="M424" s="835">
        <v>72.88</v>
      </c>
      <c r="N424" s="832">
        <v>1</v>
      </c>
      <c r="O424" s="836">
        <v>0.5</v>
      </c>
      <c r="P424" s="835">
        <v>72.88</v>
      </c>
      <c r="Q424" s="837">
        <v>1</v>
      </c>
      <c r="R424" s="832">
        <v>1</v>
      </c>
      <c r="S424" s="837">
        <v>1</v>
      </c>
      <c r="T424" s="836">
        <v>0.5</v>
      </c>
      <c r="U424" s="838">
        <v>1</v>
      </c>
    </row>
    <row r="425" spans="1:21" ht="14.4" customHeight="1" x14ac:dyDescent="0.3">
      <c r="A425" s="831">
        <v>30</v>
      </c>
      <c r="B425" s="832" t="s">
        <v>2104</v>
      </c>
      <c r="C425" s="832" t="s">
        <v>2110</v>
      </c>
      <c r="D425" s="833" t="s">
        <v>2760</v>
      </c>
      <c r="E425" s="834" t="s">
        <v>2123</v>
      </c>
      <c r="F425" s="832" t="s">
        <v>2105</v>
      </c>
      <c r="G425" s="832" t="s">
        <v>2723</v>
      </c>
      <c r="H425" s="832" t="s">
        <v>545</v>
      </c>
      <c r="I425" s="832" t="s">
        <v>2724</v>
      </c>
      <c r="J425" s="832" t="s">
        <v>1982</v>
      </c>
      <c r="K425" s="832" t="s">
        <v>2725</v>
      </c>
      <c r="L425" s="835">
        <v>160.1</v>
      </c>
      <c r="M425" s="835">
        <v>160.1</v>
      </c>
      <c r="N425" s="832">
        <v>1</v>
      </c>
      <c r="O425" s="836">
        <v>0.5</v>
      </c>
      <c r="P425" s="835"/>
      <c r="Q425" s="837">
        <v>0</v>
      </c>
      <c r="R425" s="832"/>
      <c r="S425" s="837">
        <v>0</v>
      </c>
      <c r="T425" s="836"/>
      <c r="U425" s="838">
        <v>0</v>
      </c>
    </row>
    <row r="426" spans="1:21" ht="14.4" customHeight="1" x14ac:dyDescent="0.3">
      <c r="A426" s="831">
        <v>30</v>
      </c>
      <c r="B426" s="832" t="s">
        <v>2104</v>
      </c>
      <c r="C426" s="832" t="s">
        <v>2110</v>
      </c>
      <c r="D426" s="833" t="s">
        <v>2760</v>
      </c>
      <c r="E426" s="834" t="s">
        <v>2123</v>
      </c>
      <c r="F426" s="832" t="s">
        <v>2105</v>
      </c>
      <c r="G426" s="832" t="s">
        <v>2237</v>
      </c>
      <c r="H426" s="832" t="s">
        <v>545</v>
      </c>
      <c r="I426" s="832" t="s">
        <v>2238</v>
      </c>
      <c r="J426" s="832" t="s">
        <v>2239</v>
      </c>
      <c r="K426" s="832" t="s">
        <v>2240</v>
      </c>
      <c r="L426" s="835">
        <v>203.36</v>
      </c>
      <c r="M426" s="835">
        <v>203.36</v>
      </c>
      <c r="N426" s="832">
        <v>1</v>
      </c>
      <c r="O426" s="836">
        <v>0.5</v>
      </c>
      <c r="P426" s="835">
        <v>203.36</v>
      </c>
      <c r="Q426" s="837">
        <v>1</v>
      </c>
      <c r="R426" s="832">
        <v>1</v>
      </c>
      <c r="S426" s="837">
        <v>1</v>
      </c>
      <c r="T426" s="836">
        <v>0.5</v>
      </c>
      <c r="U426" s="838">
        <v>1</v>
      </c>
    </row>
    <row r="427" spans="1:21" ht="14.4" customHeight="1" x14ac:dyDescent="0.3">
      <c r="A427" s="831">
        <v>30</v>
      </c>
      <c r="B427" s="832" t="s">
        <v>2104</v>
      </c>
      <c r="C427" s="832" t="s">
        <v>2110</v>
      </c>
      <c r="D427" s="833" t="s">
        <v>2760</v>
      </c>
      <c r="E427" s="834" t="s">
        <v>2123</v>
      </c>
      <c r="F427" s="832" t="s">
        <v>2105</v>
      </c>
      <c r="G427" s="832" t="s">
        <v>2219</v>
      </c>
      <c r="H427" s="832" t="s">
        <v>545</v>
      </c>
      <c r="I427" s="832" t="s">
        <v>2241</v>
      </c>
      <c r="J427" s="832" t="s">
        <v>2242</v>
      </c>
      <c r="K427" s="832" t="s">
        <v>1992</v>
      </c>
      <c r="L427" s="835">
        <v>122.73</v>
      </c>
      <c r="M427" s="835">
        <v>122.73</v>
      </c>
      <c r="N427" s="832">
        <v>1</v>
      </c>
      <c r="O427" s="836">
        <v>0.5</v>
      </c>
      <c r="P427" s="835"/>
      <c r="Q427" s="837">
        <v>0</v>
      </c>
      <c r="R427" s="832"/>
      <c r="S427" s="837">
        <v>0</v>
      </c>
      <c r="T427" s="836"/>
      <c r="U427" s="838">
        <v>0</v>
      </c>
    </row>
    <row r="428" spans="1:21" ht="14.4" customHeight="1" x14ac:dyDescent="0.3">
      <c r="A428" s="831">
        <v>30</v>
      </c>
      <c r="B428" s="832" t="s">
        <v>2104</v>
      </c>
      <c r="C428" s="832" t="s">
        <v>2110</v>
      </c>
      <c r="D428" s="833" t="s">
        <v>2760</v>
      </c>
      <c r="E428" s="834" t="s">
        <v>2123</v>
      </c>
      <c r="F428" s="832" t="s">
        <v>2105</v>
      </c>
      <c r="G428" s="832" t="s">
        <v>2406</v>
      </c>
      <c r="H428" s="832" t="s">
        <v>577</v>
      </c>
      <c r="I428" s="832" t="s">
        <v>2613</v>
      </c>
      <c r="J428" s="832" t="s">
        <v>1978</v>
      </c>
      <c r="K428" s="832" t="s">
        <v>2614</v>
      </c>
      <c r="L428" s="835">
        <v>515</v>
      </c>
      <c r="M428" s="835">
        <v>515</v>
      </c>
      <c r="N428" s="832">
        <v>1</v>
      </c>
      <c r="O428" s="836">
        <v>1</v>
      </c>
      <c r="P428" s="835">
        <v>515</v>
      </c>
      <c r="Q428" s="837">
        <v>1</v>
      </c>
      <c r="R428" s="832">
        <v>1</v>
      </c>
      <c r="S428" s="837">
        <v>1</v>
      </c>
      <c r="T428" s="836">
        <v>1</v>
      </c>
      <c r="U428" s="838">
        <v>1</v>
      </c>
    </row>
    <row r="429" spans="1:21" ht="14.4" customHeight="1" x14ac:dyDescent="0.3">
      <c r="A429" s="831">
        <v>30</v>
      </c>
      <c r="B429" s="832" t="s">
        <v>2104</v>
      </c>
      <c r="C429" s="832" t="s">
        <v>2110</v>
      </c>
      <c r="D429" s="833" t="s">
        <v>2760</v>
      </c>
      <c r="E429" s="834" t="s">
        <v>2119</v>
      </c>
      <c r="F429" s="832" t="s">
        <v>2105</v>
      </c>
      <c r="G429" s="832" t="s">
        <v>2135</v>
      </c>
      <c r="H429" s="832" t="s">
        <v>577</v>
      </c>
      <c r="I429" s="832" t="s">
        <v>2726</v>
      </c>
      <c r="J429" s="832" t="s">
        <v>678</v>
      </c>
      <c r="K429" s="832" t="s">
        <v>2244</v>
      </c>
      <c r="L429" s="835">
        <v>264</v>
      </c>
      <c r="M429" s="835">
        <v>264</v>
      </c>
      <c r="N429" s="832">
        <v>1</v>
      </c>
      <c r="O429" s="836">
        <v>0.5</v>
      </c>
      <c r="P429" s="835">
        <v>264</v>
      </c>
      <c r="Q429" s="837">
        <v>1</v>
      </c>
      <c r="R429" s="832">
        <v>1</v>
      </c>
      <c r="S429" s="837">
        <v>1</v>
      </c>
      <c r="T429" s="836">
        <v>0.5</v>
      </c>
      <c r="U429" s="838">
        <v>1</v>
      </c>
    </row>
    <row r="430" spans="1:21" ht="14.4" customHeight="1" x14ac:dyDescent="0.3">
      <c r="A430" s="831">
        <v>30</v>
      </c>
      <c r="B430" s="832" t="s">
        <v>2104</v>
      </c>
      <c r="C430" s="832" t="s">
        <v>2110</v>
      </c>
      <c r="D430" s="833" t="s">
        <v>2760</v>
      </c>
      <c r="E430" s="834" t="s">
        <v>2119</v>
      </c>
      <c r="F430" s="832" t="s">
        <v>2105</v>
      </c>
      <c r="G430" s="832" t="s">
        <v>2143</v>
      </c>
      <c r="H430" s="832" t="s">
        <v>577</v>
      </c>
      <c r="I430" s="832" t="s">
        <v>1644</v>
      </c>
      <c r="J430" s="832" t="s">
        <v>814</v>
      </c>
      <c r="K430" s="832" t="s">
        <v>1645</v>
      </c>
      <c r="L430" s="835">
        <v>42.51</v>
      </c>
      <c r="M430" s="835">
        <v>42.51</v>
      </c>
      <c r="N430" s="832">
        <v>1</v>
      </c>
      <c r="O430" s="836">
        <v>0.5</v>
      </c>
      <c r="P430" s="835"/>
      <c r="Q430" s="837">
        <v>0</v>
      </c>
      <c r="R430" s="832"/>
      <c r="S430" s="837">
        <v>0</v>
      </c>
      <c r="T430" s="836"/>
      <c r="U430" s="838">
        <v>0</v>
      </c>
    </row>
    <row r="431" spans="1:21" ht="14.4" customHeight="1" x14ac:dyDescent="0.3">
      <c r="A431" s="831">
        <v>30</v>
      </c>
      <c r="B431" s="832" t="s">
        <v>2104</v>
      </c>
      <c r="C431" s="832" t="s">
        <v>2110</v>
      </c>
      <c r="D431" s="833" t="s">
        <v>2760</v>
      </c>
      <c r="E431" s="834" t="s">
        <v>2119</v>
      </c>
      <c r="F431" s="832" t="s">
        <v>2105</v>
      </c>
      <c r="G431" s="832" t="s">
        <v>2727</v>
      </c>
      <c r="H431" s="832" t="s">
        <v>545</v>
      </c>
      <c r="I431" s="832" t="s">
        <v>2728</v>
      </c>
      <c r="J431" s="832" t="s">
        <v>2729</v>
      </c>
      <c r="K431" s="832" t="s">
        <v>2730</v>
      </c>
      <c r="L431" s="835">
        <v>0</v>
      </c>
      <c r="M431" s="835">
        <v>0</v>
      </c>
      <c r="N431" s="832">
        <v>1</v>
      </c>
      <c r="O431" s="836">
        <v>1</v>
      </c>
      <c r="P431" s="835">
        <v>0</v>
      </c>
      <c r="Q431" s="837"/>
      <c r="R431" s="832">
        <v>1</v>
      </c>
      <c r="S431" s="837">
        <v>1</v>
      </c>
      <c r="T431" s="836">
        <v>1</v>
      </c>
      <c r="U431" s="838">
        <v>1</v>
      </c>
    </row>
    <row r="432" spans="1:21" ht="14.4" customHeight="1" x14ac:dyDescent="0.3">
      <c r="A432" s="831">
        <v>30</v>
      </c>
      <c r="B432" s="832" t="s">
        <v>2104</v>
      </c>
      <c r="C432" s="832" t="s">
        <v>2110</v>
      </c>
      <c r="D432" s="833" t="s">
        <v>2760</v>
      </c>
      <c r="E432" s="834" t="s">
        <v>2119</v>
      </c>
      <c r="F432" s="832" t="s">
        <v>2105</v>
      </c>
      <c r="G432" s="832" t="s">
        <v>2731</v>
      </c>
      <c r="H432" s="832" t="s">
        <v>577</v>
      </c>
      <c r="I432" s="832" t="s">
        <v>1876</v>
      </c>
      <c r="J432" s="832" t="s">
        <v>1877</v>
      </c>
      <c r="K432" s="832" t="s">
        <v>1878</v>
      </c>
      <c r="L432" s="835">
        <v>88.92</v>
      </c>
      <c r="M432" s="835">
        <v>88.92</v>
      </c>
      <c r="N432" s="832">
        <v>1</v>
      </c>
      <c r="O432" s="836">
        <v>0.5</v>
      </c>
      <c r="P432" s="835">
        <v>88.92</v>
      </c>
      <c r="Q432" s="837">
        <v>1</v>
      </c>
      <c r="R432" s="832">
        <v>1</v>
      </c>
      <c r="S432" s="837">
        <v>1</v>
      </c>
      <c r="T432" s="836">
        <v>0.5</v>
      </c>
      <c r="U432" s="838">
        <v>1</v>
      </c>
    </row>
    <row r="433" spans="1:21" ht="14.4" customHeight="1" x14ac:dyDescent="0.3">
      <c r="A433" s="831">
        <v>30</v>
      </c>
      <c r="B433" s="832" t="s">
        <v>2104</v>
      </c>
      <c r="C433" s="832" t="s">
        <v>2110</v>
      </c>
      <c r="D433" s="833" t="s">
        <v>2760</v>
      </c>
      <c r="E433" s="834" t="s">
        <v>2119</v>
      </c>
      <c r="F433" s="832" t="s">
        <v>2105</v>
      </c>
      <c r="G433" s="832" t="s">
        <v>2258</v>
      </c>
      <c r="H433" s="832" t="s">
        <v>545</v>
      </c>
      <c r="I433" s="832" t="s">
        <v>2259</v>
      </c>
      <c r="J433" s="832" t="s">
        <v>2260</v>
      </c>
      <c r="K433" s="832" t="s">
        <v>2261</v>
      </c>
      <c r="L433" s="835">
        <v>760.22</v>
      </c>
      <c r="M433" s="835">
        <v>760.22</v>
      </c>
      <c r="N433" s="832">
        <v>1</v>
      </c>
      <c r="O433" s="836">
        <v>0.5</v>
      </c>
      <c r="P433" s="835"/>
      <c r="Q433" s="837">
        <v>0</v>
      </c>
      <c r="R433" s="832"/>
      <c r="S433" s="837">
        <v>0</v>
      </c>
      <c r="T433" s="836"/>
      <c r="U433" s="838">
        <v>0</v>
      </c>
    </row>
    <row r="434" spans="1:21" ht="14.4" customHeight="1" x14ac:dyDescent="0.3">
      <c r="A434" s="831">
        <v>30</v>
      </c>
      <c r="B434" s="832" t="s">
        <v>2104</v>
      </c>
      <c r="C434" s="832" t="s">
        <v>2110</v>
      </c>
      <c r="D434" s="833" t="s">
        <v>2760</v>
      </c>
      <c r="E434" s="834" t="s">
        <v>2119</v>
      </c>
      <c r="F434" s="832" t="s">
        <v>2105</v>
      </c>
      <c r="G434" s="832" t="s">
        <v>2262</v>
      </c>
      <c r="H434" s="832" t="s">
        <v>545</v>
      </c>
      <c r="I434" s="832" t="s">
        <v>2732</v>
      </c>
      <c r="J434" s="832" t="s">
        <v>778</v>
      </c>
      <c r="K434" s="832" t="s">
        <v>2147</v>
      </c>
      <c r="L434" s="835">
        <v>0</v>
      </c>
      <c r="M434" s="835">
        <v>0</v>
      </c>
      <c r="N434" s="832">
        <v>2</v>
      </c>
      <c r="O434" s="836">
        <v>1</v>
      </c>
      <c r="P434" s="835">
        <v>0</v>
      </c>
      <c r="Q434" s="837"/>
      <c r="R434" s="832">
        <v>2</v>
      </c>
      <c r="S434" s="837">
        <v>1</v>
      </c>
      <c r="T434" s="836">
        <v>1</v>
      </c>
      <c r="U434" s="838">
        <v>1</v>
      </c>
    </row>
    <row r="435" spans="1:21" ht="14.4" customHeight="1" x14ac:dyDescent="0.3">
      <c r="A435" s="831">
        <v>30</v>
      </c>
      <c r="B435" s="832" t="s">
        <v>2104</v>
      </c>
      <c r="C435" s="832" t="s">
        <v>2110</v>
      </c>
      <c r="D435" s="833" t="s">
        <v>2760</v>
      </c>
      <c r="E435" s="834" t="s">
        <v>2119</v>
      </c>
      <c r="F435" s="832" t="s">
        <v>2105</v>
      </c>
      <c r="G435" s="832" t="s">
        <v>2265</v>
      </c>
      <c r="H435" s="832" t="s">
        <v>545</v>
      </c>
      <c r="I435" s="832" t="s">
        <v>2266</v>
      </c>
      <c r="J435" s="832" t="s">
        <v>2267</v>
      </c>
      <c r="K435" s="832" t="s">
        <v>2268</v>
      </c>
      <c r="L435" s="835">
        <v>0</v>
      </c>
      <c r="M435" s="835">
        <v>0</v>
      </c>
      <c r="N435" s="832">
        <v>1</v>
      </c>
      <c r="O435" s="836">
        <v>0.5</v>
      </c>
      <c r="P435" s="835"/>
      <c r="Q435" s="837"/>
      <c r="R435" s="832"/>
      <c r="S435" s="837">
        <v>0</v>
      </c>
      <c r="T435" s="836"/>
      <c r="U435" s="838">
        <v>0</v>
      </c>
    </row>
    <row r="436" spans="1:21" ht="14.4" customHeight="1" x14ac:dyDescent="0.3">
      <c r="A436" s="831">
        <v>30</v>
      </c>
      <c r="B436" s="832" t="s">
        <v>2104</v>
      </c>
      <c r="C436" s="832" t="s">
        <v>2110</v>
      </c>
      <c r="D436" s="833" t="s">
        <v>2760</v>
      </c>
      <c r="E436" s="834" t="s">
        <v>2119</v>
      </c>
      <c r="F436" s="832" t="s">
        <v>2105</v>
      </c>
      <c r="G436" s="832" t="s">
        <v>2161</v>
      </c>
      <c r="H436" s="832" t="s">
        <v>545</v>
      </c>
      <c r="I436" s="832" t="s">
        <v>2269</v>
      </c>
      <c r="J436" s="832" t="s">
        <v>929</v>
      </c>
      <c r="K436" s="832" t="s">
        <v>2164</v>
      </c>
      <c r="L436" s="835">
        <v>0</v>
      </c>
      <c r="M436" s="835">
        <v>0</v>
      </c>
      <c r="N436" s="832">
        <v>1</v>
      </c>
      <c r="O436" s="836">
        <v>0.5</v>
      </c>
      <c r="P436" s="835">
        <v>0</v>
      </c>
      <c r="Q436" s="837"/>
      <c r="R436" s="832">
        <v>1</v>
      </c>
      <c r="S436" s="837">
        <v>1</v>
      </c>
      <c r="T436" s="836">
        <v>0.5</v>
      </c>
      <c r="U436" s="838">
        <v>1</v>
      </c>
    </row>
    <row r="437" spans="1:21" ht="14.4" customHeight="1" x14ac:dyDescent="0.3">
      <c r="A437" s="831">
        <v>30</v>
      </c>
      <c r="B437" s="832" t="s">
        <v>2104</v>
      </c>
      <c r="C437" s="832" t="s">
        <v>2110</v>
      </c>
      <c r="D437" s="833" t="s">
        <v>2760</v>
      </c>
      <c r="E437" s="834" t="s">
        <v>2119</v>
      </c>
      <c r="F437" s="832" t="s">
        <v>2105</v>
      </c>
      <c r="G437" s="832" t="s">
        <v>2572</v>
      </c>
      <c r="H437" s="832" t="s">
        <v>545</v>
      </c>
      <c r="I437" s="832" t="s">
        <v>2733</v>
      </c>
      <c r="J437" s="832" t="s">
        <v>2574</v>
      </c>
      <c r="K437" s="832" t="s">
        <v>2734</v>
      </c>
      <c r="L437" s="835">
        <v>122.73</v>
      </c>
      <c r="M437" s="835">
        <v>122.73</v>
      </c>
      <c r="N437" s="832">
        <v>1</v>
      </c>
      <c r="O437" s="836">
        <v>1</v>
      </c>
      <c r="P437" s="835">
        <v>122.73</v>
      </c>
      <c r="Q437" s="837">
        <v>1</v>
      </c>
      <c r="R437" s="832">
        <v>1</v>
      </c>
      <c r="S437" s="837">
        <v>1</v>
      </c>
      <c r="T437" s="836">
        <v>1</v>
      </c>
      <c r="U437" s="838">
        <v>1</v>
      </c>
    </row>
    <row r="438" spans="1:21" ht="14.4" customHeight="1" x14ac:dyDescent="0.3">
      <c r="A438" s="831">
        <v>30</v>
      </c>
      <c r="B438" s="832" t="s">
        <v>2104</v>
      </c>
      <c r="C438" s="832" t="s">
        <v>2110</v>
      </c>
      <c r="D438" s="833" t="s">
        <v>2760</v>
      </c>
      <c r="E438" s="834" t="s">
        <v>2119</v>
      </c>
      <c r="F438" s="832" t="s">
        <v>2105</v>
      </c>
      <c r="G438" s="832" t="s">
        <v>2211</v>
      </c>
      <c r="H438" s="832" t="s">
        <v>545</v>
      </c>
      <c r="I438" s="832" t="s">
        <v>2212</v>
      </c>
      <c r="J438" s="832" t="s">
        <v>2213</v>
      </c>
      <c r="K438" s="832" t="s">
        <v>591</v>
      </c>
      <c r="L438" s="835">
        <v>88.1</v>
      </c>
      <c r="M438" s="835">
        <v>88.1</v>
      </c>
      <c r="N438" s="832">
        <v>1</v>
      </c>
      <c r="O438" s="836">
        <v>0.5</v>
      </c>
      <c r="P438" s="835">
        <v>88.1</v>
      </c>
      <c r="Q438" s="837">
        <v>1</v>
      </c>
      <c r="R438" s="832">
        <v>1</v>
      </c>
      <c r="S438" s="837">
        <v>1</v>
      </c>
      <c r="T438" s="836">
        <v>0.5</v>
      </c>
      <c r="U438" s="838">
        <v>1</v>
      </c>
    </row>
    <row r="439" spans="1:21" ht="14.4" customHeight="1" x14ac:dyDescent="0.3">
      <c r="A439" s="831">
        <v>30</v>
      </c>
      <c r="B439" s="832" t="s">
        <v>2104</v>
      </c>
      <c r="C439" s="832" t="s">
        <v>2110</v>
      </c>
      <c r="D439" s="833" t="s">
        <v>2760</v>
      </c>
      <c r="E439" s="834" t="s">
        <v>2119</v>
      </c>
      <c r="F439" s="832" t="s">
        <v>2105</v>
      </c>
      <c r="G439" s="832" t="s">
        <v>2279</v>
      </c>
      <c r="H439" s="832" t="s">
        <v>545</v>
      </c>
      <c r="I439" s="832" t="s">
        <v>2280</v>
      </c>
      <c r="J439" s="832" t="s">
        <v>832</v>
      </c>
      <c r="K439" s="832" t="s">
        <v>2281</v>
      </c>
      <c r="L439" s="835">
        <v>103.67</v>
      </c>
      <c r="M439" s="835">
        <v>103.67</v>
      </c>
      <c r="N439" s="832">
        <v>1</v>
      </c>
      <c r="O439" s="836">
        <v>0.5</v>
      </c>
      <c r="P439" s="835">
        <v>103.67</v>
      </c>
      <c r="Q439" s="837">
        <v>1</v>
      </c>
      <c r="R439" s="832">
        <v>1</v>
      </c>
      <c r="S439" s="837">
        <v>1</v>
      </c>
      <c r="T439" s="836">
        <v>0.5</v>
      </c>
      <c r="U439" s="838">
        <v>1</v>
      </c>
    </row>
    <row r="440" spans="1:21" ht="14.4" customHeight="1" x14ac:dyDescent="0.3">
      <c r="A440" s="831">
        <v>30</v>
      </c>
      <c r="B440" s="832" t="s">
        <v>2104</v>
      </c>
      <c r="C440" s="832" t="s">
        <v>2110</v>
      </c>
      <c r="D440" s="833" t="s">
        <v>2760</v>
      </c>
      <c r="E440" s="834" t="s">
        <v>2119</v>
      </c>
      <c r="F440" s="832" t="s">
        <v>2105</v>
      </c>
      <c r="G440" s="832" t="s">
        <v>2279</v>
      </c>
      <c r="H440" s="832" t="s">
        <v>545</v>
      </c>
      <c r="I440" s="832" t="s">
        <v>2585</v>
      </c>
      <c r="J440" s="832" t="s">
        <v>832</v>
      </c>
      <c r="K440" s="832" t="s">
        <v>2471</v>
      </c>
      <c r="L440" s="835">
        <v>32.25</v>
      </c>
      <c r="M440" s="835">
        <v>32.25</v>
      </c>
      <c r="N440" s="832">
        <v>1</v>
      </c>
      <c r="O440" s="836">
        <v>0.5</v>
      </c>
      <c r="P440" s="835"/>
      <c r="Q440" s="837">
        <v>0</v>
      </c>
      <c r="R440" s="832"/>
      <c r="S440" s="837">
        <v>0</v>
      </c>
      <c r="T440" s="836"/>
      <c r="U440" s="838">
        <v>0</v>
      </c>
    </row>
    <row r="441" spans="1:21" ht="14.4" customHeight="1" x14ac:dyDescent="0.3">
      <c r="A441" s="831">
        <v>30</v>
      </c>
      <c r="B441" s="832" t="s">
        <v>2104</v>
      </c>
      <c r="C441" s="832" t="s">
        <v>2110</v>
      </c>
      <c r="D441" s="833" t="s">
        <v>2760</v>
      </c>
      <c r="E441" s="834" t="s">
        <v>2119</v>
      </c>
      <c r="F441" s="832" t="s">
        <v>2105</v>
      </c>
      <c r="G441" s="832" t="s">
        <v>2285</v>
      </c>
      <c r="H441" s="832" t="s">
        <v>545</v>
      </c>
      <c r="I441" s="832" t="s">
        <v>2286</v>
      </c>
      <c r="J441" s="832" t="s">
        <v>2287</v>
      </c>
      <c r="K441" s="832" t="s">
        <v>2142</v>
      </c>
      <c r="L441" s="835">
        <v>21.92</v>
      </c>
      <c r="M441" s="835">
        <v>21.92</v>
      </c>
      <c r="N441" s="832">
        <v>1</v>
      </c>
      <c r="O441" s="836">
        <v>0.5</v>
      </c>
      <c r="P441" s="835"/>
      <c r="Q441" s="837">
        <v>0</v>
      </c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30</v>
      </c>
      <c r="B442" s="832" t="s">
        <v>2104</v>
      </c>
      <c r="C442" s="832" t="s">
        <v>2110</v>
      </c>
      <c r="D442" s="833" t="s">
        <v>2760</v>
      </c>
      <c r="E442" s="834" t="s">
        <v>2119</v>
      </c>
      <c r="F442" s="832" t="s">
        <v>2105</v>
      </c>
      <c r="G442" s="832" t="s">
        <v>2237</v>
      </c>
      <c r="H442" s="832" t="s">
        <v>545</v>
      </c>
      <c r="I442" s="832" t="s">
        <v>2735</v>
      </c>
      <c r="J442" s="832" t="s">
        <v>2239</v>
      </c>
      <c r="K442" s="832" t="s">
        <v>2736</v>
      </c>
      <c r="L442" s="835">
        <v>704.59</v>
      </c>
      <c r="M442" s="835">
        <v>704.59</v>
      </c>
      <c r="N442" s="832">
        <v>1</v>
      </c>
      <c r="O442" s="836">
        <v>0.5</v>
      </c>
      <c r="P442" s="835">
        <v>704.59</v>
      </c>
      <c r="Q442" s="837">
        <v>1</v>
      </c>
      <c r="R442" s="832">
        <v>1</v>
      </c>
      <c r="S442" s="837">
        <v>1</v>
      </c>
      <c r="T442" s="836">
        <v>0.5</v>
      </c>
      <c r="U442" s="838">
        <v>1</v>
      </c>
    </row>
    <row r="443" spans="1:21" ht="14.4" customHeight="1" x14ac:dyDescent="0.3">
      <c r="A443" s="831">
        <v>30</v>
      </c>
      <c r="B443" s="832" t="s">
        <v>2104</v>
      </c>
      <c r="C443" s="832" t="s">
        <v>2110</v>
      </c>
      <c r="D443" s="833" t="s">
        <v>2760</v>
      </c>
      <c r="E443" s="834" t="s">
        <v>2119</v>
      </c>
      <c r="F443" s="832" t="s">
        <v>2105</v>
      </c>
      <c r="G443" s="832" t="s">
        <v>2188</v>
      </c>
      <c r="H443" s="832" t="s">
        <v>577</v>
      </c>
      <c r="I443" s="832" t="s">
        <v>1844</v>
      </c>
      <c r="J443" s="832" t="s">
        <v>1845</v>
      </c>
      <c r="K443" s="832" t="s">
        <v>1846</v>
      </c>
      <c r="L443" s="835">
        <v>0</v>
      </c>
      <c r="M443" s="835">
        <v>0</v>
      </c>
      <c r="N443" s="832">
        <v>1</v>
      </c>
      <c r="O443" s="836">
        <v>0.5</v>
      </c>
      <c r="P443" s="835"/>
      <c r="Q443" s="837"/>
      <c r="R443" s="832"/>
      <c r="S443" s="837">
        <v>0</v>
      </c>
      <c r="T443" s="836"/>
      <c r="U443" s="838">
        <v>0</v>
      </c>
    </row>
    <row r="444" spans="1:21" ht="14.4" customHeight="1" x14ac:dyDescent="0.3">
      <c r="A444" s="831">
        <v>30</v>
      </c>
      <c r="B444" s="832" t="s">
        <v>2104</v>
      </c>
      <c r="C444" s="832" t="s">
        <v>2110</v>
      </c>
      <c r="D444" s="833" t="s">
        <v>2760</v>
      </c>
      <c r="E444" s="834" t="s">
        <v>2116</v>
      </c>
      <c r="F444" s="832" t="s">
        <v>2105</v>
      </c>
      <c r="G444" s="832" t="s">
        <v>2125</v>
      </c>
      <c r="H444" s="832" t="s">
        <v>577</v>
      </c>
      <c r="I444" s="832" t="s">
        <v>1826</v>
      </c>
      <c r="J444" s="832" t="s">
        <v>590</v>
      </c>
      <c r="K444" s="832" t="s">
        <v>591</v>
      </c>
      <c r="L444" s="835">
        <v>21.76</v>
      </c>
      <c r="M444" s="835">
        <v>21.76</v>
      </c>
      <c r="N444" s="832">
        <v>1</v>
      </c>
      <c r="O444" s="836">
        <v>0.5</v>
      </c>
      <c r="P444" s="835"/>
      <c r="Q444" s="837">
        <v>0</v>
      </c>
      <c r="R444" s="832"/>
      <c r="S444" s="837">
        <v>0</v>
      </c>
      <c r="T444" s="836"/>
      <c r="U444" s="838">
        <v>0</v>
      </c>
    </row>
    <row r="445" spans="1:21" ht="14.4" customHeight="1" x14ac:dyDescent="0.3">
      <c r="A445" s="831">
        <v>30</v>
      </c>
      <c r="B445" s="832" t="s">
        <v>2104</v>
      </c>
      <c r="C445" s="832" t="s">
        <v>2110</v>
      </c>
      <c r="D445" s="833" t="s">
        <v>2760</v>
      </c>
      <c r="E445" s="834" t="s">
        <v>2116</v>
      </c>
      <c r="F445" s="832" t="s">
        <v>2105</v>
      </c>
      <c r="G445" s="832" t="s">
        <v>2130</v>
      </c>
      <c r="H445" s="832" t="s">
        <v>577</v>
      </c>
      <c r="I445" s="832" t="s">
        <v>1687</v>
      </c>
      <c r="J445" s="832" t="s">
        <v>581</v>
      </c>
      <c r="K445" s="832" t="s">
        <v>1688</v>
      </c>
      <c r="L445" s="835">
        <v>62.18</v>
      </c>
      <c r="M445" s="835">
        <v>62.18</v>
      </c>
      <c r="N445" s="832">
        <v>1</v>
      </c>
      <c r="O445" s="836">
        <v>0.5</v>
      </c>
      <c r="P445" s="835"/>
      <c r="Q445" s="837">
        <v>0</v>
      </c>
      <c r="R445" s="832"/>
      <c r="S445" s="837">
        <v>0</v>
      </c>
      <c r="T445" s="836"/>
      <c r="U445" s="838">
        <v>0</v>
      </c>
    </row>
    <row r="446" spans="1:21" ht="14.4" customHeight="1" x14ac:dyDescent="0.3">
      <c r="A446" s="831">
        <v>30</v>
      </c>
      <c r="B446" s="832" t="s">
        <v>2104</v>
      </c>
      <c r="C446" s="832" t="s">
        <v>2110</v>
      </c>
      <c r="D446" s="833" t="s">
        <v>2760</v>
      </c>
      <c r="E446" s="834" t="s">
        <v>2116</v>
      </c>
      <c r="F446" s="832" t="s">
        <v>2105</v>
      </c>
      <c r="G446" s="832" t="s">
        <v>2737</v>
      </c>
      <c r="H446" s="832" t="s">
        <v>545</v>
      </c>
      <c r="I446" s="832" t="s">
        <v>2738</v>
      </c>
      <c r="J446" s="832" t="s">
        <v>1088</v>
      </c>
      <c r="K446" s="832" t="s">
        <v>2739</v>
      </c>
      <c r="L446" s="835">
        <v>150.1</v>
      </c>
      <c r="M446" s="835">
        <v>150.1</v>
      </c>
      <c r="N446" s="832">
        <v>1</v>
      </c>
      <c r="O446" s="836">
        <v>0.5</v>
      </c>
      <c r="P446" s="835"/>
      <c r="Q446" s="837">
        <v>0</v>
      </c>
      <c r="R446" s="832"/>
      <c r="S446" s="837">
        <v>0</v>
      </c>
      <c r="T446" s="836"/>
      <c r="U446" s="838">
        <v>0</v>
      </c>
    </row>
    <row r="447" spans="1:21" ht="14.4" customHeight="1" x14ac:dyDescent="0.3">
      <c r="A447" s="831">
        <v>30</v>
      </c>
      <c r="B447" s="832" t="s">
        <v>2104</v>
      </c>
      <c r="C447" s="832" t="s">
        <v>2110</v>
      </c>
      <c r="D447" s="833" t="s">
        <v>2760</v>
      </c>
      <c r="E447" s="834" t="s">
        <v>2116</v>
      </c>
      <c r="F447" s="832" t="s">
        <v>2105</v>
      </c>
      <c r="G447" s="832" t="s">
        <v>2131</v>
      </c>
      <c r="H447" s="832" t="s">
        <v>577</v>
      </c>
      <c r="I447" s="832" t="s">
        <v>1741</v>
      </c>
      <c r="J447" s="832" t="s">
        <v>1737</v>
      </c>
      <c r="K447" s="832" t="s">
        <v>1742</v>
      </c>
      <c r="L447" s="835">
        <v>93.18</v>
      </c>
      <c r="M447" s="835">
        <v>186.36</v>
      </c>
      <c r="N447" s="832">
        <v>2</v>
      </c>
      <c r="O447" s="836">
        <v>1</v>
      </c>
      <c r="P447" s="835"/>
      <c r="Q447" s="837">
        <v>0</v>
      </c>
      <c r="R447" s="832"/>
      <c r="S447" s="837">
        <v>0</v>
      </c>
      <c r="T447" s="836"/>
      <c r="U447" s="838">
        <v>0</v>
      </c>
    </row>
    <row r="448" spans="1:21" ht="14.4" customHeight="1" x14ac:dyDescent="0.3">
      <c r="A448" s="831">
        <v>30</v>
      </c>
      <c r="B448" s="832" t="s">
        <v>2104</v>
      </c>
      <c r="C448" s="832" t="s">
        <v>2110</v>
      </c>
      <c r="D448" s="833" t="s">
        <v>2760</v>
      </c>
      <c r="E448" s="834" t="s">
        <v>2116</v>
      </c>
      <c r="F448" s="832" t="s">
        <v>2105</v>
      </c>
      <c r="G448" s="832" t="s">
        <v>2428</v>
      </c>
      <c r="H448" s="832" t="s">
        <v>577</v>
      </c>
      <c r="I448" s="832" t="s">
        <v>1673</v>
      </c>
      <c r="J448" s="832" t="s">
        <v>1674</v>
      </c>
      <c r="K448" s="832" t="s">
        <v>1675</v>
      </c>
      <c r="L448" s="835">
        <v>17.559999999999999</v>
      </c>
      <c r="M448" s="835">
        <v>17.559999999999999</v>
      </c>
      <c r="N448" s="832">
        <v>1</v>
      </c>
      <c r="O448" s="836">
        <v>0.5</v>
      </c>
      <c r="P448" s="835"/>
      <c r="Q448" s="837">
        <v>0</v>
      </c>
      <c r="R448" s="832"/>
      <c r="S448" s="837">
        <v>0</v>
      </c>
      <c r="T448" s="836"/>
      <c r="U448" s="838">
        <v>0</v>
      </c>
    </row>
    <row r="449" spans="1:21" ht="14.4" customHeight="1" x14ac:dyDescent="0.3">
      <c r="A449" s="831">
        <v>30</v>
      </c>
      <c r="B449" s="832" t="s">
        <v>2104</v>
      </c>
      <c r="C449" s="832" t="s">
        <v>2110</v>
      </c>
      <c r="D449" s="833" t="s">
        <v>2760</v>
      </c>
      <c r="E449" s="834" t="s">
        <v>2116</v>
      </c>
      <c r="F449" s="832" t="s">
        <v>2105</v>
      </c>
      <c r="G449" s="832" t="s">
        <v>2430</v>
      </c>
      <c r="H449" s="832" t="s">
        <v>545</v>
      </c>
      <c r="I449" s="832" t="s">
        <v>2431</v>
      </c>
      <c r="J449" s="832" t="s">
        <v>2432</v>
      </c>
      <c r="K449" s="832" t="s">
        <v>2433</v>
      </c>
      <c r="L449" s="835">
        <v>772.5</v>
      </c>
      <c r="M449" s="835">
        <v>772.5</v>
      </c>
      <c r="N449" s="832">
        <v>1</v>
      </c>
      <c r="O449" s="836">
        <v>0.5</v>
      </c>
      <c r="P449" s="835"/>
      <c r="Q449" s="837">
        <v>0</v>
      </c>
      <c r="R449" s="832"/>
      <c r="S449" s="837">
        <v>0</v>
      </c>
      <c r="T449" s="836"/>
      <c r="U449" s="838">
        <v>0</v>
      </c>
    </row>
    <row r="450" spans="1:21" ht="14.4" customHeight="1" x14ac:dyDescent="0.3">
      <c r="A450" s="831">
        <v>30</v>
      </c>
      <c r="B450" s="832" t="s">
        <v>2104</v>
      </c>
      <c r="C450" s="832" t="s">
        <v>2110</v>
      </c>
      <c r="D450" s="833" t="s">
        <v>2760</v>
      </c>
      <c r="E450" s="834" t="s">
        <v>2116</v>
      </c>
      <c r="F450" s="832" t="s">
        <v>2105</v>
      </c>
      <c r="G450" s="832" t="s">
        <v>2547</v>
      </c>
      <c r="H450" s="832" t="s">
        <v>545</v>
      </c>
      <c r="I450" s="832" t="s">
        <v>2548</v>
      </c>
      <c r="J450" s="832" t="s">
        <v>2549</v>
      </c>
      <c r="K450" s="832" t="s">
        <v>2550</v>
      </c>
      <c r="L450" s="835">
        <v>23.72</v>
      </c>
      <c r="M450" s="835">
        <v>23.72</v>
      </c>
      <c r="N450" s="832">
        <v>1</v>
      </c>
      <c r="O450" s="836">
        <v>0.5</v>
      </c>
      <c r="P450" s="835"/>
      <c r="Q450" s="837">
        <v>0</v>
      </c>
      <c r="R450" s="832"/>
      <c r="S450" s="837">
        <v>0</v>
      </c>
      <c r="T450" s="836"/>
      <c r="U450" s="838">
        <v>0</v>
      </c>
    </row>
    <row r="451" spans="1:21" ht="14.4" customHeight="1" x14ac:dyDescent="0.3">
      <c r="A451" s="831">
        <v>30</v>
      </c>
      <c r="B451" s="832" t="s">
        <v>2104</v>
      </c>
      <c r="C451" s="832" t="s">
        <v>2110</v>
      </c>
      <c r="D451" s="833" t="s">
        <v>2760</v>
      </c>
      <c r="E451" s="834" t="s">
        <v>2116</v>
      </c>
      <c r="F451" s="832" t="s">
        <v>2105</v>
      </c>
      <c r="G451" s="832" t="s">
        <v>2136</v>
      </c>
      <c r="H451" s="832" t="s">
        <v>545</v>
      </c>
      <c r="I451" s="832" t="s">
        <v>2137</v>
      </c>
      <c r="J451" s="832" t="s">
        <v>711</v>
      </c>
      <c r="K451" s="832" t="s">
        <v>2138</v>
      </c>
      <c r="L451" s="835">
        <v>45.56</v>
      </c>
      <c r="M451" s="835">
        <v>45.56</v>
      </c>
      <c r="N451" s="832">
        <v>1</v>
      </c>
      <c r="O451" s="836">
        <v>0.5</v>
      </c>
      <c r="P451" s="835"/>
      <c r="Q451" s="837">
        <v>0</v>
      </c>
      <c r="R451" s="832"/>
      <c r="S451" s="837">
        <v>0</v>
      </c>
      <c r="T451" s="836"/>
      <c r="U451" s="838">
        <v>0</v>
      </c>
    </row>
    <row r="452" spans="1:21" ht="14.4" customHeight="1" x14ac:dyDescent="0.3">
      <c r="A452" s="831">
        <v>30</v>
      </c>
      <c r="B452" s="832" t="s">
        <v>2104</v>
      </c>
      <c r="C452" s="832" t="s">
        <v>2110</v>
      </c>
      <c r="D452" s="833" t="s">
        <v>2760</v>
      </c>
      <c r="E452" s="834" t="s">
        <v>2116</v>
      </c>
      <c r="F452" s="832" t="s">
        <v>2105</v>
      </c>
      <c r="G452" s="832" t="s">
        <v>2323</v>
      </c>
      <c r="H452" s="832" t="s">
        <v>545</v>
      </c>
      <c r="I452" s="832" t="s">
        <v>2740</v>
      </c>
      <c r="J452" s="832" t="s">
        <v>1237</v>
      </c>
      <c r="K452" s="832" t="s">
        <v>2326</v>
      </c>
      <c r="L452" s="835">
        <v>46.75</v>
      </c>
      <c r="M452" s="835">
        <v>140.25</v>
      </c>
      <c r="N452" s="832">
        <v>3</v>
      </c>
      <c r="O452" s="836">
        <v>1</v>
      </c>
      <c r="P452" s="835"/>
      <c r="Q452" s="837">
        <v>0</v>
      </c>
      <c r="R452" s="832"/>
      <c r="S452" s="837">
        <v>0</v>
      </c>
      <c r="T452" s="836"/>
      <c r="U452" s="838">
        <v>0</v>
      </c>
    </row>
    <row r="453" spans="1:21" ht="14.4" customHeight="1" x14ac:dyDescent="0.3">
      <c r="A453" s="831">
        <v>30</v>
      </c>
      <c r="B453" s="832" t="s">
        <v>2104</v>
      </c>
      <c r="C453" s="832" t="s">
        <v>2110</v>
      </c>
      <c r="D453" s="833" t="s">
        <v>2760</v>
      </c>
      <c r="E453" s="834" t="s">
        <v>2116</v>
      </c>
      <c r="F453" s="832" t="s">
        <v>2105</v>
      </c>
      <c r="G453" s="832" t="s">
        <v>2741</v>
      </c>
      <c r="H453" s="832" t="s">
        <v>545</v>
      </c>
      <c r="I453" s="832" t="s">
        <v>2742</v>
      </c>
      <c r="J453" s="832" t="s">
        <v>770</v>
      </c>
      <c r="K453" s="832" t="s">
        <v>2743</v>
      </c>
      <c r="L453" s="835">
        <v>159.16999999999999</v>
      </c>
      <c r="M453" s="835">
        <v>159.16999999999999</v>
      </c>
      <c r="N453" s="832">
        <v>1</v>
      </c>
      <c r="O453" s="836">
        <v>0.5</v>
      </c>
      <c r="P453" s="835"/>
      <c r="Q453" s="837">
        <v>0</v>
      </c>
      <c r="R453" s="832"/>
      <c r="S453" s="837">
        <v>0</v>
      </c>
      <c r="T453" s="836"/>
      <c r="U453" s="838">
        <v>0</v>
      </c>
    </row>
    <row r="454" spans="1:21" ht="14.4" customHeight="1" x14ac:dyDescent="0.3">
      <c r="A454" s="831">
        <v>30</v>
      </c>
      <c r="B454" s="832" t="s">
        <v>2104</v>
      </c>
      <c r="C454" s="832" t="s">
        <v>2110</v>
      </c>
      <c r="D454" s="833" t="s">
        <v>2760</v>
      </c>
      <c r="E454" s="834" t="s">
        <v>2116</v>
      </c>
      <c r="F454" s="832" t="s">
        <v>2105</v>
      </c>
      <c r="G454" s="832" t="s">
        <v>2143</v>
      </c>
      <c r="H454" s="832" t="s">
        <v>545</v>
      </c>
      <c r="I454" s="832" t="s">
        <v>2744</v>
      </c>
      <c r="J454" s="832" t="s">
        <v>2745</v>
      </c>
      <c r="K454" s="832" t="s">
        <v>1645</v>
      </c>
      <c r="L454" s="835">
        <v>42.51</v>
      </c>
      <c r="M454" s="835">
        <v>85.02</v>
      </c>
      <c r="N454" s="832">
        <v>2</v>
      </c>
      <c r="O454" s="836">
        <v>1</v>
      </c>
      <c r="P454" s="835"/>
      <c r="Q454" s="837">
        <v>0</v>
      </c>
      <c r="R454" s="832"/>
      <c r="S454" s="837">
        <v>0</v>
      </c>
      <c r="T454" s="836"/>
      <c r="U454" s="838">
        <v>0</v>
      </c>
    </row>
    <row r="455" spans="1:21" ht="14.4" customHeight="1" x14ac:dyDescent="0.3">
      <c r="A455" s="831">
        <v>30</v>
      </c>
      <c r="B455" s="832" t="s">
        <v>2104</v>
      </c>
      <c r="C455" s="832" t="s">
        <v>2110</v>
      </c>
      <c r="D455" s="833" t="s">
        <v>2760</v>
      </c>
      <c r="E455" s="834" t="s">
        <v>2116</v>
      </c>
      <c r="F455" s="832" t="s">
        <v>2105</v>
      </c>
      <c r="G455" s="832" t="s">
        <v>2143</v>
      </c>
      <c r="H455" s="832" t="s">
        <v>577</v>
      </c>
      <c r="I455" s="832" t="s">
        <v>2746</v>
      </c>
      <c r="J455" s="832" t="s">
        <v>2747</v>
      </c>
      <c r="K455" s="832" t="s">
        <v>2581</v>
      </c>
      <c r="L455" s="835">
        <v>78.63</v>
      </c>
      <c r="M455" s="835">
        <v>78.63</v>
      </c>
      <c r="N455" s="832">
        <v>1</v>
      </c>
      <c r="O455" s="836">
        <v>0.5</v>
      </c>
      <c r="P455" s="835">
        <v>78.63</v>
      </c>
      <c r="Q455" s="837">
        <v>1</v>
      </c>
      <c r="R455" s="832">
        <v>1</v>
      </c>
      <c r="S455" s="837">
        <v>1</v>
      </c>
      <c r="T455" s="836">
        <v>0.5</v>
      </c>
      <c r="U455" s="838">
        <v>1</v>
      </c>
    </row>
    <row r="456" spans="1:21" ht="14.4" customHeight="1" x14ac:dyDescent="0.3">
      <c r="A456" s="831">
        <v>30</v>
      </c>
      <c r="B456" s="832" t="s">
        <v>2104</v>
      </c>
      <c r="C456" s="832" t="s">
        <v>2110</v>
      </c>
      <c r="D456" s="833" t="s">
        <v>2760</v>
      </c>
      <c r="E456" s="834" t="s">
        <v>2116</v>
      </c>
      <c r="F456" s="832" t="s">
        <v>2105</v>
      </c>
      <c r="G456" s="832" t="s">
        <v>2152</v>
      </c>
      <c r="H456" s="832" t="s">
        <v>545</v>
      </c>
      <c r="I456" s="832" t="s">
        <v>2153</v>
      </c>
      <c r="J456" s="832" t="s">
        <v>2154</v>
      </c>
      <c r="K456" s="832" t="s">
        <v>2155</v>
      </c>
      <c r="L456" s="835">
        <v>35.17</v>
      </c>
      <c r="M456" s="835">
        <v>35.17</v>
      </c>
      <c r="N456" s="832">
        <v>1</v>
      </c>
      <c r="O456" s="836">
        <v>0.5</v>
      </c>
      <c r="P456" s="835"/>
      <c r="Q456" s="837">
        <v>0</v>
      </c>
      <c r="R456" s="832"/>
      <c r="S456" s="837">
        <v>0</v>
      </c>
      <c r="T456" s="836"/>
      <c r="U456" s="838">
        <v>0</v>
      </c>
    </row>
    <row r="457" spans="1:21" ht="14.4" customHeight="1" x14ac:dyDescent="0.3">
      <c r="A457" s="831">
        <v>30</v>
      </c>
      <c r="B457" s="832" t="s">
        <v>2104</v>
      </c>
      <c r="C457" s="832" t="s">
        <v>2110</v>
      </c>
      <c r="D457" s="833" t="s">
        <v>2760</v>
      </c>
      <c r="E457" s="834" t="s">
        <v>2116</v>
      </c>
      <c r="F457" s="832" t="s">
        <v>2105</v>
      </c>
      <c r="G457" s="832" t="s">
        <v>2254</v>
      </c>
      <c r="H457" s="832" t="s">
        <v>545</v>
      </c>
      <c r="I457" s="832" t="s">
        <v>2255</v>
      </c>
      <c r="J457" s="832" t="s">
        <v>2256</v>
      </c>
      <c r="K457" s="832" t="s">
        <v>2257</v>
      </c>
      <c r="L457" s="835">
        <v>88.76</v>
      </c>
      <c r="M457" s="835">
        <v>88.76</v>
      </c>
      <c r="N457" s="832">
        <v>1</v>
      </c>
      <c r="O457" s="836">
        <v>0.5</v>
      </c>
      <c r="P457" s="835"/>
      <c r="Q457" s="837">
        <v>0</v>
      </c>
      <c r="R457" s="832"/>
      <c r="S457" s="837">
        <v>0</v>
      </c>
      <c r="T457" s="836"/>
      <c r="U457" s="838">
        <v>0</v>
      </c>
    </row>
    <row r="458" spans="1:21" ht="14.4" customHeight="1" x14ac:dyDescent="0.3">
      <c r="A458" s="831">
        <v>30</v>
      </c>
      <c r="B458" s="832" t="s">
        <v>2104</v>
      </c>
      <c r="C458" s="832" t="s">
        <v>2110</v>
      </c>
      <c r="D458" s="833" t="s">
        <v>2760</v>
      </c>
      <c r="E458" s="834" t="s">
        <v>2116</v>
      </c>
      <c r="F458" s="832" t="s">
        <v>2105</v>
      </c>
      <c r="G458" s="832" t="s">
        <v>2165</v>
      </c>
      <c r="H458" s="832" t="s">
        <v>545</v>
      </c>
      <c r="I458" s="832" t="s">
        <v>2748</v>
      </c>
      <c r="J458" s="832" t="s">
        <v>2577</v>
      </c>
      <c r="K458" s="832" t="s">
        <v>2361</v>
      </c>
      <c r="L458" s="835">
        <v>86.41</v>
      </c>
      <c r="M458" s="835">
        <v>86.41</v>
      </c>
      <c r="N458" s="832">
        <v>1</v>
      </c>
      <c r="O458" s="836">
        <v>0.5</v>
      </c>
      <c r="P458" s="835"/>
      <c r="Q458" s="837">
        <v>0</v>
      </c>
      <c r="R458" s="832"/>
      <c r="S458" s="837">
        <v>0</v>
      </c>
      <c r="T458" s="836"/>
      <c r="U458" s="838">
        <v>0</v>
      </c>
    </row>
    <row r="459" spans="1:21" ht="14.4" customHeight="1" x14ac:dyDescent="0.3">
      <c r="A459" s="831">
        <v>30</v>
      </c>
      <c r="B459" s="832" t="s">
        <v>2104</v>
      </c>
      <c r="C459" s="832" t="s">
        <v>2110</v>
      </c>
      <c r="D459" s="833" t="s">
        <v>2760</v>
      </c>
      <c r="E459" s="834" t="s">
        <v>2116</v>
      </c>
      <c r="F459" s="832" t="s">
        <v>2105</v>
      </c>
      <c r="G459" s="832" t="s">
        <v>2169</v>
      </c>
      <c r="H459" s="832" t="s">
        <v>577</v>
      </c>
      <c r="I459" s="832" t="s">
        <v>1656</v>
      </c>
      <c r="J459" s="832" t="s">
        <v>1657</v>
      </c>
      <c r="K459" s="832" t="s">
        <v>1658</v>
      </c>
      <c r="L459" s="835">
        <v>10.65</v>
      </c>
      <c r="M459" s="835">
        <v>21.3</v>
      </c>
      <c r="N459" s="832">
        <v>2</v>
      </c>
      <c r="O459" s="836">
        <v>1</v>
      </c>
      <c r="P459" s="835"/>
      <c r="Q459" s="837">
        <v>0</v>
      </c>
      <c r="R459" s="832"/>
      <c r="S459" s="837">
        <v>0</v>
      </c>
      <c r="T459" s="836"/>
      <c r="U459" s="838">
        <v>0</v>
      </c>
    </row>
    <row r="460" spans="1:21" ht="14.4" customHeight="1" x14ac:dyDescent="0.3">
      <c r="A460" s="831">
        <v>30</v>
      </c>
      <c r="B460" s="832" t="s">
        <v>2104</v>
      </c>
      <c r="C460" s="832" t="s">
        <v>2110</v>
      </c>
      <c r="D460" s="833" t="s">
        <v>2760</v>
      </c>
      <c r="E460" s="834" t="s">
        <v>2116</v>
      </c>
      <c r="F460" s="832" t="s">
        <v>2105</v>
      </c>
      <c r="G460" s="832" t="s">
        <v>2169</v>
      </c>
      <c r="H460" s="832" t="s">
        <v>577</v>
      </c>
      <c r="I460" s="832" t="s">
        <v>1659</v>
      </c>
      <c r="J460" s="832" t="s">
        <v>1657</v>
      </c>
      <c r="K460" s="832" t="s">
        <v>1660</v>
      </c>
      <c r="L460" s="835">
        <v>35.11</v>
      </c>
      <c r="M460" s="835">
        <v>35.11</v>
      </c>
      <c r="N460" s="832">
        <v>1</v>
      </c>
      <c r="O460" s="836">
        <v>0.5</v>
      </c>
      <c r="P460" s="835"/>
      <c r="Q460" s="837">
        <v>0</v>
      </c>
      <c r="R460" s="832"/>
      <c r="S460" s="837">
        <v>0</v>
      </c>
      <c r="T460" s="836"/>
      <c r="U460" s="838">
        <v>0</v>
      </c>
    </row>
    <row r="461" spans="1:21" ht="14.4" customHeight="1" x14ac:dyDescent="0.3">
      <c r="A461" s="831">
        <v>30</v>
      </c>
      <c r="B461" s="832" t="s">
        <v>2104</v>
      </c>
      <c r="C461" s="832" t="s">
        <v>2110</v>
      </c>
      <c r="D461" s="833" t="s">
        <v>2760</v>
      </c>
      <c r="E461" s="834" t="s">
        <v>2116</v>
      </c>
      <c r="F461" s="832" t="s">
        <v>2105</v>
      </c>
      <c r="G461" s="832" t="s">
        <v>2209</v>
      </c>
      <c r="H461" s="832" t="s">
        <v>577</v>
      </c>
      <c r="I461" s="832" t="s">
        <v>2749</v>
      </c>
      <c r="J461" s="832" t="s">
        <v>1357</v>
      </c>
      <c r="K461" s="832" t="s">
        <v>2750</v>
      </c>
      <c r="L461" s="835">
        <v>1847.49</v>
      </c>
      <c r="M461" s="835">
        <v>1847.49</v>
      </c>
      <c r="N461" s="832">
        <v>1</v>
      </c>
      <c r="O461" s="836">
        <v>0.5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30</v>
      </c>
      <c r="B462" s="832" t="s">
        <v>2104</v>
      </c>
      <c r="C462" s="832" t="s">
        <v>2110</v>
      </c>
      <c r="D462" s="833" t="s">
        <v>2760</v>
      </c>
      <c r="E462" s="834" t="s">
        <v>2116</v>
      </c>
      <c r="F462" s="832" t="s">
        <v>2105</v>
      </c>
      <c r="G462" s="832" t="s">
        <v>2751</v>
      </c>
      <c r="H462" s="832" t="s">
        <v>545</v>
      </c>
      <c r="I462" s="832" t="s">
        <v>2752</v>
      </c>
      <c r="J462" s="832" t="s">
        <v>2753</v>
      </c>
      <c r="K462" s="832" t="s">
        <v>2754</v>
      </c>
      <c r="L462" s="835">
        <v>0</v>
      </c>
      <c r="M462" s="835">
        <v>0</v>
      </c>
      <c r="N462" s="832">
        <v>1</v>
      </c>
      <c r="O462" s="836">
        <v>1</v>
      </c>
      <c r="P462" s="835"/>
      <c r="Q462" s="837"/>
      <c r="R462" s="832"/>
      <c r="S462" s="837">
        <v>0</v>
      </c>
      <c r="T462" s="836"/>
      <c r="U462" s="838">
        <v>0</v>
      </c>
    </row>
    <row r="463" spans="1:21" ht="14.4" customHeight="1" x14ac:dyDescent="0.3">
      <c r="A463" s="831">
        <v>30</v>
      </c>
      <c r="B463" s="832" t="s">
        <v>2104</v>
      </c>
      <c r="C463" s="832" t="s">
        <v>2110</v>
      </c>
      <c r="D463" s="833" t="s">
        <v>2760</v>
      </c>
      <c r="E463" s="834" t="s">
        <v>2116</v>
      </c>
      <c r="F463" s="832" t="s">
        <v>2105</v>
      </c>
      <c r="G463" s="832" t="s">
        <v>2176</v>
      </c>
      <c r="H463" s="832" t="s">
        <v>577</v>
      </c>
      <c r="I463" s="832" t="s">
        <v>2755</v>
      </c>
      <c r="J463" s="832" t="s">
        <v>1592</v>
      </c>
      <c r="K463" s="832" t="s">
        <v>2756</v>
      </c>
      <c r="L463" s="835">
        <v>34.56</v>
      </c>
      <c r="M463" s="835">
        <v>34.56</v>
      </c>
      <c r="N463" s="832">
        <v>1</v>
      </c>
      <c r="O463" s="836">
        <v>0.5</v>
      </c>
      <c r="P463" s="835"/>
      <c r="Q463" s="837">
        <v>0</v>
      </c>
      <c r="R463" s="832"/>
      <c r="S463" s="837">
        <v>0</v>
      </c>
      <c r="T463" s="836"/>
      <c r="U463" s="838">
        <v>0</v>
      </c>
    </row>
    <row r="464" spans="1:21" ht="14.4" customHeight="1" x14ac:dyDescent="0.3">
      <c r="A464" s="831">
        <v>30</v>
      </c>
      <c r="B464" s="832" t="s">
        <v>2104</v>
      </c>
      <c r="C464" s="832" t="s">
        <v>2110</v>
      </c>
      <c r="D464" s="833" t="s">
        <v>2760</v>
      </c>
      <c r="E464" s="834" t="s">
        <v>2116</v>
      </c>
      <c r="F464" s="832" t="s">
        <v>2105</v>
      </c>
      <c r="G464" s="832" t="s">
        <v>2285</v>
      </c>
      <c r="H464" s="832" t="s">
        <v>545</v>
      </c>
      <c r="I464" s="832" t="s">
        <v>2286</v>
      </c>
      <c r="J464" s="832" t="s">
        <v>2287</v>
      </c>
      <c r="K464" s="832" t="s">
        <v>2142</v>
      </c>
      <c r="L464" s="835">
        <v>21.92</v>
      </c>
      <c r="M464" s="835">
        <v>21.92</v>
      </c>
      <c r="N464" s="832">
        <v>1</v>
      </c>
      <c r="O464" s="836">
        <v>0.5</v>
      </c>
      <c r="P464" s="835">
        <v>21.92</v>
      </c>
      <c r="Q464" s="837">
        <v>1</v>
      </c>
      <c r="R464" s="832">
        <v>1</v>
      </c>
      <c r="S464" s="837">
        <v>1</v>
      </c>
      <c r="T464" s="836">
        <v>0.5</v>
      </c>
      <c r="U464" s="838">
        <v>1</v>
      </c>
    </row>
    <row r="465" spans="1:21" ht="14.4" customHeight="1" x14ac:dyDescent="0.3">
      <c r="A465" s="831">
        <v>30</v>
      </c>
      <c r="B465" s="832" t="s">
        <v>2104</v>
      </c>
      <c r="C465" s="832" t="s">
        <v>2110</v>
      </c>
      <c r="D465" s="833" t="s">
        <v>2760</v>
      </c>
      <c r="E465" s="834" t="s">
        <v>2116</v>
      </c>
      <c r="F465" s="832" t="s">
        <v>2105</v>
      </c>
      <c r="G465" s="832" t="s">
        <v>2188</v>
      </c>
      <c r="H465" s="832" t="s">
        <v>577</v>
      </c>
      <c r="I465" s="832" t="s">
        <v>1844</v>
      </c>
      <c r="J465" s="832" t="s">
        <v>1845</v>
      </c>
      <c r="K465" s="832" t="s">
        <v>1846</v>
      </c>
      <c r="L465" s="835">
        <v>0</v>
      </c>
      <c r="M465" s="835">
        <v>0</v>
      </c>
      <c r="N465" s="832">
        <v>1</v>
      </c>
      <c r="O465" s="836">
        <v>0.5</v>
      </c>
      <c r="P465" s="835"/>
      <c r="Q465" s="837"/>
      <c r="R465" s="832"/>
      <c r="S465" s="837">
        <v>0</v>
      </c>
      <c r="T465" s="836"/>
      <c r="U465" s="838">
        <v>0</v>
      </c>
    </row>
    <row r="466" spans="1:21" ht="14.4" customHeight="1" x14ac:dyDescent="0.3">
      <c r="A466" s="831">
        <v>30</v>
      </c>
      <c r="B466" s="832" t="s">
        <v>2104</v>
      </c>
      <c r="C466" s="832" t="s">
        <v>2110</v>
      </c>
      <c r="D466" s="833" t="s">
        <v>2760</v>
      </c>
      <c r="E466" s="834" t="s">
        <v>2116</v>
      </c>
      <c r="F466" s="832" t="s">
        <v>2105</v>
      </c>
      <c r="G466" s="832" t="s">
        <v>2194</v>
      </c>
      <c r="H466" s="832" t="s">
        <v>545</v>
      </c>
      <c r="I466" s="832" t="s">
        <v>2477</v>
      </c>
      <c r="J466" s="832" t="s">
        <v>782</v>
      </c>
      <c r="K466" s="832" t="s">
        <v>2478</v>
      </c>
      <c r="L466" s="835">
        <v>50.89</v>
      </c>
      <c r="M466" s="835">
        <v>50.89</v>
      </c>
      <c r="N466" s="832">
        <v>1</v>
      </c>
      <c r="O466" s="836">
        <v>1</v>
      </c>
      <c r="P466" s="835"/>
      <c r="Q466" s="837">
        <v>0</v>
      </c>
      <c r="R466" s="832"/>
      <c r="S466" s="837">
        <v>0</v>
      </c>
      <c r="T466" s="836"/>
      <c r="U466" s="838">
        <v>0</v>
      </c>
    </row>
    <row r="467" spans="1:21" ht="14.4" customHeight="1" x14ac:dyDescent="0.3">
      <c r="A467" s="831">
        <v>30</v>
      </c>
      <c r="B467" s="832" t="s">
        <v>2104</v>
      </c>
      <c r="C467" s="832" t="s">
        <v>2110</v>
      </c>
      <c r="D467" s="833" t="s">
        <v>2760</v>
      </c>
      <c r="E467" s="834" t="s">
        <v>2116</v>
      </c>
      <c r="F467" s="832" t="s">
        <v>2105</v>
      </c>
      <c r="G467" s="832" t="s">
        <v>2604</v>
      </c>
      <c r="H467" s="832" t="s">
        <v>545</v>
      </c>
      <c r="I467" s="832" t="s">
        <v>2605</v>
      </c>
      <c r="J467" s="832" t="s">
        <v>679</v>
      </c>
      <c r="K467" s="832" t="s">
        <v>2606</v>
      </c>
      <c r="L467" s="835">
        <v>132</v>
      </c>
      <c r="M467" s="835">
        <v>132</v>
      </c>
      <c r="N467" s="832">
        <v>1</v>
      </c>
      <c r="O467" s="836">
        <v>0.5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30</v>
      </c>
      <c r="B468" s="832" t="s">
        <v>2104</v>
      </c>
      <c r="C468" s="832" t="s">
        <v>2110</v>
      </c>
      <c r="D468" s="833" t="s">
        <v>2760</v>
      </c>
      <c r="E468" s="834" t="s">
        <v>2116</v>
      </c>
      <c r="F468" s="832" t="s">
        <v>2105</v>
      </c>
      <c r="G468" s="832" t="s">
        <v>2219</v>
      </c>
      <c r="H468" s="832" t="s">
        <v>545</v>
      </c>
      <c r="I468" s="832" t="s">
        <v>2220</v>
      </c>
      <c r="J468" s="832" t="s">
        <v>1095</v>
      </c>
      <c r="K468" s="832" t="s">
        <v>1992</v>
      </c>
      <c r="L468" s="835">
        <v>122.73</v>
      </c>
      <c r="M468" s="835">
        <v>122.73</v>
      </c>
      <c r="N468" s="832">
        <v>1</v>
      </c>
      <c r="O468" s="836">
        <v>0.5</v>
      </c>
      <c r="P468" s="835"/>
      <c r="Q468" s="837">
        <v>0</v>
      </c>
      <c r="R468" s="832"/>
      <c r="S468" s="837">
        <v>0</v>
      </c>
      <c r="T468" s="836"/>
      <c r="U468" s="838">
        <v>0</v>
      </c>
    </row>
    <row r="469" spans="1:21" ht="14.4" customHeight="1" x14ac:dyDescent="0.3">
      <c r="A469" s="831">
        <v>30</v>
      </c>
      <c r="B469" s="832" t="s">
        <v>2104</v>
      </c>
      <c r="C469" s="832" t="s">
        <v>2110</v>
      </c>
      <c r="D469" s="833" t="s">
        <v>2760</v>
      </c>
      <c r="E469" s="834" t="s">
        <v>2116</v>
      </c>
      <c r="F469" s="832" t="s">
        <v>2105</v>
      </c>
      <c r="G469" s="832" t="s">
        <v>2401</v>
      </c>
      <c r="H469" s="832" t="s">
        <v>577</v>
      </c>
      <c r="I469" s="832" t="s">
        <v>2484</v>
      </c>
      <c r="J469" s="832" t="s">
        <v>2403</v>
      </c>
      <c r="K469" s="832" t="s">
        <v>2485</v>
      </c>
      <c r="L469" s="835">
        <v>120.61</v>
      </c>
      <c r="M469" s="835">
        <v>120.61</v>
      </c>
      <c r="N469" s="832">
        <v>1</v>
      </c>
      <c r="O469" s="836">
        <v>0.5</v>
      </c>
      <c r="P469" s="835"/>
      <c r="Q469" s="837">
        <v>0</v>
      </c>
      <c r="R469" s="832"/>
      <c r="S469" s="837">
        <v>0</v>
      </c>
      <c r="T469" s="836"/>
      <c r="U469" s="838">
        <v>0</v>
      </c>
    </row>
    <row r="470" spans="1:21" ht="14.4" customHeight="1" x14ac:dyDescent="0.3">
      <c r="A470" s="831">
        <v>30</v>
      </c>
      <c r="B470" s="832" t="s">
        <v>2104</v>
      </c>
      <c r="C470" s="832" t="s">
        <v>2110</v>
      </c>
      <c r="D470" s="833" t="s">
        <v>2760</v>
      </c>
      <c r="E470" s="834" t="s">
        <v>2116</v>
      </c>
      <c r="F470" s="832" t="s">
        <v>2105</v>
      </c>
      <c r="G470" s="832" t="s">
        <v>2486</v>
      </c>
      <c r="H470" s="832" t="s">
        <v>577</v>
      </c>
      <c r="I470" s="832" t="s">
        <v>1716</v>
      </c>
      <c r="J470" s="832" t="s">
        <v>1717</v>
      </c>
      <c r="K470" s="832" t="s">
        <v>1718</v>
      </c>
      <c r="L470" s="835">
        <v>109.17</v>
      </c>
      <c r="M470" s="835">
        <v>109.17</v>
      </c>
      <c r="N470" s="832">
        <v>1</v>
      </c>
      <c r="O470" s="836">
        <v>0.5</v>
      </c>
      <c r="P470" s="835"/>
      <c r="Q470" s="837">
        <v>0</v>
      </c>
      <c r="R470" s="832"/>
      <c r="S470" s="837">
        <v>0</v>
      </c>
      <c r="T470" s="836"/>
      <c r="U470" s="838">
        <v>0</v>
      </c>
    </row>
    <row r="471" spans="1:21" ht="14.4" customHeight="1" x14ac:dyDescent="0.3">
      <c r="A471" s="831">
        <v>30</v>
      </c>
      <c r="B471" s="832" t="s">
        <v>2104</v>
      </c>
      <c r="C471" s="832" t="s">
        <v>2110</v>
      </c>
      <c r="D471" s="833" t="s">
        <v>2760</v>
      </c>
      <c r="E471" s="834" t="s">
        <v>2116</v>
      </c>
      <c r="F471" s="832" t="s">
        <v>2105</v>
      </c>
      <c r="G471" s="832" t="s">
        <v>2486</v>
      </c>
      <c r="H471" s="832" t="s">
        <v>577</v>
      </c>
      <c r="I471" s="832" t="s">
        <v>1719</v>
      </c>
      <c r="J471" s="832" t="s">
        <v>1717</v>
      </c>
      <c r="K471" s="832" t="s">
        <v>1720</v>
      </c>
      <c r="L471" s="835">
        <v>218.32</v>
      </c>
      <c r="M471" s="835">
        <v>218.32</v>
      </c>
      <c r="N471" s="832">
        <v>1</v>
      </c>
      <c r="O471" s="836">
        <v>0.5</v>
      </c>
      <c r="P471" s="835"/>
      <c r="Q471" s="837">
        <v>0</v>
      </c>
      <c r="R471" s="832"/>
      <c r="S471" s="837">
        <v>0</v>
      </c>
      <c r="T471" s="836"/>
      <c r="U471" s="838">
        <v>0</v>
      </c>
    </row>
    <row r="472" spans="1:21" ht="14.4" customHeight="1" thickBot="1" x14ac:dyDescent="0.35">
      <c r="A472" s="839">
        <v>30</v>
      </c>
      <c r="B472" s="840" t="s">
        <v>2104</v>
      </c>
      <c r="C472" s="840" t="s">
        <v>2110</v>
      </c>
      <c r="D472" s="841" t="s">
        <v>2760</v>
      </c>
      <c r="E472" s="842" t="s">
        <v>2116</v>
      </c>
      <c r="F472" s="840" t="s">
        <v>2105</v>
      </c>
      <c r="G472" s="840" t="s">
        <v>2532</v>
      </c>
      <c r="H472" s="840" t="s">
        <v>577</v>
      </c>
      <c r="I472" s="840" t="s">
        <v>2757</v>
      </c>
      <c r="J472" s="840" t="s">
        <v>745</v>
      </c>
      <c r="K472" s="840" t="s">
        <v>2758</v>
      </c>
      <c r="L472" s="843">
        <v>0</v>
      </c>
      <c r="M472" s="843">
        <v>0</v>
      </c>
      <c r="N472" s="840">
        <v>1</v>
      </c>
      <c r="O472" s="844">
        <v>1</v>
      </c>
      <c r="P472" s="843"/>
      <c r="Q472" s="845"/>
      <c r="R472" s="840"/>
      <c r="S472" s="845">
        <v>0</v>
      </c>
      <c r="T472" s="844"/>
      <c r="U472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2762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2115</v>
      </c>
      <c r="B5" s="225">
        <v>3302.35</v>
      </c>
      <c r="C5" s="830">
        <v>0.36138651783760123</v>
      </c>
      <c r="D5" s="225">
        <v>5835.65</v>
      </c>
      <c r="E5" s="830">
        <v>0.63861348216239877</v>
      </c>
      <c r="F5" s="848">
        <v>9138</v>
      </c>
    </row>
    <row r="6" spans="1:6" ht="14.4" customHeight="1" x14ac:dyDescent="0.3">
      <c r="A6" s="857" t="s">
        <v>2123</v>
      </c>
      <c r="B6" s="849">
        <v>882.68000000000006</v>
      </c>
      <c r="C6" s="837">
        <v>0.25959573085191801</v>
      </c>
      <c r="D6" s="849">
        <v>2517.5299999999997</v>
      </c>
      <c r="E6" s="837">
        <v>0.74040426914808199</v>
      </c>
      <c r="F6" s="850">
        <v>3400.21</v>
      </c>
    </row>
    <row r="7" spans="1:6" ht="14.4" customHeight="1" x14ac:dyDescent="0.3">
      <c r="A7" s="857" t="s">
        <v>2120</v>
      </c>
      <c r="B7" s="849">
        <v>466.23</v>
      </c>
      <c r="C7" s="837">
        <v>5.9775375975999072E-2</v>
      </c>
      <c r="D7" s="849">
        <v>7333.4700000000012</v>
      </c>
      <c r="E7" s="837">
        <v>0.94022462402400098</v>
      </c>
      <c r="F7" s="850">
        <v>7799.7000000000007</v>
      </c>
    </row>
    <row r="8" spans="1:6" ht="14.4" customHeight="1" x14ac:dyDescent="0.3">
      <c r="A8" s="857" t="s">
        <v>2124</v>
      </c>
      <c r="B8" s="849">
        <v>136.86000000000001</v>
      </c>
      <c r="C8" s="837">
        <v>5.7315350010595338E-3</v>
      </c>
      <c r="D8" s="849">
        <v>23741.56</v>
      </c>
      <c r="E8" s="837">
        <v>0.99426846499894039</v>
      </c>
      <c r="F8" s="850">
        <v>23878.420000000002</v>
      </c>
    </row>
    <row r="9" spans="1:6" ht="14.4" customHeight="1" x14ac:dyDescent="0.3">
      <c r="A9" s="857" t="s">
        <v>2118</v>
      </c>
      <c r="B9" s="849">
        <v>136.5</v>
      </c>
      <c r="C9" s="837">
        <v>3.6364895753965495E-2</v>
      </c>
      <c r="D9" s="849">
        <v>3617.1200000000008</v>
      </c>
      <c r="E9" s="837">
        <v>0.96363510424603449</v>
      </c>
      <c r="F9" s="850">
        <v>3753.6200000000008</v>
      </c>
    </row>
    <row r="10" spans="1:6" ht="14.4" customHeight="1" x14ac:dyDescent="0.3">
      <c r="A10" s="857" t="s">
        <v>2121</v>
      </c>
      <c r="B10" s="849">
        <v>132.39000000000001</v>
      </c>
      <c r="C10" s="837">
        <v>7.7502634351949446E-3</v>
      </c>
      <c r="D10" s="849">
        <v>16949.609999999997</v>
      </c>
      <c r="E10" s="837">
        <v>0.99224973656480508</v>
      </c>
      <c r="F10" s="850">
        <v>17081.999999999996</v>
      </c>
    </row>
    <row r="11" spans="1:6" ht="14.4" customHeight="1" x14ac:dyDescent="0.3">
      <c r="A11" s="857" t="s">
        <v>2116</v>
      </c>
      <c r="B11" s="849">
        <v>85.02</v>
      </c>
      <c r="C11" s="837">
        <v>2.9956977805339537E-2</v>
      </c>
      <c r="D11" s="849">
        <v>2753.0500000000006</v>
      </c>
      <c r="E11" s="837">
        <v>0.97004302219466043</v>
      </c>
      <c r="F11" s="850">
        <v>2838.0700000000006</v>
      </c>
    </row>
    <row r="12" spans="1:6" ht="14.4" customHeight="1" x14ac:dyDescent="0.3">
      <c r="A12" s="857" t="s">
        <v>2119</v>
      </c>
      <c r="B12" s="849"/>
      <c r="C12" s="837">
        <v>0</v>
      </c>
      <c r="D12" s="849">
        <v>4109</v>
      </c>
      <c r="E12" s="837">
        <v>1</v>
      </c>
      <c r="F12" s="850">
        <v>4109</v>
      </c>
    </row>
    <row r="13" spans="1:6" ht="14.4" customHeight="1" thickBot="1" x14ac:dyDescent="0.35">
      <c r="A13" s="858" t="s">
        <v>2122</v>
      </c>
      <c r="B13" s="853"/>
      <c r="C13" s="854">
        <v>0</v>
      </c>
      <c r="D13" s="853">
        <v>660</v>
      </c>
      <c r="E13" s="854">
        <v>1</v>
      </c>
      <c r="F13" s="855">
        <v>660</v>
      </c>
    </row>
    <row r="14" spans="1:6" ht="14.4" customHeight="1" thickBot="1" x14ac:dyDescent="0.35">
      <c r="A14" s="771" t="s">
        <v>3</v>
      </c>
      <c r="B14" s="772">
        <v>5142.0300000000007</v>
      </c>
      <c r="C14" s="773">
        <v>7.0769327744855365E-2</v>
      </c>
      <c r="D14" s="772">
        <v>67516.990000000005</v>
      </c>
      <c r="E14" s="773">
        <v>0.92923067225514466</v>
      </c>
      <c r="F14" s="774">
        <v>72659.02</v>
      </c>
    </row>
    <row r="15" spans="1:6" ht="14.4" customHeight="1" thickBot="1" x14ac:dyDescent="0.35"/>
    <row r="16" spans="1:6" ht="14.4" customHeight="1" x14ac:dyDescent="0.3">
      <c r="A16" s="856" t="s">
        <v>1529</v>
      </c>
      <c r="B16" s="225">
        <v>1290.1500000000001</v>
      </c>
      <c r="C16" s="830">
        <v>0.78000399025410661</v>
      </c>
      <c r="D16" s="225">
        <v>363.88</v>
      </c>
      <c r="E16" s="830">
        <v>0.21999600974589334</v>
      </c>
      <c r="F16" s="848">
        <v>1654.0300000000002</v>
      </c>
    </row>
    <row r="17" spans="1:6" ht="14.4" customHeight="1" x14ac:dyDescent="0.3">
      <c r="A17" s="857" t="s">
        <v>1528</v>
      </c>
      <c r="B17" s="849">
        <v>882.81000000000006</v>
      </c>
      <c r="C17" s="837">
        <v>0.33138762303020292</v>
      </c>
      <c r="D17" s="849">
        <v>1781.1700000000003</v>
      </c>
      <c r="E17" s="837">
        <v>0.66861237696979703</v>
      </c>
      <c r="F17" s="850">
        <v>2663.9800000000005</v>
      </c>
    </row>
    <row r="18" spans="1:6" ht="14.4" customHeight="1" x14ac:dyDescent="0.3">
      <c r="A18" s="857" t="s">
        <v>1557</v>
      </c>
      <c r="B18" s="849">
        <v>585.46</v>
      </c>
      <c r="C18" s="837">
        <v>1</v>
      </c>
      <c r="D18" s="849"/>
      <c r="E18" s="837">
        <v>0</v>
      </c>
      <c r="F18" s="850">
        <v>585.46</v>
      </c>
    </row>
    <row r="19" spans="1:6" ht="14.4" customHeight="1" x14ac:dyDescent="0.3">
      <c r="A19" s="857" t="s">
        <v>1567</v>
      </c>
      <c r="B19" s="849">
        <v>396</v>
      </c>
      <c r="C19" s="837">
        <v>0.61643835616438358</v>
      </c>
      <c r="D19" s="849">
        <v>246.4</v>
      </c>
      <c r="E19" s="837">
        <v>0.38356164383561647</v>
      </c>
      <c r="F19" s="850">
        <v>642.4</v>
      </c>
    </row>
    <row r="20" spans="1:6" ht="14.4" customHeight="1" x14ac:dyDescent="0.3">
      <c r="A20" s="857" t="s">
        <v>1526</v>
      </c>
      <c r="B20" s="849">
        <v>387.2</v>
      </c>
      <c r="C20" s="837">
        <v>0.81699829088683984</v>
      </c>
      <c r="D20" s="849">
        <v>86.73</v>
      </c>
      <c r="E20" s="837">
        <v>0.18300170911316019</v>
      </c>
      <c r="F20" s="850">
        <v>473.93</v>
      </c>
    </row>
    <row r="21" spans="1:6" ht="14.4" customHeight="1" x14ac:dyDescent="0.3">
      <c r="A21" s="857" t="s">
        <v>1565</v>
      </c>
      <c r="B21" s="849">
        <v>369.6</v>
      </c>
      <c r="C21" s="837">
        <v>0.4290490341753343</v>
      </c>
      <c r="D21" s="849">
        <v>491.84</v>
      </c>
      <c r="E21" s="837">
        <v>0.57095096582466565</v>
      </c>
      <c r="F21" s="850">
        <v>861.44</v>
      </c>
    </row>
    <row r="22" spans="1:6" ht="14.4" customHeight="1" x14ac:dyDescent="0.3">
      <c r="A22" s="857" t="s">
        <v>1499</v>
      </c>
      <c r="B22" s="849">
        <v>300.33</v>
      </c>
      <c r="C22" s="837">
        <v>0.61645353968677519</v>
      </c>
      <c r="D22" s="849">
        <v>186.86</v>
      </c>
      <c r="E22" s="837">
        <v>0.38354646031322487</v>
      </c>
      <c r="F22" s="850">
        <v>487.19</v>
      </c>
    </row>
    <row r="23" spans="1:6" ht="14.4" customHeight="1" x14ac:dyDescent="0.3">
      <c r="A23" s="857" t="s">
        <v>1571</v>
      </c>
      <c r="B23" s="849">
        <v>264.23</v>
      </c>
      <c r="C23" s="837">
        <v>0.10000189232661558</v>
      </c>
      <c r="D23" s="849">
        <v>2378.02</v>
      </c>
      <c r="E23" s="837">
        <v>0.8999981076733844</v>
      </c>
      <c r="F23" s="850">
        <v>2642.25</v>
      </c>
    </row>
    <row r="24" spans="1:6" ht="14.4" customHeight="1" x14ac:dyDescent="0.3">
      <c r="A24" s="857" t="s">
        <v>1506</v>
      </c>
      <c r="B24" s="849">
        <v>172.4</v>
      </c>
      <c r="C24" s="837">
        <v>0.33637711699055639</v>
      </c>
      <c r="D24" s="849">
        <v>340.12000000000006</v>
      </c>
      <c r="E24" s="837">
        <v>0.6636228830094435</v>
      </c>
      <c r="F24" s="850">
        <v>512.5200000000001</v>
      </c>
    </row>
    <row r="25" spans="1:6" ht="14.4" customHeight="1" x14ac:dyDescent="0.3">
      <c r="A25" s="857" t="s">
        <v>1496</v>
      </c>
      <c r="B25" s="849">
        <v>108.28</v>
      </c>
      <c r="C25" s="837">
        <v>1</v>
      </c>
      <c r="D25" s="849"/>
      <c r="E25" s="837">
        <v>0</v>
      </c>
      <c r="F25" s="850">
        <v>108.28</v>
      </c>
    </row>
    <row r="26" spans="1:6" ht="14.4" customHeight="1" x14ac:dyDescent="0.3">
      <c r="A26" s="857" t="s">
        <v>1511</v>
      </c>
      <c r="B26" s="849">
        <v>93.27</v>
      </c>
      <c r="C26" s="837">
        <v>0.27272727272727276</v>
      </c>
      <c r="D26" s="849">
        <v>248.71999999999997</v>
      </c>
      <c r="E26" s="837">
        <v>0.72727272727272729</v>
      </c>
      <c r="F26" s="850">
        <v>341.98999999999995</v>
      </c>
    </row>
    <row r="27" spans="1:6" ht="14.4" customHeight="1" x14ac:dyDescent="0.3">
      <c r="A27" s="857" t="s">
        <v>1504</v>
      </c>
      <c r="B27" s="849">
        <v>85.02</v>
      </c>
      <c r="C27" s="837">
        <v>7.3429834864920884E-2</v>
      </c>
      <c r="D27" s="849">
        <v>1072.82</v>
      </c>
      <c r="E27" s="837">
        <v>0.92657016513507917</v>
      </c>
      <c r="F27" s="850">
        <v>1157.8399999999999</v>
      </c>
    </row>
    <row r="28" spans="1:6" ht="14.4" customHeight="1" x14ac:dyDescent="0.3">
      <c r="A28" s="857" t="s">
        <v>1536</v>
      </c>
      <c r="B28" s="849">
        <v>84.18</v>
      </c>
      <c r="C28" s="837">
        <v>0.10854792330208508</v>
      </c>
      <c r="D28" s="849">
        <v>691.33</v>
      </c>
      <c r="E28" s="837">
        <v>0.89145207669791493</v>
      </c>
      <c r="F28" s="850">
        <v>775.51</v>
      </c>
    </row>
    <row r="29" spans="1:6" ht="14.4" customHeight="1" x14ac:dyDescent="0.3">
      <c r="A29" s="857" t="s">
        <v>1550</v>
      </c>
      <c r="B29" s="849">
        <v>65.28</v>
      </c>
      <c r="C29" s="837">
        <v>7.199338296112491E-2</v>
      </c>
      <c r="D29" s="849">
        <v>841.46999999999991</v>
      </c>
      <c r="E29" s="837">
        <v>0.9280066170388751</v>
      </c>
      <c r="F29" s="850">
        <v>906.74999999999989</v>
      </c>
    </row>
    <row r="30" spans="1:6" ht="14.4" customHeight="1" x14ac:dyDescent="0.3">
      <c r="A30" s="857" t="s">
        <v>1549</v>
      </c>
      <c r="B30" s="849">
        <v>48.42</v>
      </c>
      <c r="C30" s="837">
        <v>0.14285714285714288</v>
      </c>
      <c r="D30" s="849">
        <v>290.52</v>
      </c>
      <c r="E30" s="837">
        <v>0.8571428571428571</v>
      </c>
      <c r="F30" s="850">
        <v>338.94</v>
      </c>
    </row>
    <row r="31" spans="1:6" ht="14.4" customHeight="1" x14ac:dyDescent="0.3">
      <c r="A31" s="857" t="s">
        <v>1560</v>
      </c>
      <c r="B31" s="849">
        <v>9.4</v>
      </c>
      <c r="C31" s="837">
        <v>0.33333333333333331</v>
      </c>
      <c r="D31" s="849">
        <v>18.8</v>
      </c>
      <c r="E31" s="837">
        <v>0.66666666666666663</v>
      </c>
      <c r="F31" s="850">
        <v>28.200000000000003</v>
      </c>
    </row>
    <row r="32" spans="1:6" ht="14.4" customHeight="1" x14ac:dyDescent="0.3">
      <c r="A32" s="857" t="s">
        <v>1576</v>
      </c>
      <c r="B32" s="849"/>
      <c r="C32" s="837">
        <v>0</v>
      </c>
      <c r="D32" s="849">
        <v>26701.250000000004</v>
      </c>
      <c r="E32" s="837">
        <v>1</v>
      </c>
      <c r="F32" s="850">
        <v>26701.250000000004</v>
      </c>
    </row>
    <row r="33" spans="1:6" ht="14.4" customHeight="1" x14ac:dyDescent="0.3">
      <c r="A33" s="857" t="s">
        <v>2763</v>
      </c>
      <c r="B33" s="849"/>
      <c r="C33" s="837">
        <v>0</v>
      </c>
      <c r="D33" s="849">
        <v>546.57000000000005</v>
      </c>
      <c r="E33" s="837">
        <v>1</v>
      </c>
      <c r="F33" s="850">
        <v>546.57000000000005</v>
      </c>
    </row>
    <row r="34" spans="1:6" ht="14.4" customHeight="1" x14ac:dyDescent="0.3">
      <c r="A34" s="857" t="s">
        <v>1507</v>
      </c>
      <c r="B34" s="849"/>
      <c r="C34" s="837">
        <v>0</v>
      </c>
      <c r="D34" s="849">
        <v>16.5</v>
      </c>
      <c r="E34" s="837">
        <v>1</v>
      </c>
      <c r="F34" s="850">
        <v>16.5</v>
      </c>
    </row>
    <row r="35" spans="1:6" ht="14.4" customHeight="1" x14ac:dyDescent="0.3">
      <c r="A35" s="857" t="s">
        <v>1510</v>
      </c>
      <c r="B35" s="849"/>
      <c r="C35" s="837">
        <v>0</v>
      </c>
      <c r="D35" s="849">
        <v>35.159999999999997</v>
      </c>
      <c r="E35" s="837">
        <v>1</v>
      </c>
      <c r="F35" s="850">
        <v>35.159999999999997</v>
      </c>
    </row>
    <row r="36" spans="1:6" ht="14.4" customHeight="1" x14ac:dyDescent="0.3">
      <c r="A36" s="857" t="s">
        <v>1570</v>
      </c>
      <c r="B36" s="849"/>
      <c r="C36" s="837"/>
      <c r="D36" s="849">
        <v>0</v>
      </c>
      <c r="E36" s="837"/>
      <c r="F36" s="850">
        <v>0</v>
      </c>
    </row>
    <row r="37" spans="1:6" ht="14.4" customHeight="1" x14ac:dyDescent="0.3">
      <c r="A37" s="857" t="s">
        <v>1503</v>
      </c>
      <c r="B37" s="849"/>
      <c r="C37" s="837">
        <v>0</v>
      </c>
      <c r="D37" s="849">
        <v>300.31</v>
      </c>
      <c r="E37" s="837">
        <v>1</v>
      </c>
      <c r="F37" s="850">
        <v>300.31</v>
      </c>
    </row>
    <row r="38" spans="1:6" ht="14.4" customHeight="1" x14ac:dyDescent="0.3">
      <c r="A38" s="857" t="s">
        <v>2764</v>
      </c>
      <c r="B38" s="849">
        <v>0</v>
      </c>
      <c r="C38" s="837"/>
      <c r="D38" s="849"/>
      <c r="E38" s="837"/>
      <c r="F38" s="850">
        <v>0</v>
      </c>
    </row>
    <row r="39" spans="1:6" ht="14.4" customHeight="1" x14ac:dyDescent="0.3">
      <c r="A39" s="857" t="s">
        <v>1512</v>
      </c>
      <c r="B39" s="849"/>
      <c r="C39" s="837">
        <v>0</v>
      </c>
      <c r="D39" s="849">
        <v>31.09</v>
      </c>
      <c r="E39" s="837">
        <v>1</v>
      </c>
      <c r="F39" s="850">
        <v>31.09</v>
      </c>
    </row>
    <row r="40" spans="1:6" ht="14.4" customHeight="1" x14ac:dyDescent="0.3">
      <c r="A40" s="857" t="s">
        <v>1554</v>
      </c>
      <c r="B40" s="849"/>
      <c r="C40" s="837"/>
      <c r="D40" s="849">
        <v>0</v>
      </c>
      <c r="E40" s="837"/>
      <c r="F40" s="850">
        <v>0</v>
      </c>
    </row>
    <row r="41" spans="1:6" ht="14.4" customHeight="1" x14ac:dyDescent="0.3">
      <c r="A41" s="857" t="s">
        <v>1513</v>
      </c>
      <c r="B41" s="849"/>
      <c r="C41" s="837">
        <v>0</v>
      </c>
      <c r="D41" s="849">
        <v>31.09</v>
      </c>
      <c r="E41" s="837">
        <v>1</v>
      </c>
      <c r="F41" s="850">
        <v>31.09</v>
      </c>
    </row>
    <row r="42" spans="1:6" ht="14.4" customHeight="1" x14ac:dyDescent="0.3">
      <c r="A42" s="857" t="s">
        <v>1509</v>
      </c>
      <c r="B42" s="849"/>
      <c r="C42" s="837">
        <v>0</v>
      </c>
      <c r="D42" s="849">
        <v>210.7</v>
      </c>
      <c r="E42" s="837">
        <v>1</v>
      </c>
      <c r="F42" s="850">
        <v>210.7</v>
      </c>
    </row>
    <row r="43" spans="1:6" ht="14.4" customHeight="1" x14ac:dyDescent="0.3">
      <c r="A43" s="857" t="s">
        <v>1514</v>
      </c>
      <c r="B43" s="849"/>
      <c r="C43" s="837">
        <v>0</v>
      </c>
      <c r="D43" s="849">
        <v>656.18999999999994</v>
      </c>
      <c r="E43" s="837">
        <v>1</v>
      </c>
      <c r="F43" s="850">
        <v>656.18999999999994</v>
      </c>
    </row>
    <row r="44" spans="1:6" ht="14.4" customHeight="1" x14ac:dyDescent="0.3">
      <c r="A44" s="857" t="s">
        <v>1572</v>
      </c>
      <c r="B44" s="849"/>
      <c r="C44" s="837">
        <v>0</v>
      </c>
      <c r="D44" s="849">
        <v>311.39999999999998</v>
      </c>
      <c r="E44" s="837">
        <v>1</v>
      </c>
      <c r="F44" s="850">
        <v>311.39999999999998</v>
      </c>
    </row>
    <row r="45" spans="1:6" ht="14.4" customHeight="1" x14ac:dyDescent="0.3">
      <c r="A45" s="857" t="s">
        <v>1515</v>
      </c>
      <c r="B45" s="849"/>
      <c r="C45" s="837">
        <v>0</v>
      </c>
      <c r="D45" s="849">
        <v>333.89</v>
      </c>
      <c r="E45" s="837">
        <v>1</v>
      </c>
      <c r="F45" s="850">
        <v>333.89</v>
      </c>
    </row>
    <row r="46" spans="1:6" ht="14.4" customHeight="1" x14ac:dyDescent="0.3">
      <c r="A46" s="857" t="s">
        <v>1579</v>
      </c>
      <c r="B46" s="849"/>
      <c r="C46" s="837">
        <v>0</v>
      </c>
      <c r="D46" s="849">
        <v>165.63</v>
      </c>
      <c r="E46" s="837">
        <v>1</v>
      </c>
      <c r="F46" s="850">
        <v>165.63</v>
      </c>
    </row>
    <row r="47" spans="1:6" ht="14.4" customHeight="1" x14ac:dyDescent="0.3">
      <c r="A47" s="857" t="s">
        <v>1516</v>
      </c>
      <c r="B47" s="849"/>
      <c r="C47" s="837">
        <v>0</v>
      </c>
      <c r="D47" s="849">
        <v>432.51000000000005</v>
      </c>
      <c r="E47" s="837">
        <v>1</v>
      </c>
      <c r="F47" s="850">
        <v>432.51000000000005</v>
      </c>
    </row>
    <row r="48" spans="1:6" ht="14.4" customHeight="1" x14ac:dyDescent="0.3">
      <c r="A48" s="857" t="s">
        <v>1541</v>
      </c>
      <c r="B48" s="849"/>
      <c r="C48" s="837">
        <v>0</v>
      </c>
      <c r="D48" s="849">
        <v>282.18</v>
      </c>
      <c r="E48" s="837">
        <v>1</v>
      </c>
      <c r="F48" s="850">
        <v>282.18</v>
      </c>
    </row>
    <row r="49" spans="1:6" ht="14.4" customHeight="1" x14ac:dyDescent="0.3">
      <c r="A49" s="857" t="s">
        <v>1518</v>
      </c>
      <c r="B49" s="849"/>
      <c r="C49" s="837">
        <v>0</v>
      </c>
      <c r="D49" s="849">
        <v>1602.65</v>
      </c>
      <c r="E49" s="837">
        <v>1</v>
      </c>
      <c r="F49" s="850">
        <v>1602.65</v>
      </c>
    </row>
    <row r="50" spans="1:6" ht="14.4" customHeight="1" x14ac:dyDescent="0.3">
      <c r="A50" s="857" t="s">
        <v>1508</v>
      </c>
      <c r="B50" s="849"/>
      <c r="C50" s="837">
        <v>0</v>
      </c>
      <c r="D50" s="849">
        <v>327.70000000000005</v>
      </c>
      <c r="E50" s="837">
        <v>1</v>
      </c>
      <c r="F50" s="850">
        <v>327.70000000000005</v>
      </c>
    </row>
    <row r="51" spans="1:6" ht="14.4" customHeight="1" x14ac:dyDescent="0.3">
      <c r="A51" s="857" t="s">
        <v>1559</v>
      </c>
      <c r="B51" s="849"/>
      <c r="C51" s="837">
        <v>0</v>
      </c>
      <c r="D51" s="849">
        <v>88.92</v>
      </c>
      <c r="E51" s="837">
        <v>1</v>
      </c>
      <c r="F51" s="850">
        <v>88.92</v>
      </c>
    </row>
    <row r="52" spans="1:6" ht="14.4" customHeight="1" x14ac:dyDescent="0.3">
      <c r="A52" s="857" t="s">
        <v>1556</v>
      </c>
      <c r="B52" s="849"/>
      <c r="C52" s="837">
        <v>0</v>
      </c>
      <c r="D52" s="849">
        <v>586.09</v>
      </c>
      <c r="E52" s="837">
        <v>1</v>
      </c>
      <c r="F52" s="850">
        <v>586.09</v>
      </c>
    </row>
    <row r="53" spans="1:6" ht="14.4" customHeight="1" x14ac:dyDescent="0.3">
      <c r="A53" s="857" t="s">
        <v>1562</v>
      </c>
      <c r="B53" s="849"/>
      <c r="C53" s="837"/>
      <c r="D53" s="849">
        <v>0</v>
      </c>
      <c r="E53" s="837"/>
      <c r="F53" s="850">
        <v>0</v>
      </c>
    </row>
    <row r="54" spans="1:6" ht="14.4" customHeight="1" x14ac:dyDescent="0.3">
      <c r="A54" s="857" t="s">
        <v>1558</v>
      </c>
      <c r="B54" s="849"/>
      <c r="C54" s="837">
        <v>0</v>
      </c>
      <c r="D54" s="849">
        <v>1793.63</v>
      </c>
      <c r="E54" s="837">
        <v>1</v>
      </c>
      <c r="F54" s="850">
        <v>1793.63</v>
      </c>
    </row>
    <row r="55" spans="1:6" ht="14.4" customHeight="1" x14ac:dyDescent="0.3">
      <c r="A55" s="857" t="s">
        <v>1564</v>
      </c>
      <c r="B55" s="849"/>
      <c r="C55" s="837">
        <v>0</v>
      </c>
      <c r="D55" s="849">
        <v>660</v>
      </c>
      <c r="E55" s="837">
        <v>1</v>
      </c>
      <c r="F55" s="850">
        <v>660</v>
      </c>
    </row>
    <row r="56" spans="1:6" ht="14.4" customHeight="1" x14ac:dyDescent="0.3">
      <c r="A56" s="857" t="s">
        <v>1498</v>
      </c>
      <c r="B56" s="849"/>
      <c r="C56" s="837">
        <v>0</v>
      </c>
      <c r="D56" s="849">
        <v>8068.33</v>
      </c>
      <c r="E56" s="837">
        <v>1</v>
      </c>
      <c r="F56" s="850">
        <v>8068.33</v>
      </c>
    </row>
    <row r="57" spans="1:6" ht="14.4" customHeight="1" x14ac:dyDescent="0.3">
      <c r="A57" s="857" t="s">
        <v>1520</v>
      </c>
      <c r="B57" s="849"/>
      <c r="C57" s="837">
        <v>0</v>
      </c>
      <c r="D57" s="849">
        <v>1121.5999999999999</v>
      </c>
      <c r="E57" s="837">
        <v>1</v>
      </c>
      <c r="F57" s="850">
        <v>1121.5999999999999</v>
      </c>
    </row>
    <row r="58" spans="1:6" ht="14.4" customHeight="1" x14ac:dyDescent="0.3">
      <c r="A58" s="857" t="s">
        <v>1563</v>
      </c>
      <c r="B58" s="849"/>
      <c r="C58" s="837">
        <v>0</v>
      </c>
      <c r="D58" s="849">
        <v>1517.97</v>
      </c>
      <c r="E58" s="837">
        <v>1</v>
      </c>
      <c r="F58" s="850">
        <v>1517.97</v>
      </c>
    </row>
    <row r="59" spans="1:6" ht="14.4" customHeight="1" x14ac:dyDescent="0.3">
      <c r="A59" s="857" t="s">
        <v>1521</v>
      </c>
      <c r="B59" s="849"/>
      <c r="C59" s="837">
        <v>0</v>
      </c>
      <c r="D59" s="849">
        <v>91.889999999999986</v>
      </c>
      <c r="E59" s="837">
        <v>1</v>
      </c>
      <c r="F59" s="850">
        <v>91.889999999999986</v>
      </c>
    </row>
    <row r="60" spans="1:6" ht="14.4" customHeight="1" x14ac:dyDescent="0.3">
      <c r="A60" s="857" t="s">
        <v>2765</v>
      </c>
      <c r="B60" s="849"/>
      <c r="C60" s="837">
        <v>0</v>
      </c>
      <c r="D60" s="849">
        <v>262.64</v>
      </c>
      <c r="E60" s="837">
        <v>1</v>
      </c>
      <c r="F60" s="850">
        <v>262.64</v>
      </c>
    </row>
    <row r="61" spans="1:6" ht="14.4" customHeight="1" x14ac:dyDescent="0.3">
      <c r="A61" s="857" t="s">
        <v>1524</v>
      </c>
      <c r="B61" s="849"/>
      <c r="C61" s="837">
        <v>0</v>
      </c>
      <c r="D61" s="849">
        <v>77.820000000000007</v>
      </c>
      <c r="E61" s="837">
        <v>1</v>
      </c>
      <c r="F61" s="850">
        <v>77.820000000000007</v>
      </c>
    </row>
    <row r="62" spans="1:6" ht="14.4" customHeight="1" x14ac:dyDescent="0.3">
      <c r="A62" s="857" t="s">
        <v>1568</v>
      </c>
      <c r="B62" s="849"/>
      <c r="C62" s="837">
        <v>0</v>
      </c>
      <c r="D62" s="849">
        <v>161.06</v>
      </c>
      <c r="E62" s="837">
        <v>1</v>
      </c>
      <c r="F62" s="850">
        <v>161.06</v>
      </c>
    </row>
    <row r="63" spans="1:6" ht="14.4" customHeight="1" x14ac:dyDescent="0.3">
      <c r="A63" s="857" t="s">
        <v>1581</v>
      </c>
      <c r="B63" s="849"/>
      <c r="C63" s="837">
        <v>0</v>
      </c>
      <c r="D63" s="849">
        <v>251.6</v>
      </c>
      <c r="E63" s="837">
        <v>1</v>
      </c>
      <c r="F63" s="850">
        <v>251.6</v>
      </c>
    </row>
    <row r="64" spans="1:6" ht="14.4" customHeight="1" x14ac:dyDescent="0.3">
      <c r="A64" s="857" t="s">
        <v>2766</v>
      </c>
      <c r="B64" s="849"/>
      <c r="C64" s="837">
        <v>0</v>
      </c>
      <c r="D64" s="849">
        <v>982.84</v>
      </c>
      <c r="E64" s="837">
        <v>1</v>
      </c>
      <c r="F64" s="850">
        <v>982.84</v>
      </c>
    </row>
    <row r="65" spans="1:6" ht="14.4" customHeight="1" x14ac:dyDescent="0.3">
      <c r="A65" s="857" t="s">
        <v>1585</v>
      </c>
      <c r="B65" s="849"/>
      <c r="C65" s="837">
        <v>0</v>
      </c>
      <c r="D65" s="849">
        <v>672.95</v>
      </c>
      <c r="E65" s="837">
        <v>1</v>
      </c>
      <c r="F65" s="850">
        <v>672.95</v>
      </c>
    </row>
    <row r="66" spans="1:6" ht="14.4" customHeight="1" x14ac:dyDescent="0.3">
      <c r="A66" s="857" t="s">
        <v>1575</v>
      </c>
      <c r="B66" s="849"/>
      <c r="C66" s="837">
        <v>0</v>
      </c>
      <c r="D66" s="849">
        <v>7096.34</v>
      </c>
      <c r="E66" s="837">
        <v>1</v>
      </c>
      <c r="F66" s="850">
        <v>7096.34</v>
      </c>
    </row>
    <row r="67" spans="1:6" ht="14.4" customHeight="1" x14ac:dyDescent="0.3">
      <c r="A67" s="857" t="s">
        <v>1501</v>
      </c>
      <c r="B67" s="849"/>
      <c r="C67" s="837">
        <v>0</v>
      </c>
      <c r="D67" s="849">
        <v>432.02</v>
      </c>
      <c r="E67" s="837">
        <v>1</v>
      </c>
      <c r="F67" s="850">
        <v>432.02</v>
      </c>
    </row>
    <row r="68" spans="1:6" ht="14.4" customHeight="1" x14ac:dyDescent="0.3">
      <c r="A68" s="857" t="s">
        <v>1578</v>
      </c>
      <c r="B68" s="849"/>
      <c r="C68" s="837">
        <v>0</v>
      </c>
      <c r="D68" s="849">
        <v>545.80999999999995</v>
      </c>
      <c r="E68" s="837">
        <v>1</v>
      </c>
      <c r="F68" s="850">
        <v>545.80999999999995</v>
      </c>
    </row>
    <row r="69" spans="1:6" ht="14.4" customHeight="1" x14ac:dyDescent="0.3">
      <c r="A69" s="857" t="s">
        <v>1530</v>
      </c>
      <c r="B69" s="849"/>
      <c r="C69" s="837">
        <v>0</v>
      </c>
      <c r="D69" s="849">
        <v>1298.6499999999999</v>
      </c>
      <c r="E69" s="837">
        <v>1</v>
      </c>
      <c r="F69" s="850">
        <v>1298.6499999999999</v>
      </c>
    </row>
    <row r="70" spans="1:6" ht="14.4" customHeight="1" x14ac:dyDescent="0.3">
      <c r="A70" s="857" t="s">
        <v>1502</v>
      </c>
      <c r="B70" s="849"/>
      <c r="C70" s="837">
        <v>0</v>
      </c>
      <c r="D70" s="849">
        <v>105.46</v>
      </c>
      <c r="E70" s="837">
        <v>1</v>
      </c>
      <c r="F70" s="850">
        <v>105.46</v>
      </c>
    </row>
    <row r="71" spans="1:6" ht="14.4" customHeight="1" x14ac:dyDescent="0.3">
      <c r="A71" s="857" t="s">
        <v>1535</v>
      </c>
      <c r="B71" s="849"/>
      <c r="C71" s="837">
        <v>0</v>
      </c>
      <c r="D71" s="849">
        <v>32.869999999999997</v>
      </c>
      <c r="E71" s="837">
        <v>1</v>
      </c>
      <c r="F71" s="850">
        <v>32.869999999999997</v>
      </c>
    </row>
    <row r="72" spans="1:6" ht="14.4" customHeight="1" x14ac:dyDescent="0.3">
      <c r="A72" s="857" t="s">
        <v>1584</v>
      </c>
      <c r="B72" s="849"/>
      <c r="C72" s="837"/>
      <c r="D72" s="849">
        <v>0</v>
      </c>
      <c r="E72" s="837"/>
      <c r="F72" s="850">
        <v>0</v>
      </c>
    </row>
    <row r="73" spans="1:6" ht="14.4" customHeight="1" x14ac:dyDescent="0.3">
      <c r="A73" s="857" t="s">
        <v>1494</v>
      </c>
      <c r="B73" s="849"/>
      <c r="C73" s="837">
        <v>0</v>
      </c>
      <c r="D73" s="849">
        <v>580.50000000000011</v>
      </c>
      <c r="E73" s="837">
        <v>1</v>
      </c>
      <c r="F73" s="850">
        <v>580.50000000000011</v>
      </c>
    </row>
    <row r="74" spans="1:6" ht="14.4" customHeight="1" thickBot="1" x14ac:dyDescent="0.35">
      <c r="A74" s="858" t="s">
        <v>2767</v>
      </c>
      <c r="B74" s="853"/>
      <c r="C74" s="854">
        <v>0</v>
      </c>
      <c r="D74" s="853">
        <v>64.5</v>
      </c>
      <c r="E74" s="854">
        <v>1</v>
      </c>
      <c r="F74" s="855">
        <v>64.5</v>
      </c>
    </row>
    <row r="75" spans="1:6" ht="14.4" customHeight="1" thickBot="1" x14ac:dyDescent="0.35">
      <c r="A75" s="771" t="s">
        <v>3</v>
      </c>
      <c r="B75" s="772">
        <v>5142.0300000000007</v>
      </c>
      <c r="C75" s="773">
        <v>7.0769327744855365E-2</v>
      </c>
      <c r="D75" s="772">
        <v>67516.99000000002</v>
      </c>
      <c r="E75" s="773">
        <v>0.92923067225514488</v>
      </c>
      <c r="F75" s="774">
        <v>72659.02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{C8D24913-29E5-4C95-BB42-DD3E663BA1F9}</x14:id>
        </ext>
      </extLst>
    </cfRule>
  </conditionalFormatting>
  <conditionalFormatting sqref="F16:F7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{F66E9605-226E-43DD-9A4F-599688A7E513}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8D24913-29E5-4C95-BB42-DD3E663BA1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F5:F13</xm:sqref>
        </x14:conditionalFormatting>
        <x14:conditionalFormatting xmlns:xm="http://schemas.microsoft.com/office/excel/2006/main">
          <x14:cfRule type="dataBar" id="{F66E9605-226E-43DD-9A4F-599688A7E51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F16:F74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2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2774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42</v>
      </c>
      <c r="G3" s="47">
        <f>SUBTOTAL(9,G6:G1048576)</f>
        <v>5142.0300000000007</v>
      </c>
      <c r="H3" s="48">
        <f>IF(M3=0,0,G3/M3)</f>
        <v>7.0769327744855393E-2</v>
      </c>
      <c r="I3" s="47">
        <f>SUBTOTAL(9,I6:I1048576)</f>
        <v>363</v>
      </c>
      <c r="J3" s="47">
        <f>SUBTOTAL(9,J6:J1048576)</f>
        <v>67516.989999999976</v>
      </c>
      <c r="K3" s="48">
        <f>IF(M3=0,0,J3/M3)</f>
        <v>0.92923067225514466</v>
      </c>
      <c r="L3" s="47">
        <f>SUBTOTAL(9,L6:L1048576)</f>
        <v>405</v>
      </c>
      <c r="M3" s="49">
        <f>SUBTOTAL(9,M6:M1048576)</f>
        <v>72659.019999999975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2115</v>
      </c>
      <c r="B6" s="825" t="s">
        <v>1588</v>
      </c>
      <c r="C6" s="825" t="s">
        <v>2177</v>
      </c>
      <c r="D6" s="825" t="s">
        <v>1592</v>
      </c>
      <c r="E6" s="825" t="s">
        <v>1593</v>
      </c>
      <c r="F6" s="225"/>
      <c r="G6" s="225"/>
      <c r="H6" s="830">
        <v>0</v>
      </c>
      <c r="I6" s="225">
        <v>3</v>
      </c>
      <c r="J6" s="225">
        <v>48.36</v>
      </c>
      <c r="K6" s="830">
        <v>1</v>
      </c>
      <c r="L6" s="225">
        <v>3</v>
      </c>
      <c r="M6" s="848">
        <v>48.36</v>
      </c>
    </row>
    <row r="7" spans="1:13" ht="14.4" customHeight="1" x14ac:dyDescent="0.3">
      <c r="A7" s="831" t="s">
        <v>2115</v>
      </c>
      <c r="B7" s="832" t="s">
        <v>1588</v>
      </c>
      <c r="C7" s="832" t="s">
        <v>2367</v>
      </c>
      <c r="D7" s="832" t="s">
        <v>1592</v>
      </c>
      <c r="E7" s="832" t="s">
        <v>2368</v>
      </c>
      <c r="F7" s="849"/>
      <c r="G7" s="849"/>
      <c r="H7" s="837">
        <v>0</v>
      </c>
      <c r="I7" s="849">
        <v>1</v>
      </c>
      <c r="J7" s="849">
        <v>51.84</v>
      </c>
      <c r="K7" s="837">
        <v>1</v>
      </c>
      <c r="L7" s="849">
        <v>1</v>
      </c>
      <c r="M7" s="850">
        <v>51.84</v>
      </c>
    </row>
    <row r="8" spans="1:13" ht="14.4" customHeight="1" x14ac:dyDescent="0.3">
      <c r="A8" s="831" t="s">
        <v>2115</v>
      </c>
      <c r="B8" s="832" t="s">
        <v>1602</v>
      </c>
      <c r="C8" s="832" t="s">
        <v>1603</v>
      </c>
      <c r="D8" s="832" t="s">
        <v>1604</v>
      </c>
      <c r="E8" s="832" t="s">
        <v>1605</v>
      </c>
      <c r="F8" s="849"/>
      <c r="G8" s="849"/>
      <c r="H8" s="837">
        <v>0</v>
      </c>
      <c r="I8" s="849">
        <v>1</v>
      </c>
      <c r="J8" s="849">
        <v>672.95</v>
      </c>
      <c r="K8" s="837">
        <v>1</v>
      </c>
      <c r="L8" s="849">
        <v>1</v>
      </c>
      <c r="M8" s="850">
        <v>672.95</v>
      </c>
    </row>
    <row r="9" spans="1:13" ht="14.4" customHeight="1" x14ac:dyDescent="0.3">
      <c r="A9" s="831" t="s">
        <v>2115</v>
      </c>
      <c r="B9" s="832" t="s">
        <v>1969</v>
      </c>
      <c r="C9" s="832" t="s">
        <v>2356</v>
      </c>
      <c r="D9" s="832" t="s">
        <v>2357</v>
      </c>
      <c r="E9" s="832" t="s">
        <v>2358</v>
      </c>
      <c r="F9" s="849">
        <v>1</v>
      </c>
      <c r="G9" s="849">
        <v>72.260000000000005</v>
      </c>
      <c r="H9" s="837">
        <v>1</v>
      </c>
      <c r="I9" s="849"/>
      <c r="J9" s="849"/>
      <c r="K9" s="837">
        <v>0</v>
      </c>
      <c r="L9" s="849">
        <v>1</v>
      </c>
      <c r="M9" s="850">
        <v>72.260000000000005</v>
      </c>
    </row>
    <row r="10" spans="1:13" ht="14.4" customHeight="1" x14ac:dyDescent="0.3">
      <c r="A10" s="831" t="s">
        <v>2115</v>
      </c>
      <c r="B10" s="832" t="s">
        <v>2768</v>
      </c>
      <c r="C10" s="832" t="s">
        <v>2402</v>
      </c>
      <c r="D10" s="832" t="s">
        <v>2403</v>
      </c>
      <c r="E10" s="832" t="s">
        <v>2404</v>
      </c>
      <c r="F10" s="849"/>
      <c r="G10" s="849"/>
      <c r="H10" s="837">
        <v>0</v>
      </c>
      <c r="I10" s="849">
        <v>1</v>
      </c>
      <c r="J10" s="849">
        <v>184.74</v>
      </c>
      <c r="K10" s="837">
        <v>1</v>
      </c>
      <c r="L10" s="849">
        <v>1</v>
      </c>
      <c r="M10" s="850">
        <v>184.74</v>
      </c>
    </row>
    <row r="11" spans="1:13" ht="14.4" customHeight="1" x14ac:dyDescent="0.3">
      <c r="A11" s="831" t="s">
        <v>2115</v>
      </c>
      <c r="B11" s="832" t="s">
        <v>1625</v>
      </c>
      <c r="C11" s="832" t="s">
        <v>2345</v>
      </c>
      <c r="D11" s="832" t="s">
        <v>2346</v>
      </c>
      <c r="E11" s="832" t="s">
        <v>2347</v>
      </c>
      <c r="F11" s="849">
        <v>1</v>
      </c>
      <c r="G11" s="849">
        <v>300.33</v>
      </c>
      <c r="H11" s="837">
        <v>1</v>
      </c>
      <c r="I11" s="849"/>
      <c r="J11" s="849"/>
      <c r="K11" s="837">
        <v>0</v>
      </c>
      <c r="L11" s="849">
        <v>1</v>
      </c>
      <c r="M11" s="850">
        <v>300.33</v>
      </c>
    </row>
    <row r="12" spans="1:13" ht="14.4" customHeight="1" x14ac:dyDescent="0.3">
      <c r="A12" s="831" t="s">
        <v>2115</v>
      </c>
      <c r="B12" s="832" t="s">
        <v>1631</v>
      </c>
      <c r="C12" s="832" t="s">
        <v>1984</v>
      </c>
      <c r="D12" s="832" t="s">
        <v>696</v>
      </c>
      <c r="E12" s="832" t="s">
        <v>1985</v>
      </c>
      <c r="F12" s="849"/>
      <c r="G12" s="849"/>
      <c r="H12" s="837">
        <v>0</v>
      </c>
      <c r="I12" s="849">
        <v>2</v>
      </c>
      <c r="J12" s="849">
        <v>288.02</v>
      </c>
      <c r="K12" s="837">
        <v>1</v>
      </c>
      <c r="L12" s="849">
        <v>2</v>
      </c>
      <c r="M12" s="850">
        <v>288.02</v>
      </c>
    </row>
    <row r="13" spans="1:13" ht="14.4" customHeight="1" x14ac:dyDescent="0.3">
      <c r="A13" s="831" t="s">
        <v>2115</v>
      </c>
      <c r="B13" s="832" t="s">
        <v>1642</v>
      </c>
      <c r="C13" s="832" t="s">
        <v>1644</v>
      </c>
      <c r="D13" s="832" t="s">
        <v>814</v>
      </c>
      <c r="E13" s="832" t="s">
        <v>1645</v>
      </c>
      <c r="F13" s="849"/>
      <c r="G13" s="849"/>
      <c r="H13" s="837">
        <v>0</v>
      </c>
      <c r="I13" s="849">
        <v>2</v>
      </c>
      <c r="J13" s="849">
        <v>85.02</v>
      </c>
      <c r="K13" s="837">
        <v>1</v>
      </c>
      <c r="L13" s="849">
        <v>2</v>
      </c>
      <c r="M13" s="850">
        <v>85.02</v>
      </c>
    </row>
    <row r="14" spans="1:13" ht="14.4" customHeight="1" x14ac:dyDescent="0.3">
      <c r="A14" s="831" t="s">
        <v>2115</v>
      </c>
      <c r="B14" s="832" t="s">
        <v>1653</v>
      </c>
      <c r="C14" s="832" t="s">
        <v>1656</v>
      </c>
      <c r="D14" s="832" t="s">
        <v>1657</v>
      </c>
      <c r="E14" s="832" t="s">
        <v>1658</v>
      </c>
      <c r="F14" s="849"/>
      <c r="G14" s="849"/>
      <c r="H14" s="837">
        <v>0</v>
      </c>
      <c r="I14" s="849">
        <v>2</v>
      </c>
      <c r="J14" s="849">
        <v>21.3</v>
      </c>
      <c r="K14" s="837">
        <v>1</v>
      </c>
      <c r="L14" s="849">
        <v>2</v>
      </c>
      <c r="M14" s="850">
        <v>21.3</v>
      </c>
    </row>
    <row r="15" spans="1:13" ht="14.4" customHeight="1" x14ac:dyDescent="0.3">
      <c r="A15" s="831" t="s">
        <v>2115</v>
      </c>
      <c r="B15" s="832" t="s">
        <v>1668</v>
      </c>
      <c r="C15" s="832" t="s">
        <v>1669</v>
      </c>
      <c r="D15" s="832" t="s">
        <v>1670</v>
      </c>
      <c r="E15" s="832" t="s">
        <v>1671</v>
      </c>
      <c r="F15" s="849"/>
      <c r="G15" s="849"/>
      <c r="H15" s="837">
        <v>0</v>
      </c>
      <c r="I15" s="849">
        <v>4</v>
      </c>
      <c r="J15" s="849">
        <v>262.16000000000003</v>
      </c>
      <c r="K15" s="837">
        <v>1</v>
      </c>
      <c r="L15" s="849">
        <v>4</v>
      </c>
      <c r="M15" s="850">
        <v>262.16000000000003</v>
      </c>
    </row>
    <row r="16" spans="1:13" ht="14.4" customHeight="1" x14ac:dyDescent="0.3">
      <c r="A16" s="831" t="s">
        <v>2115</v>
      </c>
      <c r="B16" s="832" t="s">
        <v>1701</v>
      </c>
      <c r="C16" s="832" t="s">
        <v>1705</v>
      </c>
      <c r="D16" s="832" t="s">
        <v>1703</v>
      </c>
      <c r="E16" s="832" t="s">
        <v>1706</v>
      </c>
      <c r="F16" s="849"/>
      <c r="G16" s="849"/>
      <c r="H16" s="837">
        <v>0</v>
      </c>
      <c r="I16" s="849">
        <v>7</v>
      </c>
      <c r="J16" s="849">
        <v>111.30000000000001</v>
      </c>
      <c r="K16" s="837">
        <v>1</v>
      </c>
      <c r="L16" s="849">
        <v>7</v>
      </c>
      <c r="M16" s="850">
        <v>111.30000000000001</v>
      </c>
    </row>
    <row r="17" spans="1:13" ht="14.4" customHeight="1" x14ac:dyDescent="0.3">
      <c r="A17" s="831" t="s">
        <v>2115</v>
      </c>
      <c r="B17" s="832" t="s">
        <v>1701</v>
      </c>
      <c r="C17" s="832" t="s">
        <v>2372</v>
      </c>
      <c r="D17" s="832" t="s">
        <v>1703</v>
      </c>
      <c r="E17" s="832" t="s">
        <v>1686</v>
      </c>
      <c r="F17" s="849"/>
      <c r="G17" s="849"/>
      <c r="H17" s="837">
        <v>0</v>
      </c>
      <c r="I17" s="849">
        <v>3</v>
      </c>
      <c r="J17" s="849">
        <v>143.10000000000002</v>
      </c>
      <c r="K17" s="837">
        <v>1</v>
      </c>
      <c r="L17" s="849">
        <v>3</v>
      </c>
      <c r="M17" s="850">
        <v>143.10000000000002</v>
      </c>
    </row>
    <row r="18" spans="1:13" ht="14.4" customHeight="1" x14ac:dyDescent="0.3">
      <c r="A18" s="831" t="s">
        <v>2115</v>
      </c>
      <c r="B18" s="832" t="s">
        <v>1707</v>
      </c>
      <c r="C18" s="832" t="s">
        <v>1708</v>
      </c>
      <c r="D18" s="832" t="s">
        <v>1709</v>
      </c>
      <c r="E18" s="832" t="s">
        <v>1710</v>
      </c>
      <c r="F18" s="849"/>
      <c r="G18" s="849"/>
      <c r="H18" s="837">
        <v>0</v>
      </c>
      <c r="I18" s="849">
        <v>1</v>
      </c>
      <c r="J18" s="849">
        <v>72.88</v>
      </c>
      <c r="K18" s="837">
        <v>1</v>
      </c>
      <c r="L18" s="849">
        <v>1</v>
      </c>
      <c r="M18" s="850">
        <v>72.88</v>
      </c>
    </row>
    <row r="19" spans="1:13" ht="14.4" customHeight="1" x14ac:dyDescent="0.3">
      <c r="A19" s="831" t="s">
        <v>2115</v>
      </c>
      <c r="B19" s="832" t="s">
        <v>1707</v>
      </c>
      <c r="C19" s="832" t="s">
        <v>2369</v>
      </c>
      <c r="D19" s="832" t="s">
        <v>1709</v>
      </c>
      <c r="E19" s="832" t="s">
        <v>2370</v>
      </c>
      <c r="F19" s="849"/>
      <c r="G19" s="849"/>
      <c r="H19" s="837">
        <v>0</v>
      </c>
      <c r="I19" s="849">
        <v>2</v>
      </c>
      <c r="J19" s="849">
        <v>437.24</v>
      </c>
      <c r="K19" s="837">
        <v>1</v>
      </c>
      <c r="L19" s="849">
        <v>2</v>
      </c>
      <c r="M19" s="850">
        <v>437.24</v>
      </c>
    </row>
    <row r="20" spans="1:13" ht="14.4" customHeight="1" x14ac:dyDescent="0.3">
      <c r="A20" s="831" t="s">
        <v>2115</v>
      </c>
      <c r="B20" s="832" t="s">
        <v>2029</v>
      </c>
      <c r="C20" s="832" t="s">
        <v>2354</v>
      </c>
      <c r="D20" s="832" t="s">
        <v>1392</v>
      </c>
      <c r="E20" s="832" t="s">
        <v>2355</v>
      </c>
      <c r="F20" s="849"/>
      <c r="G20" s="849"/>
      <c r="H20" s="837">
        <v>0</v>
      </c>
      <c r="I20" s="849">
        <v>3</v>
      </c>
      <c r="J20" s="849">
        <v>77.820000000000007</v>
      </c>
      <c r="K20" s="837">
        <v>1</v>
      </c>
      <c r="L20" s="849">
        <v>3</v>
      </c>
      <c r="M20" s="850">
        <v>77.820000000000007</v>
      </c>
    </row>
    <row r="21" spans="1:13" ht="14.4" customHeight="1" x14ac:dyDescent="0.3">
      <c r="A21" s="831" t="s">
        <v>2115</v>
      </c>
      <c r="B21" s="832" t="s">
        <v>2032</v>
      </c>
      <c r="C21" s="832" t="s">
        <v>2393</v>
      </c>
      <c r="D21" s="832" t="s">
        <v>2394</v>
      </c>
      <c r="E21" s="832" t="s">
        <v>2395</v>
      </c>
      <c r="F21" s="849">
        <v>4</v>
      </c>
      <c r="G21" s="849">
        <v>387.2</v>
      </c>
      <c r="H21" s="837">
        <v>1</v>
      </c>
      <c r="I21" s="849"/>
      <c r="J21" s="849"/>
      <c r="K21" s="837">
        <v>0</v>
      </c>
      <c r="L21" s="849">
        <v>4</v>
      </c>
      <c r="M21" s="850">
        <v>387.2</v>
      </c>
    </row>
    <row r="22" spans="1:13" ht="14.4" customHeight="1" x14ac:dyDescent="0.3">
      <c r="A22" s="831" t="s">
        <v>2115</v>
      </c>
      <c r="B22" s="832" t="s">
        <v>1735</v>
      </c>
      <c r="C22" s="832" t="s">
        <v>2297</v>
      </c>
      <c r="D22" s="832" t="s">
        <v>1737</v>
      </c>
      <c r="E22" s="832" t="s">
        <v>2298</v>
      </c>
      <c r="F22" s="849"/>
      <c r="G22" s="849"/>
      <c r="H22" s="837">
        <v>0</v>
      </c>
      <c r="I22" s="849">
        <v>1</v>
      </c>
      <c r="J22" s="849">
        <v>430.05</v>
      </c>
      <c r="K22" s="837">
        <v>1</v>
      </c>
      <c r="L22" s="849">
        <v>1</v>
      </c>
      <c r="M22" s="850">
        <v>430.05</v>
      </c>
    </row>
    <row r="23" spans="1:13" ht="14.4" customHeight="1" x14ac:dyDescent="0.3">
      <c r="A23" s="831" t="s">
        <v>2115</v>
      </c>
      <c r="B23" s="832" t="s">
        <v>1735</v>
      </c>
      <c r="C23" s="832" t="s">
        <v>2038</v>
      </c>
      <c r="D23" s="832" t="s">
        <v>1737</v>
      </c>
      <c r="E23" s="832" t="s">
        <v>2039</v>
      </c>
      <c r="F23" s="849"/>
      <c r="G23" s="849"/>
      <c r="H23" s="837">
        <v>0</v>
      </c>
      <c r="I23" s="849">
        <v>1</v>
      </c>
      <c r="J23" s="849">
        <v>279.52999999999997</v>
      </c>
      <c r="K23" s="837">
        <v>1</v>
      </c>
      <c r="L23" s="849">
        <v>1</v>
      </c>
      <c r="M23" s="850">
        <v>279.52999999999997</v>
      </c>
    </row>
    <row r="24" spans="1:13" ht="14.4" customHeight="1" x14ac:dyDescent="0.3">
      <c r="A24" s="831" t="s">
        <v>2115</v>
      </c>
      <c r="B24" s="832" t="s">
        <v>1735</v>
      </c>
      <c r="C24" s="832" t="s">
        <v>2299</v>
      </c>
      <c r="D24" s="832" t="s">
        <v>2300</v>
      </c>
      <c r="E24" s="832" t="s">
        <v>1738</v>
      </c>
      <c r="F24" s="849">
        <v>3</v>
      </c>
      <c r="G24" s="849">
        <v>176.55</v>
      </c>
      <c r="H24" s="837">
        <v>1</v>
      </c>
      <c r="I24" s="849"/>
      <c r="J24" s="849"/>
      <c r="K24" s="837">
        <v>0</v>
      </c>
      <c r="L24" s="849">
        <v>3</v>
      </c>
      <c r="M24" s="850">
        <v>176.55</v>
      </c>
    </row>
    <row r="25" spans="1:13" ht="14.4" customHeight="1" x14ac:dyDescent="0.3">
      <c r="A25" s="831" t="s">
        <v>2115</v>
      </c>
      <c r="B25" s="832" t="s">
        <v>1735</v>
      </c>
      <c r="C25" s="832" t="s">
        <v>2301</v>
      </c>
      <c r="D25" s="832" t="s">
        <v>2300</v>
      </c>
      <c r="E25" s="832" t="s">
        <v>1742</v>
      </c>
      <c r="F25" s="849">
        <v>6</v>
      </c>
      <c r="G25" s="849">
        <v>706.26</v>
      </c>
      <c r="H25" s="837">
        <v>1</v>
      </c>
      <c r="I25" s="849"/>
      <c r="J25" s="849"/>
      <c r="K25" s="837">
        <v>0</v>
      </c>
      <c r="L25" s="849">
        <v>6</v>
      </c>
      <c r="M25" s="850">
        <v>706.26</v>
      </c>
    </row>
    <row r="26" spans="1:13" ht="14.4" customHeight="1" x14ac:dyDescent="0.3">
      <c r="A26" s="831" t="s">
        <v>2115</v>
      </c>
      <c r="B26" s="832" t="s">
        <v>1743</v>
      </c>
      <c r="C26" s="832" t="s">
        <v>2380</v>
      </c>
      <c r="D26" s="832" t="s">
        <v>2381</v>
      </c>
      <c r="E26" s="832" t="s">
        <v>2039</v>
      </c>
      <c r="F26" s="849">
        <v>3</v>
      </c>
      <c r="G26" s="849">
        <v>1290.1500000000001</v>
      </c>
      <c r="H26" s="837">
        <v>1</v>
      </c>
      <c r="I26" s="849"/>
      <c r="J26" s="849"/>
      <c r="K26" s="837">
        <v>0</v>
      </c>
      <c r="L26" s="849">
        <v>3</v>
      </c>
      <c r="M26" s="850">
        <v>1290.1500000000001</v>
      </c>
    </row>
    <row r="27" spans="1:13" ht="14.4" customHeight="1" x14ac:dyDescent="0.3">
      <c r="A27" s="831" t="s">
        <v>2115</v>
      </c>
      <c r="B27" s="832" t="s">
        <v>1746</v>
      </c>
      <c r="C27" s="832" t="s">
        <v>2328</v>
      </c>
      <c r="D27" s="832" t="s">
        <v>915</v>
      </c>
      <c r="E27" s="832" t="s">
        <v>2329</v>
      </c>
      <c r="F27" s="849"/>
      <c r="G27" s="849"/>
      <c r="H27" s="837">
        <v>0</v>
      </c>
      <c r="I27" s="849">
        <v>1</v>
      </c>
      <c r="J27" s="849">
        <v>556.04</v>
      </c>
      <c r="K27" s="837">
        <v>1</v>
      </c>
      <c r="L27" s="849">
        <v>1</v>
      </c>
      <c r="M27" s="850">
        <v>556.04</v>
      </c>
    </row>
    <row r="28" spans="1:13" ht="14.4" customHeight="1" x14ac:dyDescent="0.3">
      <c r="A28" s="831" t="s">
        <v>2115</v>
      </c>
      <c r="B28" s="832" t="s">
        <v>2058</v>
      </c>
      <c r="C28" s="832" t="s">
        <v>2059</v>
      </c>
      <c r="D28" s="832" t="s">
        <v>1306</v>
      </c>
      <c r="E28" s="832" t="s">
        <v>591</v>
      </c>
      <c r="F28" s="849"/>
      <c r="G28" s="849"/>
      <c r="H28" s="837">
        <v>0</v>
      </c>
      <c r="I28" s="849">
        <v>6</v>
      </c>
      <c r="J28" s="849">
        <v>290.52</v>
      </c>
      <c r="K28" s="837">
        <v>1</v>
      </c>
      <c r="L28" s="849">
        <v>6</v>
      </c>
      <c r="M28" s="850">
        <v>290.52</v>
      </c>
    </row>
    <row r="29" spans="1:13" ht="14.4" customHeight="1" x14ac:dyDescent="0.3">
      <c r="A29" s="831" t="s">
        <v>2115</v>
      </c>
      <c r="B29" s="832" t="s">
        <v>1825</v>
      </c>
      <c r="C29" s="832" t="s">
        <v>1827</v>
      </c>
      <c r="D29" s="832" t="s">
        <v>590</v>
      </c>
      <c r="E29" s="832" t="s">
        <v>592</v>
      </c>
      <c r="F29" s="849"/>
      <c r="G29" s="849"/>
      <c r="H29" s="837">
        <v>0</v>
      </c>
      <c r="I29" s="849">
        <v>1</v>
      </c>
      <c r="J29" s="849">
        <v>72.55</v>
      </c>
      <c r="K29" s="837">
        <v>1</v>
      </c>
      <c r="L29" s="849">
        <v>1</v>
      </c>
      <c r="M29" s="850">
        <v>72.55</v>
      </c>
    </row>
    <row r="30" spans="1:13" ht="14.4" customHeight="1" x14ac:dyDescent="0.3">
      <c r="A30" s="831" t="s">
        <v>2115</v>
      </c>
      <c r="B30" s="832" t="s">
        <v>1825</v>
      </c>
      <c r="C30" s="832" t="s">
        <v>1828</v>
      </c>
      <c r="D30" s="832" t="s">
        <v>590</v>
      </c>
      <c r="E30" s="832" t="s">
        <v>593</v>
      </c>
      <c r="F30" s="849"/>
      <c r="G30" s="849"/>
      <c r="H30" s="837">
        <v>0</v>
      </c>
      <c r="I30" s="849">
        <v>3</v>
      </c>
      <c r="J30" s="849">
        <v>195.84</v>
      </c>
      <c r="K30" s="837">
        <v>1</v>
      </c>
      <c r="L30" s="849">
        <v>3</v>
      </c>
      <c r="M30" s="850">
        <v>195.84</v>
      </c>
    </row>
    <row r="31" spans="1:13" ht="14.4" customHeight="1" x14ac:dyDescent="0.3">
      <c r="A31" s="831" t="s">
        <v>2115</v>
      </c>
      <c r="B31" s="832" t="s">
        <v>1843</v>
      </c>
      <c r="C31" s="832" t="s">
        <v>1844</v>
      </c>
      <c r="D31" s="832" t="s">
        <v>1845</v>
      </c>
      <c r="E31" s="832" t="s">
        <v>1846</v>
      </c>
      <c r="F31" s="849"/>
      <c r="G31" s="849"/>
      <c r="H31" s="837"/>
      <c r="I31" s="849">
        <v>4</v>
      </c>
      <c r="J31" s="849">
        <v>0</v>
      </c>
      <c r="K31" s="837"/>
      <c r="L31" s="849">
        <v>4</v>
      </c>
      <c r="M31" s="850">
        <v>0</v>
      </c>
    </row>
    <row r="32" spans="1:13" ht="14.4" customHeight="1" x14ac:dyDescent="0.3">
      <c r="A32" s="831" t="s">
        <v>2115</v>
      </c>
      <c r="B32" s="832" t="s">
        <v>1881</v>
      </c>
      <c r="C32" s="832" t="s">
        <v>1882</v>
      </c>
      <c r="D32" s="832" t="s">
        <v>1883</v>
      </c>
      <c r="E32" s="832" t="s">
        <v>1884</v>
      </c>
      <c r="F32" s="849"/>
      <c r="G32" s="849"/>
      <c r="H32" s="837">
        <v>0</v>
      </c>
      <c r="I32" s="849">
        <v>2</v>
      </c>
      <c r="J32" s="849">
        <v>9.4</v>
      </c>
      <c r="K32" s="837">
        <v>1</v>
      </c>
      <c r="L32" s="849">
        <v>2</v>
      </c>
      <c r="M32" s="850">
        <v>9.4</v>
      </c>
    </row>
    <row r="33" spans="1:13" ht="14.4" customHeight="1" x14ac:dyDescent="0.3">
      <c r="A33" s="831" t="s">
        <v>2115</v>
      </c>
      <c r="B33" s="832" t="s">
        <v>1885</v>
      </c>
      <c r="C33" s="832" t="s">
        <v>1886</v>
      </c>
      <c r="D33" s="832" t="s">
        <v>1165</v>
      </c>
      <c r="E33" s="832" t="s">
        <v>1887</v>
      </c>
      <c r="F33" s="849"/>
      <c r="G33" s="849"/>
      <c r="H33" s="837"/>
      <c r="I33" s="849">
        <v>5</v>
      </c>
      <c r="J33" s="849">
        <v>0</v>
      </c>
      <c r="K33" s="837"/>
      <c r="L33" s="849">
        <v>5</v>
      </c>
      <c r="M33" s="850">
        <v>0</v>
      </c>
    </row>
    <row r="34" spans="1:13" ht="14.4" customHeight="1" x14ac:dyDescent="0.3">
      <c r="A34" s="831" t="s">
        <v>2115</v>
      </c>
      <c r="B34" s="832" t="s">
        <v>1885</v>
      </c>
      <c r="C34" s="832" t="s">
        <v>1888</v>
      </c>
      <c r="D34" s="832" t="s">
        <v>1165</v>
      </c>
      <c r="E34" s="832" t="s">
        <v>1889</v>
      </c>
      <c r="F34" s="849"/>
      <c r="G34" s="849"/>
      <c r="H34" s="837"/>
      <c r="I34" s="849">
        <v>1</v>
      </c>
      <c r="J34" s="849">
        <v>0</v>
      </c>
      <c r="K34" s="837"/>
      <c r="L34" s="849">
        <v>1</v>
      </c>
      <c r="M34" s="850">
        <v>0</v>
      </c>
    </row>
    <row r="35" spans="1:13" ht="14.4" customHeight="1" x14ac:dyDescent="0.3">
      <c r="A35" s="831" t="s">
        <v>2115</v>
      </c>
      <c r="B35" s="832" t="s">
        <v>2072</v>
      </c>
      <c r="C35" s="832" t="s">
        <v>2383</v>
      </c>
      <c r="D35" s="832" t="s">
        <v>2384</v>
      </c>
      <c r="E35" s="832" t="s">
        <v>1821</v>
      </c>
      <c r="F35" s="849">
        <v>3</v>
      </c>
      <c r="G35" s="849">
        <v>369.6</v>
      </c>
      <c r="H35" s="837">
        <v>1</v>
      </c>
      <c r="I35" s="849"/>
      <c r="J35" s="849"/>
      <c r="K35" s="837">
        <v>0</v>
      </c>
      <c r="L35" s="849">
        <v>3</v>
      </c>
      <c r="M35" s="850">
        <v>369.6</v>
      </c>
    </row>
    <row r="36" spans="1:13" ht="14.4" customHeight="1" x14ac:dyDescent="0.3">
      <c r="A36" s="831" t="s">
        <v>2115</v>
      </c>
      <c r="B36" s="832" t="s">
        <v>1976</v>
      </c>
      <c r="C36" s="832" t="s">
        <v>2407</v>
      </c>
      <c r="D36" s="832" t="s">
        <v>1978</v>
      </c>
      <c r="E36" s="832" t="s">
        <v>2408</v>
      </c>
      <c r="F36" s="849"/>
      <c r="G36" s="849"/>
      <c r="H36" s="837">
        <v>0</v>
      </c>
      <c r="I36" s="849">
        <v>1</v>
      </c>
      <c r="J36" s="849">
        <v>1544.99</v>
      </c>
      <c r="K36" s="837">
        <v>1</v>
      </c>
      <c r="L36" s="849">
        <v>1</v>
      </c>
      <c r="M36" s="850">
        <v>1544.99</v>
      </c>
    </row>
    <row r="37" spans="1:13" ht="14.4" customHeight="1" x14ac:dyDescent="0.3">
      <c r="A37" s="831" t="s">
        <v>2116</v>
      </c>
      <c r="B37" s="832" t="s">
        <v>1588</v>
      </c>
      <c r="C37" s="832" t="s">
        <v>2755</v>
      </c>
      <c r="D37" s="832" t="s">
        <v>1592</v>
      </c>
      <c r="E37" s="832" t="s">
        <v>2756</v>
      </c>
      <c r="F37" s="849"/>
      <c r="G37" s="849"/>
      <c r="H37" s="837">
        <v>0</v>
      </c>
      <c r="I37" s="849">
        <v>1</v>
      </c>
      <c r="J37" s="849">
        <v>34.56</v>
      </c>
      <c r="K37" s="837">
        <v>1</v>
      </c>
      <c r="L37" s="849">
        <v>1</v>
      </c>
      <c r="M37" s="850">
        <v>34.56</v>
      </c>
    </row>
    <row r="38" spans="1:13" ht="14.4" customHeight="1" x14ac:dyDescent="0.3">
      <c r="A38" s="831" t="s">
        <v>2116</v>
      </c>
      <c r="B38" s="832" t="s">
        <v>1599</v>
      </c>
      <c r="C38" s="832" t="s">
        <v>2757</v>
      </c>
      <c r="D38" s="832" t="s">
        <v>745</v>
      </c>
      <c r="E38" s="832" t="s">
        <v>2758</v>
      </c>
      <c r="F38" s="849"/>
      <c r="G38" s="849"/>
      <c r="H38" s="837"/>
      <c r="I38" s="849">
        <v>1</v>
      </c>
      <c r="J38" s="849">
        <v>0</v>
      </c>
      <c r="K38" s="837"/>
      <c r="L38" s="849">
        <v>1</v>
      </c>
      <c r="M38" s="850">
        <v>0</v>
      </c>
    </row>
    <row r="39" spans="1:13" ht="14.4" customHeight="1" x14ac:dyDescent="0.3">
      <c r="A39" s="831" t="s">
        <v>2116</v>
      </c>
      <c r="B39" s="832" t="s">
        <v>2768</v>
      </c>
      <c r="C39" s="832" t="s">
        <v>2484</v>
      </c>
      <c r="D39" s="832" t="s">
        <v>2403</v>
      </c>
      <c r="E39" s="832" t="s">
        <v>2485</v>
      </c>
      <c r="F39" s="849"/>
      <c r="G39" s="849"/>
      <c r="H39" s="837">
        <v>0</v>
      </c>
      <c r="I39" s="849">
        <v>1</v>
      </c>
      <c r="J39" s="849">
        <v>120.61</v>
      </c>
      <c r="K39" s="837">
        <v>1</v>
      </c>
      <c r="L39" s="849">
        <v>1</v>
      </c>
      <c r="M39" s="850">
        <v>120.61</v>
      </c>
    </row>
    <row r="40" spans="1:13" ht="14.4" customHeight="1" x14ac:dyDescent="0.3">
      <c r="A40" s="831" t="s">
        <v>2116</v>
      </c>
      <c r="B40" s="832" t="s">
        <v>1614</v>
      </c>
      <c r="C40" s="832" t="s">
        <v>2749</v>
      </c>
      <c r="D40" s="832" t="s">
        <v>1357</v>
      </c>
      <c r="E40" s="832" t="s">
        <v>2769</v>
      </c>
      <c r="F40" s="849"/>
      <c r="G40" s="849"/>
      <c r="H40" s="837">
        <v>0</v>
      </c>
      <c r="I40" s="849">
        <v>1</v>
      </c>
      <c r="J40" s="849">
        <v>1847.49</v>
      </c>
      <c r="K40" s="837">
        <v>1</v>
      </c>
      <c r="L40" s="849">
        <v>1</v>
      </c>
      <c r="M40" s="850">
        <v>1847.49</v>
      </c>
    </row>
    <row r="41" spans="1:13" ht="14.4" customHeight="1" x14ac:dyDescent="0.3">
      <c r="A41" s="831" t="s">
        <v>2116</v>
      </c>
      <c r="B41" s="832" t="s">
        <v>1642</v>
      </c>
      <c r="C41" s="832" t="s">
        <v>2744</v>
      </c>
      <c r="D41" s="832" t="s">
        <v>2745</v>
      </c>
      <c r="E41" s="832" t="s">
        <v>1645</v>
      </c>
      <c r="F41" s="849">
        <v>2</v>
      </c>
      <c r="G41" s="849">
        <v>85.02</v>
      </c>
      <c r="H41" s="837">
        <v>1</v>
      </c>
      <c r="I41" s="849"/>
      <c r="J41" s="849"/>
      <c r="K41" s="837">
        <v>0</v>
      </c>
      <c r="L41" s="849">
        <v>2</v>
      </c>
      <c r="M41" s="850">
        <v>85.02</v>
      </c>
    </row>
    <row r="42" spans="1:13" ht="14.4" customHeight="1" x14ac:dyDescent="0.3">
      <c r="A42" s="831" t="s">
        <v>2116</v>
      </c>
      <c r="B42" s="832" t="s">
        <v>1642</v>
      </c>
      <c r="C42" s="832" t="s">
        <v>2746</v>
      </c>
      <c r="D42" s="832" t="s">
        <v>2747</v>
      </c>
      <c r="E42" s="832" t="s">
        <v>2581</v>
      </c>
      <c r="F42" s="849"/>
      <c r="G42" s="849"/>
      <c r="H42" s="837">
        <v>0</v>
      </c>
      <c r="I42" s="849">
        <v>1</v>
      </c>
      <c r="J42" s="849">
        <v>78.63</v>
      </c>
      <c r="K42" s="837">
        <v>1</v>
      </c>
      <c r="L42" s="849">
        <v>1</v>
      </c>
      <c r="M42" s="850">
        <v>78.63</v>
      </c>
    </row>
    <row r="43" spans="1:13" ht="14.4" customHeight="1" x14ac:dyDescent="0.3">
      <c r="A43" s="831" t="s">
        <v>2116</v>
      </c>
      <c r="B43" s="832" t="s">
        <v>1653</v>
      </c>
      <c r="C43" s="832" t="s">
        <v>1656</v>
      </c>
      <c r="D43" s="832" t="s">
        <v>1657</v>
      </c>
      <c r="E43" s="832" t="s">
        <v>1658</v>
      </c>
      <c r="F43" s="849"/>
      <c r="G43" s="849"/>
      <c r="H43" s="837">
        <v>0</v>
      </c>
      <c r="I43" s="849">
        <v>2</v>
      </c>
      <c r="J43" s="849">
        <v>21.3</v>
      </c>
      <c r="K43" s="837">
        <v>1</v>
      </c>
      <c r="L43" s="849">
        <v>2</v>
      </c>
      <c r="M43" s="850">
        <v>21.3</v>
      </c>
    </row>
    <row r="44" spans="1:13" ht="14.4" customHeight="1" x14ac:dyDescent="0.3">
      <c r="A44" s="831" t="s">
        <v>2116</v>
      </c>
      <c r="B44" s="832" t="s">
        <v>1653</v>
      </c>
      <c r="C44" s="832" t="s">
        <v>1659</v>
      </c>
      <c r="D44" s="832" t="s">
        <v>1657</v>
      </c>
      <c r="E44" s="832" t="s">
        <v>1660</v>
      </c>
      <c r="F44" s="849"/>
      <c r="G44" s="849"/>
      <c r="H44" s="837">
        <v>0</v>
      </c>
      <c r="I44" s="849">
        <v>1</v>
      </c>
      <c r="J44" s="849">
        <v>35.11</v>
      </c>
      <c r="K44" s="837">
        <v>1</v>
      </c>
      <c r="L44" s="849">
        <v>1</v>
      </c>
      <c r="M44" s="850">
        <v>35.11</v>
      </c>
    </row>
    <row r="45" spans="1:13" ht="14.4" customHeight="1" x14ac:dyDescent="0.3">
      <c r="A45" s="831" t="s">
        <v>2116</v>
      </c>
      <c r="B45" s="832" t="s">
        <v>1672</v>
      </c>
      <c r="C45" s="832" t="s">
        <v>1673</v>
      </c>
      <c r="D45" s="832" t="s">
        <v>1674</v>
      </c>
      <c r="E45" s="832" t="s">
        <v>1675</v>
      </c>
      <c r="F45" s="849"/>
      <c r="G45" s="849"/>
      <c r="H45" s="837">
        <v>0</v>
      </c>
      <c r="I45" s="849">
        <v>1</v>
      </c>
      <c r="J45" s="849">
        <v>17.559999999999999</v>
      </c>
      <c r="K45" s="837">
        <v>1</v>
      </c>
      <c r="L45" s="849">
        <v>1</v>
      </c>
      <c r="M45" s="850">
        <v>17.559999999999999</v>
      </c>
    </row>
    <row r="46" spans="1:13" ht="14.4" customHeight="1" x14ac:dyDescent="0.3">
      <c r="A46" s="831" t="s">
        <v>2116</v>
      </c>
      <c r="B46" s="832" t="s">
        <v>1684</v>
      </c>
      <c r="C46" s="832" t="s">
        <v>1687</v>
      </c>
      <c r="D46" s="832" t="s">
        <v>581</v>
      </c>
      <c r="E46" s="832" t="s">
        <v>1688</v>
      </c>
      <c r="F46" s="849"/>
      <c r="G46" s="849"/>
      <c r="H46" s="837">
        <v>0</v>
      </c>
      <c r="I46" s="849">
        <v>1</v>
      </c>
      <c r="J46" s="849">
        <v>62.18</v>
      </c>
      <c r="K46" s="837">
        <v>1</v>
      </c>
      <c r="L46" s="849">
        <v>1</v>
      </c>
      <c r="M46" s="850">
        <v>62.18</v>
      </c>
    </row>
    <row r="47" spans="1:13" ht="14.4" customHeight="1" x14ac:dyDescent="0.3">
      <c r="A47" s="831" t="s">
        <v>2116</v>
      </c>
      <c r="B47" s="832" t="s">
        <v>1735</v>
      </c>
      <c r="C47" s="832" t="s">
        <v>1741</v>
      </c>
      <c r="D47" s="832" t="s">
        <v>1737</v>
      </c>
      <c r="E47" s="832" t="s">
        <v>1742</v>
      </c>
      <c r="F47" s="849"/>
      <c r="G47" s="849"/>
      <c r="H47" s="837">
        <v>0</v>
      </c>
      <c r="I47" s="849">
        <v>2</v>
      </c>
      <c r="J47" s="849">
        <v>186.36</v>
      </c>
      <c r="K47" s="837">
        <v>1</v>
      </c>
      <c r="L47" s="849">
        <v>2</v>
      </c>
      <c r="M47" s="850">
        <v>186.36</v>
      </c>
    </row>
    <row r="48" spans="1:13" ht="14.4" customHeight="1" x14ac:dyDescent="0.3">
      <c r="A48" s="831" t="s">
        <v>2116</v>
      </c>
      <c r="B48" s="832" t="s">
        <v>1825</v>
      </c>
      <c r="C48" s="832" t="s">
        <v>1826</v>
      </c>
      <c r="D48" s="832" t="s">
        <v>590</v>
      </c>
      <c r="E48" s="832" t="s">
        <v>591</v>
      </c>
      <c r="F48" s="849"/>
      <c r="G48" s="849"/>
      <c r="H48" s="837">
        <v>0</v>
      </c>
      <c r="I48" s="849">
        <v>1</v>
      </c>
      <c r="J48" s="849">
        <v>21.76</v>
      </c>
      <c r="K48" s="837">
        <v>1</v>
      </c>
      <c r="L48" s="849">
        <v>1</v>
      </c>
      <c r="M48" s="850">
        <v>21.76</v>
      </c>
    </row>
    <row r="49" spans="1:13" ht="14.4" customHeight="1" x14ac:dyDescent="0.3">
      <c r="A49" s="831" t="s">
        <v>2116</v>
      </c>
      <c r="B49" s="832" t="s">
        <v>1843</v>
      </c>
      <c r="C49" s="832" t="s">
        <v>1844</v>
      </c>
      <c r="D49" s="832" t="s">
        <v>1845</v>
      </c>
      <c r="E49" s="832" t="s">
        <v>1846</v>
      </c>
      <c r="F49" s="849"/>
      <c r="G49" s="849"/>
      <c r="H49" s="837"/>
      <c r="I49" s="849">
        <v>1</v>
      </c>
      <c r="J49" s="849">
        <v>0</v>
      </c>
      <c r="K49" s="837"/>
      <c r="L49" s="849">
        <v>1</v>
      </c>
      <c r="M49" s="850">
        <v>0</v>
      </c>
    </row>
    <row r="50" spans="1:13" ht="14.4" customHeight="1" x14ac:dyDescent="0.3">
      <c r="A50" s="831" t="s">
        <v>2116</v>
      </c>
      <c r="B50" s="832" t="s">
        <v>1715</v>
      </c>
      <c r="C50" s="832" t="s">
        <v>1716</v>
      </c>
      <c r="D50" s="832" t="s">
        <v>1717</v>
      </c>
      <c r="E50" s="832" t="s">
        <v>1718</v>
      </c>
      <c r="F50" s="849"/>
      <c r="G50" s="849"/>
      <c r="H50" s="837">
        <v>0</v>
      </c>
      <c r="I50" s="849">
        <v>1</v>
      </c>
      <c r="J50" s="849">
        <v>109.17</v>
      </c>
      <c r="K50" s="837">
        <v>1</v>
      </c>
      <c r="L50" s="849">
        <v>1</v>
      </c>
      <c r="M50" s="850">
        <v>109.17</v>
      </c>
    </row>
    <row r="51" spans="1:13" ht="14.4" customHeight="1" x14ac:dyDescent="0.3">
      <c r="A51" s="831" t="s">
        <v>2116</v>
      </c>
      <c r="B51" s="832" t="s">
        <v>1715</v>
      </c>
      <c r="C51" s="832" t="s">
        <v>1719</v>
      </c>
      <c r="D51" s="832" t="s">
        <v>1717</v>
      </c>
      <c r="E51" s="832" t="s">
        <v>1720</v>
      </c>
      <c r="F51" s="849"/>
      <c r="G51" s="849"/>
      <c r="H51" s="837">
        <v>0</v>
      </c>
      <c r="I51" s="849">
        <v>1</v>
      </c>
      <c r="J51" s="849">
        <v>218.32</v>
      </c>
      <c r="K51" s="837">
        <v>1</v>
      </c>
      <c r="L51" s="849">
        <v>1</v>
      </c>
      <c r="M51" s="850">
        <v>218.32</v>
      </c>
    </row>
    <row r="52" spans="1:13" ht="14.4" customHeight="1" x14ac:dyDescent="0.3">
      <c r="A52" s="831" t="s">
        <v>2118</v>
      </c>
      <c r="B52" s="832" t="s">
        <v>1588</v>
      </c>
      <c r="C52" s="832" t="s">
        <v>2177</v>
      </c>
      <c r="D52" s="832" t="s">
        <v>1592</v>
      </c>
      <c r="E52" s="832" t="s">
        <v>1593</v>
      </c>
      <c r="F52" s="849"/>
      <c r="G52" s="849"/>
      <c r="H52" s="837">
        <v>0</v>
      </c>
      <c r="I52" s="849">
        <v>3</v>
      </c>
      <c r="J52" s="849">
        <v>48.36</v>
      </c>
      <c r="K52" s="837">
        <v>1</v>
      </c>
      <c r="L52" s="849">
        <v>3</v>
      </c>
      <c r="M52" s="850">
        <v>48.36</v>
      </c>
    </row>
    <row r="53" spans="1:13" ht="14.4" customHeight="1" x14ac:dyDescent="0.3">
      <c r="A53" s="831" t="s">
        <v>2118</v>
      </c>
      <c r="B53" s="832" t="s">
        <v>2770</v>
      </c>
      <c r="C53" s="832" t="s">
        <v>2157</v>
      </c>
      <c r="D53" s="832" t="s">
        <v>2158</v>
      </c>
      <c r="E53" s="832" t="s">
        <v>2159</v>
      </c>
      <c r="F53" s="849"/>
      <c r="G53" s="849"/>
      <c r="H53" s="837">
        <v>0</v>
      </c>
      <c r="I53" s="849">
        <v>1</v>
      </c>
      <c r="J53" s="849">
        <v>32.25</v>
      </c>
      <c r="K53" s="837">
        <v>1</v>
      </c>
      <c r="L53" s="849">
        <v>1</v>
      </c>
      <c r="M53" s="850">
        <v>32.25</v>
      </c>
    </row>
    <row r="54" spans="1:13" ht="14.4" customHeight="1" x14ac:dyDescent="0.3">
      <c r="A54" s="831" t="s">
        <v>2118</v>
      </c>
      <c r="B54" s="832" t="s">
        <v>2768</v>
      </c>
      <c r="C54" s="832" t="s">
        <v>2484</v>
      </c>
      <c r="D54" s="832" t="s">
        <v>2403</v>
      </c>
      <c r="E54" s="832" t="s">
        <v>2485</v>
      </c>
      <c r="F54" s="849"/>
      <c r="G54" s="849"/>
      <c r="H54" s="837">
        <v>0</v>
      </c>
      <c r="I54" s="849">
        <v>1</v>
      </c>
      <c r="J54" s="849">
        <v>120.61</v>
      </c>
      <c r="K54" s="837">
        <v>1</v>
      </c>
      <c r="L54" s="849">
        <v>1</v>
      </c>
      <c r="M54" s="850">
        <v>120.61</v>
      </c>
    </row>
    <row r="55" spans="1:13" ht="14.4" customHeight="1" x14ac:dyDescent="0.3">
      <c r="A55" s="831" t="s">
        <v>2118</v>
      </c>
      <c r="B55" s="832" t="s">
        <v>1631</v>
      </c>
      <c r="C55" s="832" t="s">
        <v>1634</v>
      </c>
      <c r="D55" s="832" t="s">
        <v>696</v>
      </c>
      <c r="E55" s="832" t="s">
        <v>1635</v>
      </c>
      <c r="F55" s="849"/>
      <c r="G55" s="849"/>
      <c r="H55" s="837">
        <v>0</v>
      </c>
      <c r="I55" s="849">
        <v>1</v>
      </c>
      <c r="J55" s="849">
        <v>72</v>
      </c>
      <c r="K55" s="837">
        <v>1</v>
      </c>
      <c r="L55" s="849">
        <v>1</v>
      </c>
      <c r="M55" s="850">
        <v>72</v>
      </c>
    </row>
    <row r="56" spans="1:13" ht="14.4" customHeight="1" x14ac:dyDescent="0.3">
      <c r="A56" s="831" t="s">
        <v>2118</v>
      </c>
      <c r="B56" s="832" t="s">
        <v>1636</v>
      </c>
      <c r="C56" s="832" t="s">
        <v>1637</v>
      </c>
      <c r="D56" s="832" t="s">
        <v>1638</v>
      </c>
      <c r="E56" s="832" t="s">
        <v>1639</v>
      </c>
      <c r="F56" s="849"/>
      <c r="G56" s="849"/>
      <c r="H56" s="837">
        <v>0</v>
      </c>
      <c r="I56" s="849">
        <v>1</v>
      </c>
      <c r="J56" s="849">
        <v>105.46</v>
      </c>
      <c r="K56" s="837">
        <v>1</v>
      </c>
      <c r="L56" s="849">
        <v>1</v>
      </c>
      <c r="M56" s="850">
        <v>105.46</v>
      </c>
    </row>
    <row r="57" spans="1:13" ht="14.4" customHeight="1" x14ac:dyDescent="0.3">
      <c r="A57" s="831" t="s">
        <v>2118</v>
      </c>
      <c r="B57" s="832" t="s">
        <v>1642</v>
      </c>
      <c r="C57" s="832" t="s">
        <v>1644</v>
      </c>
      <c r="D57" s="832" t="s">
        <v>814</v>
      </c>
      <c r="E57" s="832" t="s">
        <v>1645</v>
      </c>
      <c r="F57" s="849"/>
      <c r="G57" s="849"/>
      <c r="H57" s="837">
        <v>0</v>
      </c>
      <c r="I57" s="849">
        <v>4</v>
      </c>
      <c r="J57" s="849">
        <v>170.04</v>
      </c>
      <c r="K57" s="837">
        <v>1</v>
      </c>
      <c r="L57" s="849">
        <v>4</v>
      </c>
      <c r="M57" s="850">
        <v>170.04</v>
      </c>
    </row>
    <row r="58" spans="1:13" ht="14.4" customHeight="1" x14ac:dyDescent="0.3">
      <c r="A58" s="831" t="s">
        <v>2118</v>
      </c>
      <c r="B58" s="832" t="s">
        <v>1642</v>
      </c>
      <c r="C58" s="832" t="s">
        <v>1648</v>
      </c>
      <c r="D58" s="832" t="s">
        <v>812</v>
      </c>
      <c r="E58" s="832" t="s">
        <v>1649</v>
      </c>
      <c r="F58" s="849"/>
      <c r="G58" s="849"/>
      <c r="H58" s="837">
        <v>0</v>
      </c>
      <c r="I58" s="849">
        <v>1</v>
      </c>
      <c r="J58" s="849">
        <v>58.97</v>
      </c>
      <c r="K58" s="837">
        <v>1</v>
      </c>
      <c r="L58" s="849">
        <v>1</v>
      </c>
      <c r="M58" s="850">
        <v>58.97</v>
      </c>
    </row>
    <row r="59" spans="1:13" ht="14.4" customHeight="1" x14ac:dyDescent="0.3">
      <c r="A59" s="831" t="s">
        <v>2118</v>
      </c>
      <c r="B59" s="832" t="s">
        <v>1653</v>
      </c>
      <c r="C59" s="832" t="s">
        <v>2463</v>
      </c>
      <c r="D59" s="832" t="s">
        <v>1662</v>
      </c>
      <c r="E59" s="832" t="s">
        <v>2464</v>
      </c>
      <c r="F59" s="849"/>
      <c r="G59" s="849"/>
      <c r="H59" s="837">
        <v>0</v>
      </c>
      <c r="I59" s="849">
        <v>1</v>
      </c>
      <c r="J59" s="849">
        <v>70.23</v>
      </c>
      <c r="K59" s="837">
        <v>1</v>
      </c>
      <c r="L59" s="849">
        <v>1</v>
      </c>
      <c r="M59" s="850">
        <v>70.23</v>
      </c>
    </row>
    <row r="60" spans="1:13" ht="14.4" customHeight="1" x14ac:dyDescent="0.3">
      <c r="A60" s="831" t="s">
        <v>2118</v>
      </c>
      <c r="B60" s="832" t="s">
        <v>1653</v>
      </c>
      <c r="C60" s="832" t="s">
        <v>2170</v>
      </c>
      <c r="D60" s="832" t="s">
        <v>2171</v>
      </c>
      <c r="E60" s="832" t="s">
        <v>2172</v>
      </c>
      <c r="F60" s="849">
        <v>1</v>
      </c>
      <c r="G60" s="849">
        <v>16.5</v>
      </c>
      <c r="H60" s="837">
        <v>1</v>
      </c>
      <c r="I60" s="849"/>
      <c r="J60" s="849"/>
      <c r="K60" s="837">
        <v>0</v>
      </c>
      <c r="L60" s="849">
        <v>1</v>
      </c>
      <c r="M60" s="850">
        <v>16.5</v>
      </c>
    </row>
    <row r="61" spans="1:13" ht="14.4" customHeight="1" x14ac:dyDescent="0.3">
      <c r="A61" s="831" t="s">
        <v>2118</v>
      </c>
      <c r="B61" s="832" t="s">
        <v>1668</v>
      </c>
      <c r="C61" s="832" t="s">
        <v>1669</v>
      </c>
      <c r="D61" s="832" t="s">
        <v>1670</v>
      </c>
      <c r="E61" s="832" t="s">
        <v>1671</v>
      </c>
      <c r="F61" s="849"/>
      <c r="G61" s="849"/>
      <c r="H61" s="837">
        <v>0</v>
      </c>
      <c r="I61" s="849">
        <v>1</v>
      </c>
      <c r="J61" s="849">
        <v>65.540000000000006</v>
      </c>
      <c r="K61" s="837">
        <v>1</v>
      </c>
      <c r="L61" s="849">
        <v>1</v>
      </c>
      <c r="M61" s="850">
        <v>65.540000000000006</v>
      </c>
    </row>
    <row r="62" spans="1:13" ht="14.4" customHeight="1" x14ac:dyDescent="0.3">
      <c r="A62" s="831" t="s">
        <v>2118</v>
      </c>
      <c r="B62" s="832" t="s">
        <v>1672</v>
      </c>
      <c r="C62" s="832" t="s">
        <v>1676</v>
      </c>
      <c r="D62" s="832" t="s">
        <v>1674</v>
      </c>
      <c r="E62" s="832" t="s">
        <v>1677</v>
      </c>
      <c r="F62" s="849"/>
      <c r="G62" s="849"/>
      <c r="H62" s="837">
        <v>0</v>
      </c>
      <c r="I62" s="849">
        <v>1</v>
      </c>
      <c r="J62" s="849">
        <v>35.11</v>
      </c>
      <c r="K62" s="837">
        <v>1</v>
      </c>
      <c r="L62" s="849">
        <v>1</v>
      </c>
      <c r="M62" s="850">
        <v>35.11</v>
      </c>
    </row>
    <row r="63" spans="1:13" ht="14.4" customHeight="1" x14ac:dyDescent="0.3">
      <c r="A63" s="831" t="s">
        <v>2118</v>
      </c>
      <c r="B63" s="832" t="s">
        <v>1672</v>
      </c>
      <c r="C63" s="832" t="s">
        <v>2429</v>
      </c>
      <c r="D63" s="832" t="s">
        <v>1674</v>
      </c>
      <c r="E63" s="832" t="s">
        <v>1738</v>
      </c>
      <c r="F63" s="849"/>
      <c r="G63" s="849"/>
      <c r="H63" s="837">
        <v>0</v>
      </c>
      <c r="I63" s="849">
        <v>1</v>
      </c>
      <c r="J63" s="849">
        <v>70.23</v>
      </c>
      <c r="K63" s="837">
        <v>1</v>
      </c>
      <c r="L63" s="849">
        <v>1</v>
      </c>
      <c r="M63" s="850">
        <v>70.23</v>
      </c>
    </row>
    <row r="64" spans="1:13" ht="14.4" customHeight="1" x14ac:dyDescent="0.3">
      <c r="A64" s="831" t="s">
        <v>2118</v>
      </c>
      <c r="B64" s="832" t="s">
        <v>1672</v>
      </c>
      <c r="C64" s="832" t="s">
        <v>1673</v>
      </c>
      <c r="D64" s="832" t="s">
        <v>1674</v>
      </c>
      <c r="E64" s="832" t="s">
        <v>1675</v>
      </c>
      <c r="F64" s="849"/>
      <c r="G64" s="849"/>
      <c r="H64" s="837">
        <v>0</v>
      </c>
      <c r="I64" s="849">
        <v>1</v>
      </c>
      <c r="J64" s="849">
        <v>17.559999999999999</v>
      </c>
      <c r="K64" s="837">
        <v>1</v>
      </c>
      <c r="L64" s="849">
        <v>1</v>
      </c>
      <c r="M64" s="850">
        <v>17.559999999999999</v>
      </c>
    </row>
    <row r="65" spans="1:13" ht="14.4" customHeight="1" x14ac:dyDescent="0.3">
      <c r="A65" s="831" t="s">
        <v>2118</v>
      </c>
      <c r="B65" s="832" t="s">
        <v>1681</v>
      </c>
      <c r="C65" s="832" t="s">
        <v>1999</v>
      </c>
      <c r="D65" s="832" t="s">
        <v>669</v>
      </c>
      <c r="E65" s="832" t="s">
        <v>2000</v>
      </c>
      <c r="F65" s="849"/>
      <c r="G65" s="849"/>
      <c r="H65" s="837">
        <v>0</v>
      </c>
      <c r="I65" s="849">
        <v>1</v>
      </c>
      <c r="J65" s="849">
        <v>8.7899999999999991</v>
      </c>
      <c r="K65" s="837">
        <v>1</v>
      </c>
      <c r="L65" s="849">
        <v>1</v>
      </c>
      <c r="M65" s="850">
        <v>8.7899999999999991</v>
      </c>
    </row>
    <row r="66" spans="1:13" ht="14.4" customHeight="1" x14ac:dyDescent="0.3">
      <c r="A66" s="831" t="s">
        <v>2118</v>
      </c>
      <c r="B66" s="832" t="s">
        <v>1684</v>
      </c>
      <c r="C66" s="832" t="s">
        <v>2423</v>
      </c>
      <c r="D66" s="832" t="s">
        <v>2424</v>
      </c>
      <c r="E66" s="832" t="s">
        <v>1688</v>
      </c>
      <c r="F66" s="849">
        <v>1</v>
      </c>
      <c r="G66" s="849">
        <v>62.18</v>
      </c>
      <c r="H66" s="837">
        <v>1</v>
      </c>
      <c r="I66" s="849"/>
      <c r="J66" s="849"/>
      <c r="K66" s="837">
        <v>0</v>
      </c>
      <c r="L66" s="849">
        <v>1</v>
      </c>
      <c r="M66" s="850">
        <v>62.18</v>
      </c>
    </row>
    <row r="67" spans="1:13" ht="14.4" customHeight="1" x14ac:dyDescent="0.3">
      <c r="A67" s="831" t="s">
        <v>2118</v>
      </c>
      <c r="B67" s="832" t="s">
        <v>1684</v>
      </c>
      <c r="C67" s="832" t="s">
        <v>1685</v>
      </c>
      <c r="D67" s="832" t="s">
        <v>583</v>
      </c>
      <c r="E67" s="832" t="s">
        <v>1686</v>
      </c>
      <c r="F67" s="849"/>
      <c r="G67" s="849"/>
      <c r="H67" s="837">
        <v>0</v>
      </c>
      <c r="I67" s="849">
        <v>2</v>
      </c>
      <c r="J67" s="849">
        <v>62.18</v>
      </c>
      <c r="K67" s="837">
        <v>1</v>
      </c>
      <c r="L67" s="849">
        <v>2</v>
      </c>
      <c r="M67" s="850">
        <v>62.18</v>
      </c>
    </row>
    <row r="68" spans="1:13" ht="14.4" customHeight="1" x14ac:dyDescent="0.3">
      <c r="A68" s="831" t="s">
        <v>2118</v>
      </c>
      <c r="B68" s="832" t="s">
        <v>1689</v>
      </c>
      <c r="C68" s="832" t="s">
        <v>1690</v>
      </c>
      <c r="D68" s="832" t="s">
        <v>1691</v>
      </c>
      <c r="E68" s="832" t="s">
        <v>1692</v>
      </c>
      <c r="F68" s="849"/>
      <c r="G68" s="849"/>
      <c r="H68" s="837">
        <v>0</v>
      </c>
      <c r="I68" s="849">
        <v>1</v>
      </c>
      <c r="J68" s="849">
        <v>31.09</v>
      </c>
      <c r="K68" s="837">
        <v>1</v>
      </c>
      <c r="L68" s="849">
        <v>1</v>
      </c>
      <c r="M68" s="850">
        <v>31.09</v>
      </c>
    </row>
    <row r="69" spans="1:13" ht="14.4" customHeight="1" x14ac:dyDescent="0.3">
      <c r="A69" s="831" t="s">
        <v>2118</v>
      </c>
      <c r="B69" s="832" t="s">
        <v>1693</v>
      </c>
      <c r="C69" s="832" t="s">
        <v>1694</v>
      </c>
      <c r="D69" s="832" t="s">
        <v>1695</v>
      </c>
      <c r="E69" s="832" t="s">
        <v>1696</v>
      </c>
      <c r="F69" s="849"/>
      <c r="G69" s="849"/>
      <c r="H69" s="837">
        <v>0</v>
      </c>
      <c r="I69" s="849">
        <v>1</v>
      </c>
      <c r="J69" s="849">
        <v>31.09</v>
      </c>
      <c r="K69" s="837">
        <v>1</v>
      </c>
      <c r="L69" s="849">
        <v>1</v>
      </c>
      <c r="M69" s="850">
        <v>31.09</v>
      </c>
    </row>
    <row r="70" spans="1:13" ht="14.4" customHeight="1" x14ac:dyDescent="0.3">
      <c r="A70" s="831" t="s">
        <v>2118</v>
      </c>
      <c r="B70" s="832" t="s">
        <v>1697</v>
      </c>
      <c r="C70" s="832" t="s">
        <v>2010</v>
      </c>
      <c r="D70" s="832" t="s">
        <v>2011</v>
      </c>
      <c r="E70" s="832" t="s">
        <v>2012</v>
      </c>
      <c r="F70" s="849"/>
      <c r="G70" s="849"/>
      <c r="H70" s="837">
        <v>0</v>
      </c>
      <c r="I70" s="849">
        <v>2</v>
      </c>
      <c r="J70" s="849">
        <v>437.46</v>
      </c>
      <c r="K70" s="837">
        <v>1</v>
      </c>
      <c r="L70" s="849">
        <v>2</v>
      </c>
      <c r="M70" s="850">
        <v>437.46</v>
      </c>
    </row>
    <row r="71" spans="1:13" ht="14.4" customHeight="1" x14ac:dyDescent="0.3">
      <c r="A71" s="831" t="s">
        <v>2118</v>
      </c>
      <c r="B71" s="832" t="s">
        <v>1701</v>
      </c>
      <c r="C71" s="832" t="s">
        <v>2184</v>
      </c>
      <c r="D71" s="832" t="s">
        <v>1703</v>
      </c>
      <c r="E71" s="832" t="s">
        <v>1688</v>
      </c>
      <c r="F71" s="849"/>
      <c r="G71" s="849"/>
      <c r="H71" s="837">
        <v>0</v>
      </c>
      <c r="I71" s="849">
        <v>1</v>
      </c>
      <c r="J71" s="849">
        <v>95.39</v>
      </c>
      <c r="K71" s="837">
        <v>1</v>
      </c>
      <c r="L71" s="849">
        <v>1</v>
      </c>
      <c r="M71" s="850">
        <v>95.39</v>
      </c>
    </row>
    <row r="72" spans="1:13" ht="14.4" customHeight="1" x14ac:dyDescent="0.3">
      <c r="A72" s="831" t="s">
        <v>2118</v>
      </c>
      <c r="B72" s="832" t="s">
        <v>1707</v>
      </c>
      <c r="C72" s="832" t="s">
        <v>1708</v>
      </c>
      <c r="D72" s="832" t="s">
        <v>1709</v>
      </c>
      <c r="E72" s="832" t="s">
        <v>1710</v>
      </c>
      <c r="F72" s="849"/>
      <c r="G72" s="849"/>
      <c r="H72" s="837">
        <v>0</v>
      </c>
      <c r="I72" s="849">
        <v>3</v>
      </c>
      <c r="J72" s="849">
        <v>218.64</v>
      </c>
      <c r="K72" s="837">
        <v>1</v>
      </c>
      <c r="L72" s="849">
        <v>3</v>
      </c>
      <c r="M72" s="850">
        <v>218.64</v>
      </c>
    </row>
    <row r="73" spans="1:13" ht="14.4" customHeight="1" x14ac:dyDescent="0.3">
      <c r="A73" s="831" t="s">
        <v>2118</v>
      </c>
      <c r="B73" s="832" t="s">
        <v>1707</v>
      </c>
      <c r="C73" s="832" t="s">
        <v>2472</v>
      </c>
      <c r="D73" s="832" t="s">
        <v>2473</v>
      </c>
      <c r="E73" s="832" t="s">
        <v>2474</v>
      </c>
      <c r="F73" s="849"/>
      <c r="G73" s="849"/>
      <c r="H73" s="837">
        <v>0</v>
      </c>
      <c r="I73" s="849">
        <v>1</v>
      </c>
      <c r="J73" s="849">
        <v>72.31</v>
      </c>
      <c r="K73" s="837">
        <v>1</v>
      </c>
      <c r="L73" s="849">
        <v>1</v>
      </c>
      <c r="M73" s="850">
        <v>72.31</v>
      </c>
    </row>
    <row r="74" spans="1:13" ht="14.4" customHeight="1" x14ac:dyDescent="0.3">
      <c r="A74" s="831" t="s">
        <v>2118</v>
      </c>
      <c r="B74" s="832" t="s">
        <v>1707</v>
      </c>
      <c r="C74" s="832" t="s">
        <v>2179</v>
      </c>
      <c r="D74" s="832" t="s">
        <v>1709</v>
      </c>
      <c r="E74" s="832" t="s">
        <v>2180</v>
      </c>
      <c r="F74" s="849"/>
      <c r="G74" s="849"/>
      <c r="H74" s="837">
        <v>0</v>
      </c>
      <c r="I74" s="849">
        <v>1</v>
      </c>
      <c r="J74" s="849">
        <v>145.72999999999999</v>
      </c>
      <c r="K74" s="837">
        <v>1</v>
      </c>
      <c r="L74" s="849">
        <v>1</v>
      </c>
      <c r="M74" s="850">
        <v>145.72999999999999</v>
      </c>
    </row>
    <row r="75" spans="1:13" ht="14.4" customHeight="1" x14ac:dyDescent="0.3">
      <c r="A75" s="831" t="s">
        <v>2118</v>
      </c>
      <c r="B75" s="832" t="s">
        <v>2023</v>
      </c>
      <c r="C75" s="832" t="s">
        <v>2460</v>
      </c>
      <c r="D75" s="832" t="s">
        <v>2461</v>
      </c>
      <c r="E75" s="832" t="s">
        <v>2462</v>
      </c>
      <c r="F75" s="849"/>
      <c r="G75" s="849"/>
      <c r="H75" s="837">
        <v>0</v>
      </c>
      <c r="I75" s="849">
        <v>1</v>
      </c>
      <c r="J75" s="849">
        <v>39.549999999999997</v>
      </c>
      <c r="K75" s="837">
        <v>1</v>
      </c>
      <c r="L75" s="849">
        <v>1</v>
      </c>
      <c r="M75" s="850">
        <v>39.549999999999997</v>
      </c>
    </row>
    <row r="76" spans="1:13" ht="14.4" customHeight="1" x14ac:dyDescent="0.3">
      <c r="A76" s="831" t="s">
        <v>2118</v>
      </c>
      <c r="B76" s="832" t="s">
        <v>1746</v>
      </c>
      <c r="C76" s="832" t="s">
        <v>2437</v>
      </c>
      <c r="D76" s="832" t="s">
        <v>2438</v>
      </c>
      <c r="E76" s="832" t="s">
        <v>2439</v>
      </c>
      <c r="F76" s="849"/>
      <c r="G76" s="849"/>
      <c r="H76" s="837">
        <v>0</v>
      </c>
      <c r="I76" s="849">
        <v>1</v>
      </c>
      <c r="J76" s="849">
        <v>186.57</v>
      </c>
      <c r="K76" s="837">
        <v>1</v>
      </c>
      <c r="L76" s="849">
        <v>1</v>
      </c>
      <c r="M76" s="850">
        <v>186.57</v>
      </c>
    </row>
    <row r="77" spans="1:13" ht="14.4" customHeight="1" x14ac:dyDescent="0.3">
      <c r="A77" s="831" t="s">
        <v>2118</v>
      </c>
      <c r="B77" s="832" t="s">
        <v>1758</v>
      </c>
      <c r="C77" s="832" t="s">
        <v>1759</v>
      </c>
      <c r="D77" s="832" t="s">
        <v>1760</v>
      </c>
      <c r="E77" s="832" t="s">
        <v>1761</v>
      </c>
      <c r="F77" s="849"/>
      <c r="G77" s="849"/>
      <c r="H77" s="837">
        <v>0</v>
      </c>
      <c r="I77" s="849">
        <v>1</v>
      </c>
      <c r="J77" s="849">
        <v>105.23</v>
      </c>
      <c r="K77" s="837">
        <v>1</v>
      </c>
      <c r="L77" s="849">
        <v>1</v>
      </c>
      <c r="M77" s="850">
        <v>105.23</v>
      </c>
    </row>
    <row r="78" spans="1:13" ht="14.4" customHeight="1" x14ac:dyDescent="0.3">
      <c r="A78" s="831" t="s">
        <v>2118</v>
      </c>
      <c r="B78" s="832" t="s">
        <v>1758</v>
      </c>
      <c r="C78" s="832" t="s">
        <v>1766</v>
      </c>
      <c r="D78" s="832" t="s">
        <v>1765</v>
      </c>
      <c r="E78" s="832" t="s">
        <v>1767</v>
      </c>
      <c r="F78" s="849"/>
      <c r="G78" s="849"/>
      <c r="H78" s="837">
        <v>0</v>
      </c>
      <c r="I78" s="849">
        <v>1</v>
      </c>
      <c r="J78" s="849">
        <v>49.08</v>
      </c>
      <c r="K78" s="837">
        <v>1</v>
      </c>
      <c r="L78" s="849">
        <v>1</v>
      </c>
      <c r="M78" s="850">
        <v>49.08</v>
      </c>
    </row>
    <row r="79" spans="1:13" ht="14.4" customHeight="1" x14ac:dyDescent="0.3">
      <c r="A79" s="831" t="s">
        <v>2118</v>
      </c>
      <c r="B79" s="832" t="s">
        <v>1788</v>
      </c>
      <c r="C79" s="832" t="s">
        <v>2426</v>
      </c>
      <c r="D79" s="832" t="s">
        <v>1790</v>
      </c>
      <c r="E79" s="832" t="s">
        <v>2427</v>
      </c>
      <c r="F79" s="849"/>
      <c r="G79" s="849"/>
      <c r="H79" s="837">
        <v>0</v>
      </c>
      <c r="I79" s="849">
        <v>2</v>
      </c>
      <c r="J79" s="849">
        <v>282.18</v>
      </c>
      <c r="K79" s="837">
        <v>1</v>
      </c>
      <c r="L79" s="849">
        <v>2</v>
      </c>
      <c r="M79" s="850">
        <v>282.18</v>
      </c>
    </row>
    <row r="80" spans="1:13" ht="14.4" customHeight="1" x14ac:dyDescent="0.3">
      <c r="A80" s="831" t="s">
        <v>2118</v>
      </c>
      <c r="B80" s="832" t="s">
        <v>2058</v>
      </c>
      <c r="C80" s="832" t="s">
        <v>2466</v>
      </c>
      <c r="D80" s="832" t="s">
        <v>2467</v>
      </c>
      <c r="E80" s="832" t="s">
        <v>2468</v>
      </c>
      <c r="F80" s="849">
        <v>1</v>
      </c>
      <c r="G80" s="849">
        <v>48.42</v>
      </c>
      <c r="H80" s="837">
        <v>1</v>
      </c>
      <c r="I80" s="849"/>
      <c r="J80" s="849"/>
      <c r="K80" s="837">
        <v>0</v>
      </c>
      <c r="L80" s="849">
        <v>1</v>
      </c>
      <c r="M80" s="850">
        <v>48.42</v>
      </c>
    </row>
    <row r="81" spans="1:13" ht="14.4" customHeight="1" x14ac:dyDescent="0.3">
      <c r="A81" s="831" t="s">
        <v>2118</v>
      </c>
      <c r="B81" s="832" t="s">
        <v>1825</v>
      </c>
      <c r="C81" s="832" t="s">
        <v>1826</v>
      </c>
      <c r="D81" s="832" t="s">
        <v>590</v>
      </c>
      <c r="E81" s="832" t="s">
        <v>591</v>
      </c>
      <c r="F81" s="849"/>
      <c r="G81" s="849"/>
      <c r="H81" s="837">
        <v>0</v>
      </c>
      <c r="I81" s="849">
        <v>4</v>
      </c>
      <c r="J81" s="849">
        <v>87.04</v>
      </c>
      <c r="K81" s="837">
        <v>1</v>
      </c>
      <c r="L81" s="849">
        <v>4</v>
      </c>
      <c r="M81" s="850">
        <v>87.04</v>
      </c>
    </row>
    <row r="82" spans="1:13" ht="14.4" customHeight="1" x14ac:dyDescent="0.3">
      <c r="A82" s="831" t="s">
        <v>2118</v>
      </c>
      <c r="B82" s="832" t="s">
        <v>1843</v>
      </c>
      <c r="C82" s="832" t="s">
        <v>1844</v>
      </c>
      <c r="D82" s="832" t="s">
        <v>1845</v>
      </c>
      <c r="E82" s="832" t="s">
        <v>1846</v>
      </c>
      <c r="F82" s="849"/>
      <c r="G82" s="849"/>
      <c r="H82" s="837"/>
      <c r="I82" s="849">
        <v>2</v>
      </c>
      <c r="J82" s="849">
        <v>0</v>
      </c>
      <c r="K82" s="837"/>
      <c r="L82" s="849">
        <v>2</v>
      </c>
      <c r="M82" s="850">
        <v>0</v>
      </c>
    </row>
    <row r="83" spans="1:13" ht="14.4" customHeight="1" x14ac:dyDescent="0.3">
      <c r="A83" s="831" t="s">
        <v>2118</v>
      </c>
      <c r="B83" s="832" t="s">
        <v>1868</v>
      </c>
      <c r="C83" s="832" t="s">
        <v>2182</v>
      </c>
      <c r="D83" s="832" t="s">
        <v>1408</v>
      </c>
      <c r="E83" s="832" t="s">
        <v>1871</v>
      </c>
      <c r="F83" s="849"/>
      <c r="G83" s="849"/>
      <c r="H83" s="837">
        <v>0</v>
      </c>
      <c r="I83" s="849">
        <v>1</v>
      </c>
      <c r="J83" s="849">
        <v>298.94</v>
      </c>
      <c r="K83" s="837">
        <v>1</v>
      </c>
      <c r="L83" s="849">
        <v>1</v>
      </c>
      <c r="M83" s="850">
        <v>298.94</v>
      </c>
    </row>
    <row r="84" spans="1:13" ht="14.4" customHeight="1" x14ac:dyDescent="0.3">
      <c r="A84" s="831" t="s">
        <v>2118</v>
      </c>
      <c r="B84" s="832" t="s">
        <v>1881</v>
      </c>
      <c r="C84" s="832" t="s">
        <v>2127</v>
      </c>
      <c r="D84" s="832" t="s">
        <v>2128</v>
      </c>
      <c r="E84" s="832" t="s">
        <v>2129</v>
      </c>
      <c r="F84" s="849">
        <v>1</v>
      </c>
      <c r="G84" s="849">
        <v>9.4</v>
      </c>
      <c r="H84" s="837">
        <v>1</v>
      </c>
      <c r="I84" s="849"/>
      <c r="J84" s="849"/>
      <c r="K84" s="837">
        <v>0</v>
      </c>
      <c r="L84" s="849">
        <v>1</v>
      </c>
      <c r="M84" s="850">
        <v>9.4</v>
      </c>
    </row>
    <row r="85" spans="1:13" ht="14.4" customHeight="1" x14ac:dyDescent="0.3">
      <c r="A85" s="831" t="s">
        <v>2118</v>
      </c>
      <c r="B85" s="832" t="s">
        <v>1890</v>
      </c>
      <c r="C85" s="832" t="s">
        <v>1891</v>
      </c>
      <c r="D85" s="832" t="s">
        <v>676</v>
      </c>
      <c r="E85" s="832" t="s">
        <v>1738</v>
      </c>
      <c r="F85" s="849"/>
      <c r="G85" s="849"/>
      <c r="H85" s="837">
        <v>0</v>
      </c>
      <c r="I85" s="849">
        <v>1</v>
      </c>
      <c r="J85" s="849">
        <v>65.989999999999995</v>
      </c>
      <c r="K85" s="837">
        <v>1</v>
      </c>
      <c r="L85" s="849">
        <v>1</v>
      </c>
      <c r="M85" s="850">
        <v>65.989999999999995</v>
      </c>
    </row>
    <row r="86" spans="1:13" ht="14.4" customHeight="1" x14ac:dyDescent="0.3">
      <c r="A86" s="831" t="s">
        <v>2118</v>
      </c>
      <c r="B86" s="832" t="s">
        <v>1899</v>
      </c>
      <c r="C86" s="832" t="s">
        <v>2174</v>
      </c>
      <c r="D86" s="832" t="s">
        <v>2175</v>
      </c>
      <c r="E86" s="832" t="s">
        <v>1902</v>
      </c>
      <c r="F86" s="849"/>
      <c r="G86" s="849"/>
      <c r="H86" s="837">
        <v>0</v>
      </c>
      <c r="I86" s="849">
        <v>1</v>
      </c>
      <c r="J86" s="849">
        <v>161.06</v>
      </c>
      <c r="K86" s="837">
        <v>1</v>
      </c>
      <c r="L86" s="849">
        <v>1</v>
      </c>
      <c r="M86" s="850">
        <v>161.06</v>
      </c>
    </row>
    <row r="87" spans="1:13" ht="14.4" customHeight="1" x14ac:dyDescent="0.3">
      <c r="A87" s="831" t="s">
        <v>2118</v>
      </c>
      <c r="B87" s="832" t="s">
        <v>1917</v>
      </c>
      <c r="C87" s="832" t="s">
        <v>1918</v>
      </c>
      <c r="D87" s="832" t="s">
        <v>1919</v>
      </c>
      <c r="E87" s="832" t="s">
        <v>1920</v>
      </c>
      <c r="F87" s="849"/>
      <c r="G87" s="849"/>
      <c r="H87" s="837">
        <v>0</v>
      </c>
      <c r="I87" s="849">
        <v>1</v>
      </c>
      <c r="J87" s="849">
        <v>103.8</v>
      </c>
      <c r="K87" s="837">
        <v>1</v>
      </c>
      <c r="L87" s="849">
        <v>1</v>
      </c>
      <c r="M87" s="850">
        <v>103.8</v>
      </c>
    </row>
    <row r="88" spans="1:13" ht="14.4" customHeight="1" x14ac:dyDescent="0.3">
      <c r="A88" s="831" t="s">
        <v>2118</v>
      </c>
      <c r="B88" s="832" t="s">
        <v>1715</v>
      </c>
      <c r="C88" s="832" t="s">
        <v>1719</v>
      </c>
      <c r="D88" s="832" t="s">
        <v>1717</v>
      </c>
      <c r="E88" s="832" t="s">
        <v>1720</v>
      </c>
      <c r="F88" s="849"/>
      <c r="G88" s="849"/>
      <c r="H88" s="837">
        <v>0</v>
      </c>
      <c r="I88" s="849">
        <v>1</v>
      </c>
      <c r="J88" s="849">
        <v>218.32</v>
      </c>
      <c r="K88" s="837">
        <v>1</v>
      </c>
      <c r="L88" s="849">
        <v>1</v>
      </c>
      <c r="M88" s="850">
        <v>218.32</v>
      </c>
    </row>
    <row r="89" spans="1:13" ht="14.4" customHeight="1" x14ac:dyDescent="0.3">
      <c r="A89" s="831" t="s">
        <v>2118</v>
      </c>
      <c r="B89" s="832" t="s">
        <v>1839</v>
      </c>
      <c r="C89" s="832" t="s">
        <v>1840</v>
      </c>
      <c r="D89" s="832" t="s">
        <v>1841</v>
      </c>
      <c r="E89" s="832" t="s">
        <v>1842</v>
      </c>
      <c r="F89" s="849"/>
      <c r="G89" s="849"/>
      <c r="H89" s="837">
        <v>0</v>
      </c>
      <c r="I89" s="849">
        <v>1</v>
      </c>
      <c r="J89" s="849">
        <v>50.32</v>
      </c>
      <c r="K89" s="837">
        <v>1</v>
      </c>
      <c r="L89" s="849">
        <v>1</v>
      </c>
      <c r="M89" s="850">
        <v>50.32</v>
      </c>
    </row>
    <row r="90" spans="1:13" ht="14.4" customHeight="1" x14ac:dyDescent="0.3">
      <c r="A90" s="831" t="s">
        <v>2119</v>
      </c>
      <c r="B90" s="832" t="s">
        <v>1588</v>
      </c>
      <c r="C90" s="832" t="s">
        <v>2282</v>
      </c>
      <c r="D90" s="832" t="s">
        <v>1592</v>
      </c>
      <c r="E90" s="832" t="s">
        <v>1595</v>
      </c>
      <c r="F90" s="849"/>
      <c r="G90" s="849"/>
      <c r="H90" s="837">
        <v>0</v>
      </c>
      <c r="I90" s="849">
        <v>1</v>
      </c>
      <c r="J90" s="849">
        <v>57.6</v>
      </c>
      <c r="K90" s="837">
        <v>1</v>
      </c>
      <c r="L90" s="849">
        <v>1</v>
      </c>
      <c r="M90" s="850">
        <v>57.6</v>
      </c>
    </row>
    <row r="91" spans="1:13" ht="14.4" customHeight="1" x14ac:dyDescent="0.3">
      <c r="A91" s="831" t="s">
        <v>2119</v>
      </c>
      <c r="B91" s="832" t="s">
        <v>1588</v>
      </c>
      <c r="C91" s="832" t="s">
        <v>2283</v>
      </c>
      <c r="D91" s="832" t="s">
        <v>1592</v>
      </c>
      <c r="E91" s="832" t="s">
        <v>2284</v>
      </c>
      <c r="F91" s="849"/>
      <c r="G91" s="849"/>
      <c r="H91" s="837">
        <v>0</v>
      </c>
      <c r="I91" s="849">
        <v>1</v>
      </c>
      <c r="J91" s="849">
        <v>103.67</v>
      </c>
      <c r="K91" s="837">
        <v>1</v>
      </c>
      <c r="L91" s="849">
        <v>1</v>
      </c>
      <c r="M91" s="850">
        <v>103.67</v>
      </c>
    </row>
    <row r="92" spans="1:13" ht="14.4" customHeight="1" x14ac:dyDescent="0.3">
      <c r="A92" s="831" t="s">
        <v>2119</v>
      </c>
      <c r="B92" s="832" t="s">
        <v>1614</v>
      </c>
      <c r="C92" s="832" t="s">
        <v>2234</v>
      </c>
      <c r="D92" s="832" t="s">
        <v>804</v>
      </c>
      <c r="E92" s="832" t="s">
        <v>1624</v>
      </c>
      <c r="F92" s="849"/>
      <c r="G92" s="849"/>
      <c r="H92" s="837">
        <v>0</v>
      </c>
      <c r="I92" s="849">
        <v>3</v>
      </c>
      <c r="J92" s="849">
        <v>1472.67</v>
      </c>
      <c r="K92" s="837">
        <v>1</v>
      </c>
      <c r="L92" s="849">
        <v>3</v>
      </c>
      <c r="M92" s="850">
        <v>1472.67</v>
      </c>
    </row>
    <row r="93" spans="1:13" ht="14.4" customHeight="1" x14ac:dyDescent="0.3">
      <c r="A93" s="831" t="s">
        <v>2119</v>
      </c>
      <c r="B93" s="832" t="s">
        <v>1614</v>
      </c>
      <c r="C93" s="832" t="s">
        <v>2277</v>
      </c>
      <c r="D93" s="832" t="s">
        <v>1357</v>
      </c>
      <c r="E93" s="832" t="s">
        <v>1975</v>
      </c>
      <c r="F93" s="849"/>
      <c r="G93" s="849"/>
      <c r="H93" s="837">
        <v>0</v>
      </c>
      <c r="I93" s="849">
        <v>1</v>
      </c>
      <c r="J93" s="849">
        <v>1385.62</v>
      </c>
      <c r="K93" s="837">
        <v>1</v>
      </c>
      <c r="L93" s="849">
        <v>1</v>
      </c>
      <c r="M93" s="850">
        <v>1385.62</v>
      </c>
    </row>
    <row r="94" spans="1:13" ht="14.4" customHeight="1" x14ac:dyDescent="0.3">
      <c r="A94" s="831" t="s">
        <v>2119</v>
      </c>
      <c r="B94" s="832" t="s">
        <v>1642</v>
      </c>
      <c r="C94" s="832" t="s">
        <v>1644</v>
      </c>
      <c r="D94" s="832" t="s">
        <v>814</v>
      </c>
      <c r="E94" s="832" t="s">
        <v>1645</v>
      </c>
      <c r="F94" s="849"/>
      <c r="G94" s="849"/>
      <c r="H94" s="837">
        <v>0</v>
      </c>
      <c r="I94" s="849">
        <v>1</v>
      </c>
      <c r="J94" s="849">
        <v>42.51</v>
      </c>
      <c r="K94" s="837">
        <v>1</v>
      </c>
      <c r="L94" s="849">
        <v>1</v>
      </c>
      <c r="M94" s="850">
        <v>42.51</v>
      </c>
    </row>
    <row r="95" spans="1:13" ht="14.4" customHeight="1" x14ac:dyDescent="0.3">
      <c r="A95" s="831" t="s">
        <v>2119</v>
      </c>
      <c r="B95" s="832" t="s">
        <v>1653</v>
      </c>
      <c r="C95" s="832" t="s">
        <v>2276</v>
      </c>
      <c r="D95" s="832" t="s">
        <v>1140</v>
      </c>
      <c r="E95" s="832" t="s">
        <v>1655</v>
      </c>
      <c r="F95" s="849"/>
      <c r="G95" s="849"/>
      <c r="H95" s="837">
        <v>0</v>
      </c>
      <c r="I95" s="849">
        <v>1</v>
      </c>
      <c r="J95" s="849">
        <v>27.5</v>
      </c>
      <c r="K95" s="837">
        <v>1</v>
      </c>
      <c r="L95" s="849">
        <v>1</v>
      </c>
      <c r="M95" s="850">
        <v>27.5</v>
      </c>
    </row>
    <row r="96" spans="1:13" ht="14.4" customHeight="1" x14ac:dyDescent="0.3">
      <c r="A96" s="831" t="s">
        <v>2119</v>
      </c>
      <c r="B96" s="832" t="s">
        <v>1699</v>
      </c>
      <c r="C96" s="832" t="s">
        <v>1700</v>
      </c>
      <c r="D96" s="832" t="s">
        <v>1026</v>
      </c>
      <c r="E96" s="832" t="s">
        <v>1677</v>
      </c>
      <c r="F96" s="849"/>
      <c r="G96" s="849"/>
      <c r="H96" s="837">
        <v>0</v>
      </c>
      <c r="I96" s="849">
        <v>1</v>
      </c>
      <c r="J96" s="849">
        <v>47.7</v>
      </c>
      <c r="K96" s="837">
        <v>1</v>
      </c>
      <c r="L96" s="849">
        <v>1</v>
      </c>
      <c r="M96" s="850">
        <v>47.7</v>
      </c>
    </row>
    <row r="97" spans="1:13" ht="14.4" customHeight="1" x14ac:dyDescent="0.3">
      <c r="A97" s="831" t="s">
        <v>2119</v>
      </c>
      <c r="B97" s="832" t="s">
        <v>1699</v>
      </c>
      <c r="C97" s="832" t="s">
        <v>2013</v>
      </c>
      <c r="D97" s="832" t="s">
        <v>1026</v>
      </c>
      <c r="E97" s="832" t="s">
        <v>2014</v>
      </c>
      <c r="F97" s="849"/>
      <c r="G97" s="849"/>
      <c r="H97" s="837">
        <v>0</v>
      </c>
      <c r="I97" s="849">
        <v>1</v>
      </c>
      <c r="J97" s="849">
        <v>143.09</v>
      </c>
      <c r="K97" s="837">
        <v>1</v>
      </c>
      <c r="L97" s="849">
        <v>1</v>
      </c>
      <c r="M97" s="850">
        <v>143.09</v>
      </c>
    </row>
    <row r="98" spans="1:13" ht="14.4" customHeight="1" x14ac:dyDescent="0.3">
      <c r="A98" s="831" t="s">
        <v>2119</v>
      </c>
      <c r="B98" s="832" t="s">
        <v>1707</v>
      </c>
      <c r="C98" s="832" t="s">
        <v>2179</v>
      </c>
      <c r="D98" s="832" t="s">
        <v>1709</v>
      </c>
      <c r="E98" s="832" t="s">
        <v>2180</v>
      </c>
      <c r="F98" s="849"/>
      <c r="G98" s="849"/>
      <c r="H98" s="837">
        <v>0</v>
      </c>
      <c r="I98" s="849">
        <v>1</v>
      </c>
      <c r="J98" s="849">
        <v>145.72999999999999</v>
      </c>
      <c r="K98" s="837">
        <v>1</v>
      </c>
      <c r="L98" s="849">
        <v>1</v>
      </c>
      <c r="M98" s="850">
        <v>145.72999999999999</v>
      </c>
    </row>
    <row r="99" spans="1:13" ht="14.4" customHeight="1" x14ac:dyDescent="0.3">
      <c r="A99" s="831" t="s">
        <v>2119</v>
      </c>
      <c r="B99" s="832" t="s">
        <v>1843</v>
      </c>
      <c r="C99" s="832" t="s">
        <v>1844</v>
      </c>
      <c r="D99" s="832" t="s">
        <v>1845</v>
      </c>
      <c r="E99" s="832" t="s">
        <v>1846</v>
      </c>
      <c r="F99" s="849"/>
      <c r="G99" s="849"/>
      <c r="H99" s="837"/>
      <c r="I99" s="849">
        <v>3</v>
      </c>
      <c r="J99" s="849">
        <v>0</v>
      </c>
      <c r="K99" s="837"/>
      <c r="L99" s="849">
        <v>3</v>
      </c>
      <c r="M99" s="850">
        <v>0</v>
      </c>
    </row>
    <row r="100" spans="1:13" ht="14.4" customHeight="1" x14ac:dyDescent="0.3">
      <c r="A100" s="831" t="s">
        <v>2119</v>
      </c>
      <c r="B100" s="832" t="s">
        <v>1875</v>
      </c>
      <c r="C100" s="832" t="s">
        <v>1876</v>
      </c>
      <c r="D100" s="832" t="s">
        <v>1877</v>
      </c>
      <c r="E100" s="832" t="s">
        <v>1878</v>
      </c>
      <c r="F100" s="849"/>
      <c r="G100" s="849"/>
      <c r="H100" s="837">
        <v>0</v>
      </c>
      <c r="I100" s="849">
        <v>1</v>
      </c>
      <c r="J100" s="849">
        <v>88.92</v>
      </c>
      <c r="K100" s="837">
        <v>1</v>
      </c>
      <c r="L100" s="849">
        <v>1</v>
      </c>
      <c r="M100" s="850">
        <v>88.92</v>
      </c>
    </row>
    <row r="101" spans="1:13" ht="14.4" customHeight="1" x14ac:dyDescent="0.3">
      <c r="A101" s="831" t="s">
        <v>2119</v>
      </c>
      <c r="B101" s="832" t="s">
        <v>1890</v>
      </c>
      <c r="C101" s="832" t="s">
        <v>2726</v>
      </c>
      <c r="D101" s="832" t="s">
        <v>678</v>
      </c>
      <c r="E101" s="832" t="s">
        <v>2244</v>
      </c>
      <c r="F101" s="849"/>
      <c r="G101" s="849"/>
      <c r="H101" s="837">
        <v>0</v>
      </c>
      <c r="I101" s="849">
        <v>1</v>
      </c>
      <c r="J101" s="849">
        <v>264</v>
      </c>
      <c r="K101" s="837">
        <v>1</v>
      </c>
      <c r="L101" s="849">
        <v>1</v>
      </c>
      <c r="M101" s="850">
        <v>264</v>
      </c>
    </row>
    <row r="102" spans="1:13" ht="14.4" customHeight="1" x14ac:dyDescent="0.3">
      <c r="A102" s="831" t="s">
        <v>2119</v>
      </c>
      <c r="B102" s="832" t="s">
        <v>1890</v>
      </c>
      <c r="C102" s="832" t="s">
        <v>1891</v>
      </c>
      <c r="D102" s="832" t="s">
        <v>676</v>
      </c>
      <c r="E102" s="832" t="s">
        <v>1738</v>
      </c>
      <c r="F102" s="849"/>
      <c r="G102" s="849"/>
      <c r="H102" s="837">
        <v>0</v>
      </c>
      <c r="I102" s="849">
        <v>1</v>
      </c>
      <c r="J102" s="849">
        <v>65.989999999999995</v>
      </c>
      <c r="K102" s="837">
        <v>1</v>
      </c>
      <c r="L102" s="849">
        <v>1</v>
      </c>
      <c r="M102" s="850">
        <v>65.989999999999995</v>
      </c>
    </row>
    <row r="103" spans="1:13" ht="14.4" customHeight="1" x14ac:dyDescent="0.3">
      <c r="A103" s="831" t="s">
        <v>2119</v>
      </c>
      <c r="B103" s="832" t="s">
        <v>1890</v>
      </c>
      <c r="C103" s="832" t="s">
        <v>2243</v>
      </c>
      <c r="D103" s="832" t="s">
        <v>678</v>
      </c>
      <c r="E103" s="832" t="s">
        <v>2244</v>
      </c>
      <c r="F103" s="849"/>
      <c r="G103" s="849"/>
      <c r="H103" s="837">
        <v>0</v>
      </c>
      <c r="I103" s="849">
        <v>1</v>
      </c>
      <c r="J103" s="849">
        <v>264</v>
      </c>
      <c r="K103" s="837">
        <v>1</v>
      </c>
      <c r="L103" s="849">
        <v>1</v>
      </c>
      <c r="M103" s="850">
        <v>264</v>
      </c>
    </row>
    <row r="104" spans="1:13" ht="14.4" customHeight="1" x14ac:dyDescent="0.3">
      <c r="A104" s="831" t="s">
        <v>2120</v>
      </c>
      <c r="B104" s="832" t="s">
        <v>1588</v>
      </c>
      <c r="C104" s="832" t="s">
        <v>2177</v>
      </c>
      <c r="D104" s="832" t="s">
        <v>1592</v>
      </c>
      <c r="E104" s="832" t="s">
        <v>1593</v>
      </c>
      <c r="F104" s="849"/>
      <c r="G104" s="849"/>
      <c r="H104" s="837">
        <v>0</v>
      </c>
      <c r="I104" s="849">
        <v>1</v>
      </c>
      <c r="J104" s="849">
        <v>16.12</v>
      </c>
      <c r="K104" s="837">
        <v>1</v>
      </c>
      <c r="L104" s="849">
        <v>1</v>
      </c>
      <c r="M104" s="850">
        <v>16.12</v>
      </c>
    </row>
    <row r="105" spans="1:13" ht="14.4" customHeight="1" x14ac:dyDescent="0.3">
      <c r="A105" s="831" t="s">
        <v>2120</v>
      </c>
      <c r="B105" s="832" t="s">
        <v>1588</v>
      </c>
      <c r="C105" s="832" t="s">
        <v>2518</v>
      </c>
      <c r="D105" s="832" t="s">
        <v>1592</v>
      </c>
      <c r="E105" s="832" t="s">
        <v>2519</v>
      </c>
      <c r="F105" s="849"/>
      <c r="G105" s="849"/>
      <c r="H105" s="837">
        <v>0</v>
      </c>
      <c r="I105" s="849">
        <v>1</v>
      </c>
      <c r="J105" s="849">
        <v>32.25</v>
      </c>
      <c r="K105" s="837">
        <v>1</v>
      </c>
      <c r="L105" s="849">
        <v>1</v>
      </c>
      <c r="M105" s="850">
        <v>32.25</v>
      </c>
    </row>
    <row r="106" spans="1:13" ht="14.4" customHeight="1" x14ac:dyDescent="0.3">
      <c r="A106" s="831" t="s">
        <v>2120</v>
      </c>
      <c r="B106" s="832" t="s">
        <v>1599</v>
      </c>
      <c r="C106" s="832" t="s">
        <v>2533</v>
      </c>
      <c r="D106" s="832" t="s">
        <v>745</v>
      </c>
      <c r="E106" s="832" t="s">
        <v>2534</v>
      </c>
      <c r="F106" s="849"/>
      <c r="G106" s="849"/>
      <c r="H106" s="837"/>
      <c r="I106" s="849">
        <v>2</v>
      </c>
      <c r="J106" s="849">
        <v>0</v>
      </c>
      <c r="K106" s="837"/>
      <c r="L106" s="849">
        <v>2</v>
      </c>
      <c r="M106" s="850">
        <v>0</v>
      </c>
    </row>
    <row r="107" spans="1:13" ht="14.4" customHeight="1" x14ac:dyDescent="0.3">
      <c r="A107" s="831" t="s">
        <v>2120</v>
      </c>
      <c r="B107" s="832" t="s">
        <v>1614</v>
      </c>
      <c r="C107" s="832" t="s">
        <v>2515</v>
      </c>
      <c r="D107" s="832" t="s">
        <v>804</v>
      </c>
      <c r="E107" s="832" t="s">
        <v>2516</v>
      </c>
      <c r="F107" s="849"/>
      <c r="G107" s="849"/>
      <c r="H107" s="837">
        <v>0</v>
      </c>
      <c r="I107" s="849">
        <v>2</v>
      </c>
      <c r="J107" s="849">
        <v>294.52</v>
      </c>
      <c r="K107" s="837">
        <v>1</v>
      </c>
      <c r="L107" s="849">
        <v>2</v>
      </c>
      <c r="M107" s="850">
        <v>294.52</v>
      </c>
    </row>
    <row r="108" spans="1:13" ht="14.4" customHeight="1" x14ac:dyDescent="0.3">
      <c r="A108" s="831" t="s">
        <v>2120</v>
      </c>
      <c r="B108" s="832" t="s">
        <v>1614</v>
      </c>
      <c r="C108" s="832" t="s">
        <v>2517</v>
      </c>
      <c r="D108" s="832" t="s">
        <v>804</v>
      </c>
      <c r="E108" s="832" t="s">
        <v>1620</v>
      </c>
      <c r="F108" s="849"/>
      <c r="G108" s="849"/>
      <c r="H108" s="837">
        <v>0</v>
      </c>
      <c r="I108" s="849">
        <v>2</v>
      </c>
      <c r="J108" s="849">
        <v>1472.66</v>
      </c>
      <c r="K108" s="837">
        <v>1</v>
      </c>
      <c r="L108" s="849">
        <v>2</v>
      </c>
      <c r="M108" s="850">
        <v>1472.66</v>
      </c>
    </row>
    <row r="109" spans="1:13" ht="14.4" customHeight="1" x14ac:dyDescent="0.3">
      <c r="A109" s="831" t="s">
        <v>2120</v>
      </c>
      <c r="B109" s="832" t="s">
        <v>1625</v>
      </c>
      <c r="C109" s="832" t="s">
        <v>1626</v>
      </c>
      <c r="D109" s="832" t="s">
        <v>1627</v>
      </c>
      <c r="E109" s="832" t="s">
        <v>1628</v>
      </c>
      <c r="F109" s="849"/>
      <c r="G109" s="849"/>
      <c r="H109" s="837">
        <v>0</v>
      </c>
      <c r="I109" s="849">
        <v>1</v>
      </c>
      <c r="J109" s="849">
        <v>93.43</v>
      </c>
      <c r="K109" s="837">
        <v>1</v>
      </c>
      <c r="L109" s="849">
        <v>1</v>
      </c>
      <c r="M109" s="850">
        <v>93.43</v>
      </c>
    </row>
    <row r="110" spans="1:13" ht="14.4" customHeight="1" x14ac:dyDescent="0.3">
      <c r="A110" s="831" t="s">
        <v>2120</v>
      </c>
      <c r="B110" s="832" t="s">
        <v>2771</v>
      </c>
      <c r="C110" s="832" t="s">
        <v>2520</v>
      </c>
      <c r="D110" s="832" t="s">
        <v>1434</v>
      </c>
      <c r="E110" s="832" t="s">
        <v>2521</v>
      </c>
      <c r="F110" s="849">
        <v>1</v>
      </c>
      <c r="G110" s="849">
        <v>0</v>
      </c>
      <c r="H110" s="837"/>
      <c r="I110" s="849"/>
      <c r="J110" s="849"/>
      <c r="K110" s="837"/>
      <c r="L110" s="849">
        <v>1</v>
      </c>
      <c r="M110" s="850">
        <v>0</v>
      </c>
    </row>
    <row r="111" spans="1:13" ht="14.4" customHeight="1" x14ac:dyDescent="0.3">
      <c r="A111" s="831" t="s">
        <v>2120</v>
      </c>
      <c r="B111" s="832" t="s">
        <v>1631</v>
      </c>
      <c r="C111" s="832" t="s">
        <v>1634</v>
      </c>
      <c r="D111" s="832" t="s">
        <v>696</v>
      </c>
      <c r="E111" s="832" t="s">
        <v>1635</v>
      </c>
      <c r="F111" s="849"/>
      <c r="G111" s="849"/>
      <c r="H111" s="837">
        <v>0</v>
      </c>
      <c r="I111" s="849">
        <v>1</v>
      </c>
      <c r="J111" s="849">
        <v>72</v>
      </c>
      <c r="K111" s="837">
        <v>1</v>
      </c>
      <c r="L111" s="849">
        <v>1</v>
      </c>
      <c r="M111" s="850">
        <v>72</v>
      </c>
    </row>
    <row r="112" spans="1:13" ht="14.4" customHeight="1" x14ac:dyDescent="0.3">
      <c r="A112" s="831" t="s">
        <v>2120</v>
      </c>
      <c r="B112" s="832" t="s">
        <v>1986</v>
      </c>
      <c r="C112" s="832" t="s">
        <v>1987</v>
      </c>
      <c r="D112" s="832" t="s">
        <v>1464</v>
      </c>
      <c r="E112" s="832" t="s">
        <v>1988</v>
      </c>
      <c r="F112" s="849"/>
      <c r="G112" s="849"/>
      <c r="H112" s="837">
        <v>0</v>
      </c>
      <c r="I112" s="849">
        <v>1</v>
      </c>
      <c r="J112" s="849">
        <v>300.31</v>
      </c>
      <c r="K112" s="837">
        <v>1</v>
      </c>
      <c r="L112" s="849">
        <v>1</v>
      </c>
      <c r="M112" s="850">
        <v>300.31</v>
      </c>
    </row>
    <row r="113" spans="1:13" ht="14.4" customHeight="1" x14ac:dyDescent="0.3">
      <c r="A113" s="831" t="s">
        <v>2120</v>
      </c>
      <c r="B113" s="832" t="s">
        <v>1642</v>
      </c>
      <c r="C113" s="832" t="s">
        <v>1644</v>
      </c>
      <c r="D113" s="832" t="s">
        <v>814</v>
      </c>
      <c r="E113" s="832" t="s">
        <v>1645</v>
      </c>
      <c r="F113" s="849"/>
      <c r="G113" s="849"/>
      <c r="H113" s="837">
        <v>0</v>
      </c>
      <c r="I113" s="849">
        <v>3</v>
      </c>
      <c r="J113" s="849">
        <v>127.53</v>
      </c>
      <c r="K113" s="837">
        <v>1</v>
      </c>
      <c r="L113" s="849">
        <v>3</v>
      </c>
      <c r="M113" s="850">
        <v>127.53</v>
      </c>
    </row>
    <row r="114" spans="1:13" ht="14.4" customHeight="1" x14ac:dyDescent="0.3">
      <c r="A114" s="831" t="s">
        <v>2120</v>
      </c>
      <c r="B114" s="832" t="s">
        <v>1653</v>
      </c>
      <c r="C114" s="832" t="s">
        <v>1656</v>
      </c>
      <c r="D114" s="832" t="s">
        <v>1657</v>
      </c>
      <c r="E114" s="832" t="s">
        <v>1658</v>
      </c>
      <c r="F114" s="849"/>
      <c r="G114" s="849"/>
      <c r="H114" s="837">
        <v>0</v>
      </c>
      <c r="I114" s="849">
        <v>1</v>
      </c>
      <c r="J114" s="849">
        <v>10.65</v>
      </c>
      <c r="K114" s="837">
        <v>1</v>
      </c>
      <c r="L114" s="849">
        <v>1</v>
      </c>
      <c r="M114" s="850">
        <v>10.65</v>
      </c>
    </row>
    <row r="115" spans="1:13" ht="14.4" customHeight="1" x14ac:dyDescent="0.3">
      <c r="A115" s="831" t="s">
        <v>2120</v>
      </c>
      <c r="B115" s="832" t="s">
        <v>1653</v>
      </c>
      <c r="C115" s="832" t="s">
        <v>1659</v>
      </c>
      <c r="D115" s="832" t="s">
        <v>1657</v>
      </c>
      <c r="E115" s="832" t="s">
        <v>1660</v>
      </c>
      <c r="F115" s="849"/>
      <c r="G115" s="849"/>
      <c r="H115" s="837">
        <v>0</v>
      </c>
      <c r="I115" s="849">
        <v>1</v>
      </c>
      <c r="J115" s="849">
        <v>35.11</v>
      </c>
      <c r="K115" s="837">
        <v>1</v>
      </c>
      <c r="L115" s="849">
        <v>1</v>
      </c>
      <c r="M115" s="850">
        <v>35.11</v>
      </c>
    </row>
    <row r="116" spans="1:13" ht="14.4" customHeight="1" x14ac:dyDescent="0.3">
      <c r="A116" s="831" t="s">
        <v>2120</v>
      </c>
      <c r="B116" s="832" t="s">
        <v>1653</v>
      </c>
      <c r="C116" s="832" t="s">
        <v>2513</v>
      </c>
      <c r="D116" s="832" t="s">
        <v>2514</v>
      </c>
      <c r="E116" s="832" t="s">
        <v>2464</v>
      </c>
      <c r="F116" s="849">
        <v>1</v>
      </c>
      <c r="G116" s="849">
        <v>70.23</v>
      </c>
      <c r="H116" s="837">
        <v>1</v>
      </c>
      <c r="I116" s="849"/>
      <c r="J116" s="849"/>
      <c r="K116" s="837">
        <v>0</v>
      </c>
      <c r="L116" s="849">
        <v>1</v>
      </c>
      <c r="M116" s="850">
        <v>70.23</v>
      </c>
    </row>
    <row r="117" spans="1:13" ht="14.4" customHeight="1" x14ac:dyDescent="0.3">
      <c r="A117" s="831" t="s">
        <v>2120</v>
      </c>
      <c r="B117" s="832" t="s">
        <v>1681</v>
      </c>
      <c r="C117" s="832" t="s">
        <v>1999</v>
      </c>
      <c r="D117" s="832" t="s">
        <v>669</v>
      </c>
      <c r="E117" s="832" t="s">
        <v>2000</v>
      </c>
      <c r="F117" s="849"/>
      <c r="G117" s="849"/>
      <c r="H117" s="837">
        <v>0</v>
      </c>
      <c r="I117" s="849">
        <v>1</v>
      </c>
      <c r="J117" s="849">
        <v>8.7899999999999991</v>
      </c>
      <c r="K117" s="837">
        <v>1</v>
      </c>
      <c r="L117" s="849">
        <v>1</v>
      </c>
      <c r="M117" s="850">
        <v>8.7899999999999991</v>
      </c>
    </row>
    <row r="118" spans="1:13" ht="14.4" customHeight="1" x14ac:dyDescent="0.3">
      <c r="A118" s="831" t="s">
        <v>2120</v>
      </c>
      <c r="B118" s="832" t="s">
        <v>1697</v>
      </c>
      <c r="C118" s="832" t="s">
        <v>2010</v>
      </c>
      <c r="D118" s="832" t="s">
        <v>2011</v>
      </c>
      <c r="E118" s="832" t="s">
        <v>2012</v>
      </c>
      <c r="F118" s="849"/>
      <c r="G118" s="849"/>
      <c r="H118" s="837">
        <v>0</v>
      </c>
      <c r="I118" s="849">
        <v>1</v>
      </c>
      <c r="J118" s="849">
        <v>218.73</v>
      </c>
      <c r="K118" s="837">
        <v>1</v>
      </c>
      <c r="L118" s="849">
        <v>1</v>
      </c>
      <c r="M118" s="850">
        <v>218.73</v>
      </c>
    </row>
    <row r="119" spans="1:13" ht="14.4" customHeight="1" x14ac:dyDescent="0.3">
      <c r="A119" s="831" t="s">
        <v>2120</v>
      </c>
      <c r="B119" s="832" t="s">
        <v>1701</v>
      </c>
      <c r="C119" s="832" t="s">
        <v>1702</v>
      </c>
      <c r="D119" s="832" t="s">
        <v>1703</v>
      </c>
      <c r="E119" s="832" t="s">
        <v>1704</v>
      </c>
      <c r="F119" s="849"/>
      <c r="G119" s="849"/>
      <c r="H119" s="837">
        <v>0</v>
      </c>
      <c r="I119" s="849">
        <v>2</v>
      </c>
      <c r="J119" s="849">
        <v>20.68</v>
      </c>
      <c r="K119" s="837">
        <v>1</v>
      </c>
      <c r="L119" s="849">
        <v>2</v>
      </c>
      <c r="M119" s="850">
        <v>20.68</v>
      </c>
    </row>
    <row r="120" spans="1:13" ht="14.4" customHeight="1" x14ac:dyDescent="0.3">
      <c r="A120" s="831" t="s">
        <v>2120</v>
      </c>
      <c r="B120" s="832" t="s">
        <v>2032</v>
      </c>
      <c r="C120" s="832" t="s">
        <v>2033</v>
      </c>
      <c r="D120" s="832" t="s">
        <v>1441</v>
      </c>
      <c r="E120" s="832" t="s">
        <v>1442</v>
      </c>
      <c r="F120" s="849"/>
      <c r="G120" s="849"/>
      <c r="H120" s="837">
        <v>0</v>
      </c>
      <c r="I120" s="849">
        <v>1</v>
      </c>
      <c r="J120" s="849">
        <v>86.73</v>
      </c>
      <c r="K120" s="837">
        <v>1</v>
      </c>
      <c r="L120" s="849">
        <v>1</v>
      </c>
      <c r="M120" s="850">
        <v>86.73</v>
      </c>
    </row>
    <row r="121" spans="1:13" ht="14.4" customHeight="1" x14ac:dyDescent="0.3">
      <c r="A121" s="831" t="s">
        <v>2120</v>
      </c>
      <c r="B121" s="832" t="s">
        <v>1735</v>
      </c>
      <c r="C121" s="832" t="s">
        <v>1741</v>
      </c>
      <c r="D121" s="832" t="s">
        <v>1737</v>
      </c>
      <c r="E121" s="832" t="s">
        <v>1742</v>
      </c>
      <c r="F121" s="849"/>
      <c r="G121" s="849"/>
      <c r="H121" s="837">
        <v>0</v>
      </c>
      <c r="I121" s="849">
        <v>1</v>
      </c>
      <c r="J121" s="849">
        <v>93.18</v>
      </c>
      <c r="K121" s="837">
        <v>1</v>
      </c>
      <c r="L121" s="849">
        <v>1</v>
      </c>
      <c r="M121" s="850">
        <v>93.18</v>
      </c>
    </row>
    <row r="122" spans="1:13" ht="14.4" customHeight="1" x14ac:dyDescent="0.3">
      <c r="A122" s="831" t="s">
        <v>2120</v>
      </c>
      <c r="B122" s="832" t="s">
        <v>1735</v>
      </c>
      <c r="C122" s="832" t="s">
        <v>1736</v>
      </c>
      <c r="D122" s="832" t="s">
        <v>1737</v>
      </c>
      <c r="E122" s="832" t="s">
        <v>1738</v>
      </c>
      <c r="F122" s="849"/>
      <c r="G122" s="849"/>
      <c r="H122" s="837">
        <v>0</v>
      </c>
      <c r="I122" s="849">
        <v>1</v>
      </c>
      <c r="J122" s="849">
        <v>46.6</v>
      </c>
      <c r="K122" s="837">
        <v>1</v>
      </c>
      <c r="L122" s="849">
        <v>1</v>
      </c>
      <c r="M122" s="850">
        <v>46.6</v>
      </c>
    </row>
    <row r="123" spans="1:13" ht="14.4" customHeight="1" x14ac:dyDescent="0.3">
      <c r="A123" s="831" t="s">
        <v>2120</v>
      </c>
      <c r="B123" s="832" t="s">
        <v>1743</v>
      </c>
      <c r="C123" s="832" t="s">
        <v>2040</v>
      </c>
      <c r="D123" s="832" t="s">
        <v>1745</v>
      </c>
      <c r="E123" s="832" t="s">
        <v>1742</v>
      </c>
      <c r="F123" s="849"/>
      <c r="G123" s="849"/>
      <c r="H123" s="837">
        <v>0</v>
      </c>
      <c r="I123" s="849">
        <v>1</v>
      </c>
      <c r="J123" s="849">
        <v>143.35</v>
      </c>
      <c r="K123" s="837">
        <v>1</v>
      </c>
      <c r="L123" s="849">
        <v>1</v>
      </c>
      <c r="M123" s="850">
        <v>143.35</v>
      </c>
    </row>
    <row r="124" spans="1:13" ht="14.4" customHeight="1" x14ac:dyDescent="0.3">
      <c r="A124" s="831" t="s">
        <v>2120</v>
      </c>
      <c r="B124" s="832" t="s">
        <v>1758</v>
      </c>
      <c r="C124" s="832" t="s">
        <v>1764</v>
      </c>
      <c r="D124" s="832" t="s">
        <v>1765</v>
      </c>
      <c r="E124" s="832" t="s">
        <v>1763</v>
      </c>
      <c r="F124" s="849"/>
      <c r="G124" s="849"/>
      <c r="H124" s="837">
        <v>0</v>
      </c>
      <c r="I124" s="849">
        <v>2</v>
      </c>
      <c r="J124" s="849">
        <v>126.28</v>
      </c>
      <c r="K124" s="837">
        <v>1</v>
      </c>
      <c r="L124" s="849">
        <v>2</v>
      </c>
      <c r="M124" s="850">
        <v>126.28</v>
      </c>
    </row>
    <row r="125" spans="1:13" ht="14.4" customHeight="1" x14ac:dyDescent="0.3">
      <c r="A125" s="831" t="s">
        <v>2120</v>
      </c>
      <c r="B125" s="832" t="s">
        <v>1758</v>
      </c>
      <c r="C125" s="832" t="s">
        <v>1766</v>
      </c>
      <c r="D125" s="832" t="s">
        <v>1765</v>
      </c>
      <c r="E125" s="832" t="s">
        <v>1767</v>
      </c>
      <c r="F125" s="849"/>
      <c r="G125" s="849"/>
      <c r="H125" s="837">
        <v>0</v>
      </c>
      <c r="I125" s="849">
        <v>2</v>
      </c>
      <c r="J125" s="849">
        <v>98.16</v>
      </c>
      <c r="K125" s="837">
        <v>1</v>
      </c>
      <c r="L125" s="849">
        <v>2</v>
      </c>
      <c r="M125" s="850">
        <v>98.16</v>
      </c>
    </row>
    <row r="126" spans="1:13" ht="14.4" customHeight="1" x14ac:dyDescent="0.3">
      <c r="A126" s="831" t="s">
        <v>2120</v>
      </c>
      <c r="B126" s="832" t="s">
        <v>1825</v>
      </c>
      <c r="C126" s="832" t="s">
        <v>1826</v>
      </c>
      <c r="D126" s="832" t="s">
        <v>590</v>
      </c>
      <c r="E126" s="832" t="s">
        <v>591</v>
      </c>
      <c r="F126" s="849"/>
      <c r="G126" s="849"/>
      <c r="H126" s="837">
        <v>0</v>
      </c>
      <c r="I126" s="849">
        <v>4</v>
      </c>
      <c r="J126" s="849">
        <v>87.04</v>
      </c>
      <c r="K126" s="837">
        <v>1</v>
      </c>
      <c r="L126" s="849">
        <v>4</v>
      </c>
      <c r="M126" s="850">
        <v>87.04</v>
      </c>
    </row>
    <row r="127" spans="1:13" ht="14.4" customHeight="1" x14ac:dyDescent="0.3">
      <c r="A127" s="831" t="s">
        <v>2120</v>
      </c>
      <c r="B127" s="832" t="s">
        <v>1843</v>
      </c>
      <c r="C127" s="832" t="s">
        <v>1844</v>
      </c>
      <c r="D127" s="832" t="s">
        <v>1845</v>
      </c>
      <c r="E127" s="832" t="s">
        <v>1846</v>
      </c>
      <c r="F127" s="849"/>
      <c r="G127" s="849"/>
      <c r="H127" s="837"/>
      <c r="I127" s="849">
        <v>2</v>
      </c>
      <c r="J127" s="849">
        <v>0</v>
      </c>
      <c r="K127" s="837"/>
      <c r="L127" s="849">
        <v>2</v>
      </c>
      <c r="M127" s="850">
        <v>0</v>
      </c>
    </row>
    <row r="128" spans="1:13" ht="14.4" customHeight="1" x14ac:dyDescent="0.3">
      <c r="A128" s="831" t="s">
        <v>2120</v>
      </c>
      <c r="B128" s="832" t="s">
        <v>1858</v>
      </c>
      <c r="C128" s="832" t="s">
        <v>1861</v>
      </c>
      <c r="D128" s="832" t="s">
        <v>1862</v>
      </c>
      <c r="E128" s="832" t="s">
        <v>1863</v>
      </c>
      <c r="F128" s="849"/>
      <c r="G128" s="849"/>
      <c r="H128" s="837">
        <v>0</v>
      </c>
      <c r="I128" s="849">
        <v>1</v>
      </c>
      <c r="J128" s="849">
        <v>109.89</v>
      </c>
      <c r="K128" s="837">
        <v>1</v>
      </c>
      <c r="L128" s="849">
        <v>1</v>
      </c>
      <c r="M128" s="850">
        <v>109.89</v>
      </c>
    </row>
    <row r="129" spans="1:13" ht="14.4" customHeight="1" x14ac:dyDescent="0.3">
      <c r="A129" s="831" t="s">
        <v>2120</v>
      </c>
      <c r="B129" s="832" t="s">
        <v>1881</v>
      </c>
      <c r="C129" s="832" t="s">
        <v>1882</v>
      </c>
      <c r="D129" s="832" t="s">
        <v>1883</v>
      </c>
      <c r="E129" s="832" t="s">
        <v>1884</v>
      </c>
      <c r="F129" s="849"/>
      <c r="G129" s="849"/>
      <c r="H129" s="837">
        <v>0</v>
      </c>
      <c r="I129" s="849">
        <v>2</v>
      </c>
      <c r="J129" s="849">
        <v>9.4</v>
      </c>
      <c r="K129" s="837">
        <v>1</v>
      </c>
      <c r="L129" s="849">
        <v>2</v>
      </c>
      <c r="M129" s="850">
        <v>9.4</v>
      </c>
    </row>
    <row r="130" spans="1:13" ht="14.4" customHeight="1" x14ac:dyDescent="0.3">
      <c r="A130" s="831" t="s">
        <v>2120</v>
      </c>
      <c r="B130" s="832" t="s">
        <v>1885</v>
      </c>
      <c r="C130" s="832" t="s">
        <v>1886</v>
      </c>
      <c r="D130" s="832" t="s">
        <v>1165</v>
      </c>
      <c r="E130" s="832" t="s">
        <v>1887</v>
      </c>
      <c r="F130" s="849"/>
      <c r="G130" s="849"/>
      <c r="H130" s="837"/>
      <c r="I130" s="849">
        <v>2</v>
      </c>
      <c r="J130" s="849">
        <v>0</v>
      </c>
      <c r="K130" s="837"/>
      <c r="L130" s="849">
        <v>2</v>
      </c>
      <c r="M130" s="850">
        <v>0</v>
      </c>
    </row>
    <row r="131" spans="1:13" ht="14.4" customHeight="1" x14ac:dyDescent="0.3">
      <c r="A131" s="831" t="s">
        <v>2120</v>
      </c>
      <c r="B131" s="832" t="s">
        <v>1890</v>
      </c>
      <c r="C131" s="832" t="s">
        <v>1891</v>
      </c>
      <c r="D131" s="832" t="s">
        <v>676</v>
      </c>
      <c r="E131" s="832" t="s">
        <v>1738</v>
      </c>
      <c r="F131" s="849"/>
      <c r="G131" s="849"/>
      <c r="H131" s="837">
        <v>0</v>
      </c>
      <c r="I131" s="849">
        <v>1</v>
      </c>
      <c r="J131" s="849">
        <v>65.989999999999995</v>
      </c>
      <c r="K131" s="837">
        <v>1</v>
      </c>
      <c r="L131" s="849">
        <v>1</v>
      </c>
      <c r="M131" s="850">
        <v>65.989999999999995</v>
      </c>
    </row>
    <row r="132" spans="1:13" ht="14.4" customHeight="1" x14ac:dyDescent="0.3">
      <c r="A132" s="831" t="s">
        <v>2120</v>
      </c>
      <c r="B132" s="832" t="s">
        <v>1890</v>
      </c>
      <c r="C132" s="832" t="s">
        <v>1892</v>
      </c>
      <c r="D132" s="832" t="s">
        <v>678</v>
      </c>
      <c r="E132" s="832" t="s">
        <v>1742</v>
      </c>
      <c r="F132" s="849"/>
      <c r="G132" s="849"/>
      <c r="H132" s="837">
        <v>0</v>
      </c>
      <c r="I132" s="849">
        <v>2</v>
      </c>
      <c r="J132" s="849">
        <v>264</v>
      </c>
      <c r="K132" s="837">
        <v>1</v>
      </c>
      <c r="L132" s="849">
        <v>2</v>
      </c>
      <c r="M132" s="850">
        <v>264</v>
      </c>
    </row>
    <row r="133" spans="1:13" ht="14.4" customHeight="1" x14ac:dyDescent="0.3">
      <c r="A133" s="831" t="s">
        <v>2120</v>
      </c>
      <c r="B133" s="832" t="s">
        <v>2072</v>
      </c>
      <c r="C133" s="832" t="s">
        <v>2076</v>
      </c>
      <c r="D133" s="832" t="s">
        <v>2077</v>
      </c>
      <c r="E133" s="832" t="s">
        <v>1821</v>
      </c>
      <c r="F133" s="849"/>
      <c r="G133" s="849"/>
      <c r="H133" s="837">
        <v>0</v>
      </c>
      <c r="I133" s="849">
        <v>4</v>
      </c>
      <c r="J133" s="849">
        <v>491.84</v>
      </c>
      <c r="K133" s="837">
        <v>1</v>
      </c>
      <c r="L133" s="849">
        <v>4</v>
      </c>
      <c r="M133" s="850">
        <v>491.84</v>
      </c>
    </row>
    <row r="134" spans="1:13" ht="14.4" customHeight="1" x14ac:dyDescent="0.3">
      <c r="A134" s="831" t="s">
        <v>2120</v>
      </c>
      <c r="B134" s="832" t="s">
        <v>2079</v>
      </c>
      <c r="C134" s="832" t="s">
        <v>2080</v>
      </c>
      <c r="D134" s="832" t="s">
        <v>2081</v>
      </c>
      <c r="E134" s="832" t="s">
        <v>2082</v>
      </c>
      <c r="F134" s="849"/>
      <c r="G134" s="849"/>
      <c r="H134" s="837">
        <v>0</v>
      </c>
      <c r="I134" s="849">
        <v>1</v>
      </c>
      <c r="J134" s="849">
        <v>123.2</v>
      </c>
      <c r="K134" s="837">
        <v>1</v>
      </c>
      <c r="L134" s="849">
        <v>1</v>
      </c>
      <c r="M134" s="850">
        <v>123.2</v>
      </c>
    </row>
    <row r="135" spans="1:13" ht="14.4" customHeight="1" x14ac:dyDescent="0.3">
      <c r="A135" s="831" t="s">
        <v>2120</v>
      </c>
      <c r="B135" s="832" t="s">
        <v>2079</v>
      </c>
      <c r="C135" s="832" t="s">
        <v>2502</v>
      </c>
      <c r="D135" s="832" t="s">
        <v>2503</v>
      </c>
      <c r="E135" s="832" t="s">
        <v>1738</v>
      </c>
      <c r="F135" s="849">
        <v>3</v>
      </c>
      <c r="G135" s="849">
        <v>396</v>
      </c>
      <c r="H135" s="837">
        <v>1</v>
      </c>
      <c r="I135" s="849"/>
      <c r="J135" s="849"/>
      <c r="K135" s="837">
        <v>0</v>
      </c>
      <c r="L135" s="849">
        <v>3</v>
      </c>
      <c r="M135" s="850">
        <v>396</v>
      </c>
    </row>
    <row r="136" spans="1:13" ht="14.4" customHeight="1" x14ac:dyDescent="0.3">
      <c r="A136" s="831" t="s">
        <v>2120</v>
      </c>
      <c r="B136" s="832" t="s">
        <v>1909</v>
      </c>
      <c r="C136" s="832" t="s">
        <v>1910</v>
      </c>
      <c r="D136" s="832" t="s">
        <v>1911</v>
      </c>
      <c r="E136" s="832" t="s">
        <v>1912</v>
      </c>
      <c r="F136" s="849"/>
      <c r="G136" s="849"/>
      <c r="H136" s="837">
        <v>0</v>
      </c>
      <c r="I136" s="849">
        <v>3</v>
      </c>
      <c r="J136" s="849">
        <v>792.69</v>
      </c>
      <c r="K136" s="837">
        <v>1</v>
      </c>
      <c r="L136" s="849">
        <v>3</v>
      </c>
      <c r="M136" s="850">
        <v>792.69</v>
      </c>
    </row>
    <row r="137" spans="1:13" ht="14.4" customHeight="1" x14ac:dyDescent="0.3">
      <c r="A137" s="831" t="s">
        <v>2120</v>
      </c>
      <c r="B137" s="832" t="s">
        <v>1917</v>
      </c>
      <c r="C137" s="832" t="s">
        <v>1918</v>
      </c>
      <c r="D137" s="832" t="s">
        <v>1919</v>
      </c>
      <c r="E137" s="832" t="s">
        <v>1920</v>
      </c>
      <c r="F137" s="849"/>
      <c r="G137" s="849"/>
      <c r="H137" s="837">
        <v>0</v>
      </c>
      <c r="I137" s="849">
        <v>1</v>
      </c>
      <c r="J137" s="849">
        <v>103.8</v>
      </c>
      <c r="K137" s="837">
        <v>1</v>
      </c>
      <c r="L137" s="849">
        <v>1</v>
      </c>
      <c r="M137" s="850">
        <v>103.8</v>
      </c>
    </row>
    <row r="138" spans="1:13" ht="14.4" customHeight="1" x14ac:dyDescent="0.3">
      <c r="A138" s="831" t="s">
        <v>2120</v>
      </c>
      <c r="B138" s="832" t="s">
        <v>1976</v>
      </c>
      <c r="C138" s="832" t="s">
        <v>1977</v>
      </c>
      <c r="D138" s="832" t="s">
        <v>1978</v>
      </c>
      <c r="E138" s="832" t="s">
        <v>1979</v>
      </c>
      <c r="F138" s="849"/>
      <c r="G138" s="849"/>
      <c r="H138" s="837">
        <v>0</v>
      </c>
      <c r="I138" s="849">
        <v>1</v>
      </c>
      <c r="J138" s="849">
        <v>1887.9</v>
      </c>
      <c r="K138" s="837">
        <v>1</v>
      </c>
      <c r="L138" s="849">
        <v>1</v>
      </c>
      <c r="M138" s="850">
        <v>1887.9</v>
      </c>
    </row>
    <row r="139" spans="1:13" ht="14.4" customHeight="1" x14ac:dyDescent="0.3">
      <c r="A139" s="831" t="s">
        <v>2120</v>
      </c>
      <c r="B139" s="832" t="s">
        <v>1839</v>
      </c>
      <c r="C139" s="832" t="s">
        <v>1840</v>
      </c>
      <c r="D139" s="832" t="s">
        <v>1841</v>
      </c>
      <c r="E139" s="832" t="s">
        <v>1842</v>
      </c>
      <c r="F139" s="849"/>
      <c r="G139" s="849"/>
      <c r="H139" s="837">
        <v>0</v>
      </c>
      <c r="I139" s="849">
        <v>2</v>
      </c>
      <c r="J139" s="849">
        <v>100.64</v>
      </c>
      <c r="K139" s="837">
        <v>1</v>
      </c>
      <c r="L139" s="849">
        <v>2</v>
      </c>
      <c r="M139" s="850">
        <v>100.64</v>
      </c>
    </row>
    <row r="140" spans="1:13" ht="14.4" customHeight="1" x14ac:dyDescent="0.3">
      <c r="A140" s="831" t="s">
        <v>2121</v>
      </c>
      <c r="B140" s="832" t="s">
        <v>1588</v>
      </c>
      <c r="C140" s="832" t="s">
        <v>2177</v>
      </c>
      <c r="D140" s="832" t="s">
        <v>1592</v>
      </c>
      <c r="E140" s="832" t="s">
        <v>1593</v>
      </c>
      <c r="F140" s="849"/>
      <c r="G140" s="849"/>
      <c r="H140" s="837">
        <v>0</v>
      </c>
      <c r="I140" s="849">
        <v>2</v>
      </c>
      <c r="J140" s="849">
        <v>32.24</v>
      </c>
      <c r="K140" s="837">
        <v>1</v>
      </c>
      <c r="L140" s="849">
        <v>2</v>
      </c>
      <c r="M140" s="850">
        <v>32.24</v>
      </c>
    </row>
    <row r="141" spans="1:13" ht="14.4" customHeight="1" x14ac:dyDescent="0.3">
      <c r="A141" s="831" t="s">
        <v>2121</v>
      </c>
      <c r="B141" s="832" t="s">
        <v>1588</v>
      </c>
      <c r="C141" s="832" t="s">
        <v>1594</v>
      </c>
      <c r="D141" s="832" t="s">
        <v>1592</v>
      </c>
      <c r="E141" s="832" t="s">
        <v>1595</v>
      </c>
      <c r="F141" s="849"/>
      <c r="G141" s="849"/>
      <c r="H141" s="837">
        <v>0</v>
      </c>
      <c r="I141" s="849">
        <v>2</v>
      </c>
      <c r="J141" s="849">
        <v>115.2</v>
      </c>
      <c r="K141" s="837">
        <v>1</v>
      </c>
      <c r="L141" s="849">
        <v>2</v>
      </c>
      <c r="M141" s="850">
        <v>115.2</v>
      </c>
    </row>
    <row r="142" spans="1:13" ht="14.4" customHeight="1" x14ac:dyDescent="0.3">
      <c r="A142" s="831" t="s">
        <v>2121</v>
      </c>
      <c r="B142" s="832" t="s">
        <v>1588</v>
      </c>
      <c r="C142" s="832" t="s">
        <v>1591</v>
      </c>
      <c r="D142" s="832" t="s">
        <v>1592</v>
      </c>
      <c r="E142" s="832" t="s">
        <v>1593</v>
      </c>
      <c r="F142" s="849"/>
      <c r="G142" s="849"/>
      <c r="H142" s="837">
        <v>0</v>
      </c>
      <c r="I142" s="849">
        <v>2</v>
      </c>
      <c r="J142" s="849">
        <v>32.24</v>
      </c>
      <c r="K142" s="837">
        <v>1</v>
      </c>
      <c r="L142" s="849">
        <v>2</v>
      </c>
      <c r="M142" s="850">
        <v>32.24</v>
      </c>
    </row>
    <row r="143" spans="1:13" ht="14.4" customHeight="1" x14ac:dyDescent="0.3">
      <c r="A143" s="831" t="s">
        <v>2121</v>
      </c>
      <c r="B143" s="832" t="s">
        <v>1969</v>
      </c>
      <c r="C143" s="832" t="s">
        <v>2576</v>
      </c>
      <c r="D143" s="832" t="s">
        <v>2577</v>
      </c>
      <c r="E143" s="832" t="s">
        <v>2578</v>
      </c>
      <c r="F143" s="849">
        <v>1</v>
      </c>
      <c r="G143" s="849">
        <v>36.020000000000003</v>
      </c>
      <c r="H143" s="837">
        <v>1</v>
      </c>
      <c r="I143" s="849"/>
      <c r="J143" s="849"/>
      <c r="K143" s="837">
        <v>0</v>
      </c>
      <c r="L143" s="849">
        <v>1</v>
      </c>
      <c r="M143" s="850">
        <v>36.020000000000003</v>
      </c>
    </row>
    <row r="144" spans="1:13" ht="14.4" customHeight="1" x14ac:dyDescent="0.3">
      <c r="A144" s="831" t="s">
        <v>2121</v>
      </c>
      <c r="B144" s="832" t="s">
        <v>2768</v>
      </c>
      <c r="C144" s="832" t="s">
        <v>2484</v>
      </c>
      <c r="D144" s="832" t="s">
        <v>2403</v>
      </c>
      <c r="E144" s="832" t="s">
        <v>2485</v>
      </c>
      <c r="F144" s="849"/>
      <c r="G144" s="849"/>
      <c r="H144" s="837">
        <v>0</v>
      </c>
      <c r="I144" s="849">
        <v>1</v>
      </c>
      <c r="J144" s="849">
        <v>120.61</v>
      </c>
      <c r="K144" s="837">
        <v>1</v>
      </c>
      <c r="L144" s="849">
        <v>1</v>
      </c>
      <c r="M144" s="850">
        <v>120.61</v>
      </c>
    </row>
    <row r="145" spans="1:13" ht="14.4" customHeight="1" x14ac:dyDescent="0.3">
      <c r="A145" s="831" t="s">
        <v>2121</v>
      </c>
      <c r="B145" s="832" t="s">
        <v>1614</v>
      </c>
      <c r="C145" s="832" t="s">
        <v>2210</v>
      </c>
      <c r="D145" s="832" t="s">
        <v>804</v>
      </c>
      <c r="E145" s="832" t="s">
        <v>1618</v>
      </c>
      <c r="F145" s="849"/>
      <c r="G145" s="849"/>
      <c r="H145" s="837">
        <v>0</v>
      </c>
      <c r="I145" s="849">
        <v>3</v>
      </c>
      <c r="J145" s="849">
        <v>1104.48</v>
      </c>
      <c r="K145" s="837">
        <v>1</v>
      </c>
      <c r="L145" s="849">
        <v>3</v>
      </c>
      <c r="M145" s="850">
        <v>1104.48</v>
      </c>
    </row>
    <row r="146" spans="1:13" ht="14.4" customHeight="1" x14ac:dyDescent="0.3">
      <c r="A146" s="831" t="s">
        <v>2121</v>
      </c>
      <c r="B146" s="832" t="s">
        <v>2772</v>
      </c>
      <c r="C146" s="832" t="s">
        <v>2222</v>
      </c>
      <c r="D146" s="832" t="s">
        <v>2223</v>
      </c>
      <c r="E146" s="832" t="s">
        <v>2224</v>
      </c>
      <c r="F146" s="849"/>
      <c r="G146" s="849"/>
      <c r="H146" s="837">
        <v>0</v>
      </c>
      <c r="I146" s="849">
        <v>2</v>
      </c>
      <c r="J146" s="849">
        <v>262.64</v>
      </c>
      <c r="K146" s="837">
        <v>1</v>
      </c>
      <c r="L146" s="849">
        <v>2</v>
      </c>
      <c r="M146" s="850">
        <v>262.64</v>
      </c>
    </row>
    <row r="147" spans="1:13" ht="14.4" customHeight="1" x14ac:dyDescent="0.3">
      <c r="A147" s="831" t="s">
        <v>2121</v>
      </c>
      <c r="B147" s="832" t="s">
        <v>1642</v>
      </c>
      <c r="C147" s="832" t="s">
        <v>1644</v>
      </c>
      <c r="D147" s="832" t="s">
        <v>814</v>
      </c>
      <c r="E147" s="832" t="s">
        <v>1645</v>
      </c>
      <c r="F147" s="849"/>
      <c r="G147" s="849"/>
      <c r="H147" s="837">
        <v>0</v>
      </c>
      <c r="I147" s="849">
        <v>9</v>
      </c>
      <c r="J147" s="849">
        <v>382.59</v>
      </c>
      <c r="K147" s="837">
        <v>1</v>
      </c>
      <c r="L147" s="849">
        <v>9</v>
      </c>
      <c r="M147" s="850">
        <v>382.59</v>
      </c>
    </row>
    <row r="148" spans="1:13" ht="14.4" customHeight="1" x14ac:dyDescent="0.3">
      <c r="A148" s="831" t="s">
        <v>2121</v>
      </c>
      <c r="B148" s="832" t="s">
        <v>1653</v>
      </c>
      <c r="C148" s="832" t="s">
        <v>1656</v>
      </c>
      <c r="D148" s="832" t="s">
        <v>1657</v>
      </c>
      <c r="E148" s="832" t="s">
        <v>1658</v>
      </c>
      <c r="F148" s="849"/>
      <c r="G148" s="849"/>
      <c r="H148" s="837">
        <v>0</v>
      </c>
      <c r="I148" s="849">
        <v>1</v>
      </c>
      <c r="J148" s="849">
        <v>10.65</v>
      </c>
      <c r="K148" s="837">
        <v>1</v>
      </c>
      <c r="L148" s="849">
        <v>1</v>
      </c>
      <c r="M148" s="850">
        <v>10.65</v>
      </c>
    </row>
    <row r="149" spans="1:13" ht="14.4" customHeight="1" x14ac:dyDescent="0.3">
      <c r="A149" s="831" t="s">
        <v>2121</v>
      </c>
      <c r="B149" s="832" t="s">
        <v>1653</v>
      </c>
      <c r="C149" s="832" t="s">
        <v>1664</v>
      </c>
      <c r="D149" s="832" t="s">
        <v>1657</v>
      </c>
      <c r="E149" s="832" t="s">
        <v>1665</v>
      </c>
      <c r="F149" s="849"/>
      <c r="G149" s="849"/>
      <c r="H149" s="837">
        <v>0</v>
      </c>
      <c r="I149" s="849">
        <v>2</v>
      </c>
      <c r="J149" s="849">
        <v>35.119999999999997</v>
      </c>
      <c r="K149" s="837">
        <v>1</v>
      </c>
      <c r="L149" s="849">
        <v>2</v>
      </c>
      <c r="M149" s="850">
        <v>35.119999999999997</v>
      </c>
    </row>
    <row r="150" spans="1:13" ht="14.4" customHeight="1" x14ac:dyDescent="0.3">
      <c r="A150" s="831" t="s">
        <v>2121</v>
      </c>
      <c r="B150" s="832" t="s">
        <v>1672</v>
      </c>
      <c r="C150" s="832" t="s">
        <v>1673</v>
      </c>
      <c r="D150" s="832" t="s">
        <v>1674</v>
      </c>
      <c r="E150" s="832" t="s">
        <v>1675</v>
      </c>
      <c r="F150" s="849"/>
      <c r="G150" s="849"/>
      <c r="H150" s="837">
        <v>0</v>
      </c>
      <c r="I150" s="849">
        <v>3</v>
      </c>
      <c r="J150" s="849">
        <v>52.679999999999993</v>
      </c>
      <c r="K150" s="837">
        <v>1</v>
      </c>
      <c r="L150" s="849">
        <v>3</v>
      </c>
      <c r="M150" s="850">
        <v>52.679999999999993</v>
      </c>
    </row>
    <row r="151" spans="1:13" ht="14.4" customHeight="1" x14ac:dyDescent="0.3">
      <c r="A151" s="831" t="s">
        <v>2121</v>
      </c>
      <c r="B151" s="832" t="s">
        <v>1681</v>
      </c>
      <c r="C151" s="832" t="s">
        <v>1999</v>
      </c>
      <c r="D151" s="832" t="s">
        <v>669</v>
      </c>
      <c r="E151" s="832" t="s">
        <v>2000</v>
      </c>
      <c r="F151" s="849"/>
      <c r="G151" s="849"/>
      <c r="H151" s="837">
        <v>0</v>
      </c>
      <c r="I151" s="849">
        <v>2</v>
      </c>
      <c r="J151" s="849">
        <v>17.579999999999998</v>
      </c>
      <c r="K151" s="837">
        <v>1</v>
      </c>
      <c r="L151" s="849">
        <v>2</v>
      </c>
      <c r="M151" s="850">
        <v>17.579999999999998</v>
      </c>
    </row>
    <row r="152" spans="1:13" ht="14.4" customHeight="1" x14ac:dyDescent="0.3">
      <c r="A152" s="831" t="s">
        <v>2121</v>
      </c>
      <c r="B152" s="832" t="s">
        <v>1684</v>
      </c>
      <c r="C152" s="832" t="s">
        <v>2542</v>
      </c>
      <c r="D152" s="832" t="s">
        <v>2543</v>
      </c>
      <c r="E152" s="832" t="s">
        <v>1686</v>
      </c>
      <c r="F152" s="849">
        <v>1</v>
      </c>
      <c r="G152" s="849">
        <v>31.09</v>
      </c>
      <c r="H152" s="837">
        <v>1</v>
      </c>
      <c r="I152" s="849"/>
      <c r="J152" s="849"/>
      <c r="K152" s="837">
        <v>0</v>
      </c>
      <c r="L152" s="849">
        <v>1</v>
      </c>
      <c r="M152" s="850">
        <v>31.09</v>
      </c>
    </row>
    <row r="153" spans="1:13" ht="14.4" customHeight="1" x14ac:dyDescent="0.3">
      <c r="A153" s="831" t="s">
        <v>2121</v>
      </c>
      <c r="B153" s="832" t="s">
        <v>1684</v>
      </c>
      <c r="C153" s="832" t="s">
        <v>1685</v>
      </c>
      <c r="D153" s="832" t="s">
        <v>583</v>
      </c>
      <c r="E153" s="832" t="s">
        <v>1686</v>
      </c>
      <c r="F153" s="849"/>
      <c r="G153" s="849"/>
      <c r="H153" s="837">
        <v>0</v>
      </c>
      <c r="I153" s="849">
        <v>1</v>
      </c>
      <c r="J153" s="849">
        <v>31.09</v>
      </c>
      <c r="K153" s="837">
        <v>1</v>
      </c>
      <c r="L153" s="849">
        <v>1</v>
      </c>
      <c r="M153" s="850">
        <v>31.09</v>
      </c>
    </row>
    <row r="154" spans="1:13" ht="14.4" customHeight="1" x14ac:dyDescent="0.3">
      <c r="A154" s="831" t="s">
        <v>2121</v>
      </c>
      <c r="B154" s="832" t="s">
        <v>1699</v>
      </c>
      <c r="C154" s="832" t="s">
        <v>1700</v>
      </c>
      <c r="D154" s="832" t="s">
        <v>1026</v>
      </c>
      <c r="E154" s="832" t="s">
        <v>1677</v>
      </c>
      <c r="F154" s="849"/>
      <c r="G154" s="849"/>
      <c r="H154" s="837">
        <v>0</v>
      </c>
      <c r="I154" s="849">
        <v>2</v>
      </c>
      <c r="J154" s="849">
        <v>95.4</v>
      </c>
      <c r="K154" s="837">
        <v>1</v>
      </c>
      <c r="L154" s="849">
        <v>2</v>
      </c>
      <c r="M154" s="850">
        <v>95.4</v>
      </c>
    </row>
    <row r="155" spans="1:13" ht="14.4" customHeight="1" x14ac:dyDescent="0.3">
      <c r="A155" s="831" t="s">
        <v>2121</v>
      </c>
      <c r="B155" s="832" t="s">
        <v>1701</v>
      </c>
      <c r="C155" s="832" t="s">
        <v>1702</v>
      </c>
      <c r="D155" s="832" t="s">
        <v>1703</v>
      </c>
      <c r="E155" s="832" t="s">
        <v>1704</v>
      </c>
      <c r="F155" s="849"/>
      <c r="G155" s="849"/>
      <c r="H155" s="837">
        <v>0</v>
      </c>
      <c r="I155" s="849">
        <v>2</v>
      </c>
      <c r="J155" s="849">
        <v>20.68</v>
      </c>
      <c r="K155" s="837">
        <v>1</v>
      </c>
      <c r="L155" s="849">
        <v>2</v>
      </c>
      <c r="M155" s="850">
        <v>20.68</v>
      </c>
    </row>
    <row r="156" spans="1:13" ht="14.4" customHeight="1" x14ac:dyDescent="0.3">
      <c r="A156" s="831" t="s">
        <v>2121</v>
      </c>
      <c r="B156" s="832" t="s">
        <v>1711</v>
      </c>
      <c r="C156" s="832" t="s">
        <v>1712</v>
      </c>
      <c r="D156" s="832" t="s">
        <v>1713</v>
      </c>
      <c r="E156" s="832" t="s">
        <v>1714</v>
      </c>
      <c r="F156" s="849"/>
      <c r="G156" s="849"/>
      <c r="H156" s="837">
        <v>0</v>
      </c>
      <c r="I156" s="849">
        <v>2</v>
      </c>
      <c r="J156" s="849">
        <v>234.92</v>
      </c>
      <c r="K156" s="837">
        <v>1</v>
      </c>
      <c r="L156" s="849">
        <v>2</v>
      </c>
      <c r="M156" s="850">
        <v>234.92</v>
      </c>
    </row>
    <row r="157" spans="1:13" ht="14.4" customHeight="1" x14ac:dyDescent="0.3">
      <c r="A157" s="831" t="s">
        <v>2121</v>
      </c>
      <c r="B157" s="832" t="s">
        <v>1711</v>
      </c>
      <c r="C157" s="832" t="s">
        <v>2586</v>
      </c>
      <c r="D157" s="832" t="s">
        <v>1713</v>
      </c>
      <c r="E157" s="832" t="s">
        <v>2587</v>
      </c>
      <c r="F157" s="849"/>
      <c r="G157" s="849"/>
      <c r="H157" s="837">
        <v>0</v>
      </c>
      <c r="I157" s="849">
        <v>1</v>
      </c>
      <c r="J157" s="849">
        <v>181.94</v>
      </c>
      <c r="K157" s="837">
        <v>1</v>
      </c>
      <c r="L157" s="849">
        <v>1</v>
      </c>
      <c r="M157" s="850">
        <v>181.94</v>
      </c>
    </row>
    <row r="158" spans="1:13" ht="14.4" customHeight="1" x14ac:dyDescent="0.3">
      <c r="A158" s="831" t="s">
        <v>2121</v>
      </c>
      <c r="B158" s="832" t="s">
        <v>2023</v>
      </c>
      <c r="C158" s="832" t="s">
        <v>2460</v>
      </c>
      <c r="D158" s="832" t="s">
        <v>2461</v>
      </c>
      <c r="E158" s="832" t="s">
        <v>2462</v>
      </c>
      <c r="F158" s="849"/>
      <c r="G158" s="849"/>
      <c r="H158" s="837">
        <v>0</v>
      </c>
      <c r="I158" s="849">
        <v>1</v>
      </c>
      <c r="J158" s="849">
        <v>39.549999999999997</v>
      </c>
      <c r="K158" s="837">
        <v>1</v>
      </c>
      <c r="L158" s="849">
        <v>1</v>
      </c>
      <c r="M158" s="850">
        <v>39.549999999999997</v>
      </c>
    </row>
    <row r="159" spans="1:13" ht="14.4" customHeight="1" x14ac:dyDescent="0.3">
      <c r="A159" s="831" t="s">
        <v>2121</v>
      </c>
      <c r="B159" s="832" t="s">
        <v>1735</v>
      </c>
      <c r="C159" s="832" t="s">
        <v>1736</v>
      </c>
      <c r="D159" s="832" t="s">
        <v>1737</v>
      </c>
      <c r="E159" s="832" t="s">
        <v>1738</v>
      </c>
      <c r="F159" s="849"/>
      <c r="G159" s="849"/>
      <c r="H159" s="837">
        <v>0</v>
      </c>
      <c r="I159" s="849">
        <v>1</v>
      </c>
      <c r="J159" s="849">
        <v>46.6</v>
      </c>
      <c r="K159" s="837">
        <v>1</v>
      </c>
      <c r="L159" s="849">
        <v>1</v>
      </c>
      <c r="M159" s="850">
        <v>46.6</v>
      </c>
    </row>
    <row r="160" spans="1:13" ht="14.4" customHeight="1" x14ac:dyDescent="0.3">
      <c r="A160" s="831" t="s">
        <v>2121</v>
      </c>
      <c r="B160" s="832" t="s">
        <v>1743</v>
      </c>
      <c r="C160" s="832" t="s">
        <v>2597</v>
      </c>
      <c r="D160" s="832" t="s">
        <v>1745</v>
      </c>
      <c r="E160" s="832" t="s">
        <v>2598</v>
      </c>
      <c r="F160" s="849"/>
      <c r="G160" s="849"/>
      <c r="H160" s="837">
        <v>0</v>
      </c>
      <c r="I160" s="849">
        <v>1</v>
      </c>
      <c r="J160" s="849">
        <v>220.53</v>
      </c>
      <c r="K160" s="837">
        <v>1</v>
      </c>
      <c r="L160" s="849">
        <v>1</v>
      </c>
      <c r="M160" s="850">
        <v>220.53</v>
      </c>
    </row>
    <row r="161" spans="1:13" ht="14.4" customHeight="1" x14ac:dyDescent="0.3">
      <c r="A161" s="831" t="s">
        <v>2121</v>
      </c>
      <c r="B161" s="832" t="s">
        <v>1758</v>
      </c>
      <c r="C161" s="832" t="s">
        <v>1764</v>
      </c>
      <c r="D161" s="832" t="s">
        <v>1765</v>
      </c>
      <c r="E161" s="832" t="s">
        <v>1763</v>
      </c>
      <c r="F161" s="849"/>
      <c r="G161" s="849"/>
      <c r="H161" s="837">
        <v>0</v>
      </c>
      <c r="I161" s="849">
        <v>1</v>
      </c>
      <c r="J161" s="849">
        <v>63.14</v>
      </c>
      <c r="K161" s="837">
        <v>1</v>
      </c>
      <c r="L161" s="849">
        <v>1</v>
      </c>
      <c r="M161" s="850">
        <v>63.14</v>
      </c>
    </row>
    <row r="162" spans="1:13" ht="14.4" customHeight="1" x14ac:dyDescent="0.3">
      <c r="A162" s="831" t="s">
        <v>2121</v>
      </c>
      <c r="B162" s="832" t="s">
        <v>1758</v>
      </c>
      <c r="C162" s="832" t="s">
        <v>1766</v>
      </c>
      <c r="D162" s="832" t="s">
        <v>1765</v>
      </c>
      <c r="E162" s="832" t="s">
        <v>1767</v>
      </c>
      <c r="F162" s="849"/>
      <c r="G162" s="849"/>
      <c r="H162" s="837">
        <v>0</v>
      </c>
      <c r="I162" s="849">
        <v>1</v>
      </c>
      <c r="J162" s="849">
        <v>49.08</v>
      </c>
      <c r="K162" s="837">
        <v>1</v>
      </c>
      <c r="L162" s="849">
        <v>1</v>
      </c>
      <c r="M162" s="850">
        <v>49.08</v>
      </c>
    </row>
    <row r="163" spans="1:13" ht="14.4" customHeight="1" x14ac:dyDescent="0.3">
      <c r="A163" s="831" t="s">
        <v>2121</v>
      </c>
      <c r="B163" s="832" t="s">
        <v>1825</v>
      </c>
      <c r="C163" s="832" t="s">
        <v>2540</v>
      </c>
      <c r="D163" s="832" t="s">
        <v>2541</v>
      </c>
      <c r="E163" s="832" t="s">
        <v>593</v>
      </c>
      <c r="F163" s="849">
        <v>1</v>
      </c>
      <c r="G163" s="849">
        <v>65.28</v>
      </c>
      <c r="H163" s="837">
        <v>1</v>
      </c>
      <c r="I163" s="849"/>
      <c r="J163" s="849"/>
      <c r="K163" s="837">
        <v>0</v>
      </c>
      <c r="L163" s="849">
        <v>1</v>
      </c>
      <c r="M163" s="850">
        <v>65.28</v>
      </c>
    </row>
    <row r="164" spans="1:13" ht="14.4" customHeight="1" x14ac:dyDescent="0.3">
      <c r="A164" s="831" t="s">
        <v>2121</v>
      </c>
      <c r="B164" s="832" t="s">
        <v>1825</v>
      </c>
      <c r="C164" s="832" t="s">
        <v>1827</v>
      </c>
      <c r="D164" s="832" t="s">
        <v>590</v>
      </c>
      <c r="E164" s="832" t="s">
        <v>592</v>
      </c>
      <c r="F164" s="849"/>
      <c r="G164" s="849"/>
      <c r="H164" s="837">
        <v>0</v>
      </c>
      <c r="I164" s="849">
        <v>2</v>
      </c>
      <c r="J164" s="849">
        <v>145.1</v>
      </c>
      <c r="K164" s="837">
        <v>1</v>
      </c>
      <c r="L164" s="849">
        <v>2</v>
      </c>
      <c r="M164" s="850">
        <v>145.1</v>
      </c>
    </row>
    <row r="165" spans="1:13" ht="14.4" customHeight="1" x14ac:dyDescent="0.3">
      <c r="A165" s="831" t="s">
        <v>2121</v>
      </c>
      <c r="B165" s="832" t="s">
        <v>1825</v>
      </c>
      <c r="C165" s="832" t="s">
        <v>1826</v>
      </c>
      <c r="D165" s="832" t="s">
        <v>590</v>
      </c>
      <c r="E165" s="832" t="s">
        <v>591</v>
      </c>
      <c r="F165" s="849"/>
      <c r="G165" s="849"/>
      <c r="H165" s="837">
        <v>0</v>
      </c>
      <c r="I165" s="849">
        <v>1</v>
      </c>
      <c r="J165" s="849">
        <v>21.76</v>
      </c>
      <c r="K165" s="837">
        <v>1</v>
      </c>
      <c r="L165" s="849">
        <v>1</v>
      </c>
      <c r="M165" s="850">
        <v>21.76</v>
      </c>
    </row>
    <row r="166" spans="1:13" ht="14.4" customHeight="1" x14ac:dyDescent="0.3">
      <c r="A166" s="831" t="s">
        <v>2121</v>
      </c>
      <c r="B166" s="832" t="s">
        <v>1843</v>
      </c>
      <c r="C166" s="832" t="s">
        <v>1844</v>
      </c>
      <c r="D166" s="832" t="s">
        <v>1845</v>
      </c>
      <c r="E166" s="832" t="s">
        <v>1846</v>
      </c>
      <c r="F166" s="849"/>
      <c r="G166" s="849"/>
      <c r="H166" s="837"/>
      <c r="I166" s="849">
        <v>3</v>
      </c>
      <c r="J166" s="849">
        <v>0</v>
      </c>
      <c r="K166" s="837"/>
      <c r="L166" s="849">
        <v>3</v>
      </c>
      <c r="M166" s="850">
        <v>0</v>
      </c>
    </row>
    <row r="167" spans="1:13" ht="14.4" customHeight="1" x14ac:dyDescent="0.3">
      <c r="A167" s="831" t="s">
        <v>2121</v>
      </c>
      <c r="B167" s="832" t="s">
        <v>1858</v>
      </c>
      <c r="C167" s="832" t="s">
        <v>1861</v>
      </c>
      <c r="D167" s="832" t="s">
        <v>1862</v>
      </c>
      <c r="E167" s="832" t="s">
        <v>1863</v>
      </c>
      <c r="F167" s="849"/>
      <c r="G167" s="849"/>
      <c r="H167" s="837">
        <v>0</v>
      </c>
      <c r="I167" s="849">
        <v>1</v>
      </c>
      <c r="J167" s="849">
        <v>109.89</v>
      </c>
      <c r="K167" s="837">
        <v>1</v>
      </c>
      <c r="L167" s="849">
        <v>1</v>
      </c>
      <c r="M167" s="850">
        <v>109.89</v>
      </c>
    </row>
    <row r="168" spans="1:13" ht="14.4" customHeight="1" x14ac:dyDescent="0.3">
      <c r="A168" s="831" t="s">
        <v>2121</v>
      </c>
      <c r="B168" s="832" t="s">
        <v>1868</v>
      </c>
      <c r="C168" s="832" t="s">
        <v>2592</v>
      </c>
      <c r="D168" s="832" t="s">
        <v>1408</v>
      </c>
      <c r="E168" s="832" t="s">
        <v>2593</v>
      </c>
      <c r="F168" s="849"/>
      <c r="G168" s="849"/>
      <c r="H168" s="837">
        <v>0</v>
      </c>
      <c r="I168" s="849">
        <v>1</v>
      </c>
      <c r="J168" s="849">
        <v>1195.75</v>
      </c>
      <c r="K168" s="837">
        <v>1</v>
      </c>
      <c r="L168" s="849">
        <v>1</v>
      </c>
      <c r="M168" s="850">
        <v>1195.75</v>
      </c>
    </row>
    <row r="169" spans="1:13" ht="14.4" customHeight="1" x14ac:dyDescent="0.3">
      <c r="A169" s="831" t="s">
        <v>2121</v>
      </c>
      <c r="B169" s="832" t="s">
        <v>1890</v>
      </c>
      <c r="C169" s="832" t="s">
        <v>2544</v>
      </c>
      <c r="D169" s="832" t="s">
        <v>678</v>
      </c>
      <c r="E169" s="832" t="s">
        <v>1742</v>
      </c>
      <c r="F169" s="849"/>
      <c r="G169" s="849"/>
      <c r="H169" s="837">
        <v>0</v>
      </c>
      <c r="I169" s="849">
        <v>1</v>
      </c>
      <c r="J169" s="849">
        <v>132</v>
      </c>
      <c r="K169" s="837">
        <v>1</v>
      </c>
      <c r="L169" s="849">
        <v>1</v>
      </c>
      <c r="M169" s="850">
        <v>132</v>
      </c>
    </row>
    <row r="170" spans="1:13" ht="14.4" customHeight="1" x14ac:dyDescent="0.3">
      <c r="A170" s="831" t="s">
        <v>2121</v>
      </c>
      <c r="B170" s="832" t="s">
        <v>1917</v>
      </c>
      <c r="C170" s="832" t="s">
        <v>1918</v>
      </c>
      <c r="D170" s="832" t="s">
        <v>1919</v>
      </c>
      <c r="E170" s="832" t="s">
        <v>1920</v>
      </c>
      <c r="F170" s="849"/>
      <c r="G170" s="849"/>
      <c r="H170" s="837">
        <v>0</v>
      </c>
      <c r="I170" s="849">
        <v>1</v>
      </c>
      <c r="J170" s="849">
        <v>103.8</v>
      </c>
      <c r="K170" s="837">
        <v>1</v>
      </c>
      <c r="L170" s="849">
        <v>1</v>
      </c>
      <c r="M170" s="850">
        <v>103.8</v>
      </c>
    </row>
    <row r="171" spans="1:13" ht="14.4" customHeight="1" x14ac:dyDescent="0.3">
      <c r="A171" s="831" t="s">
        <v>2121</v>
      </c>
      <c r="B171" s="832" t="s">
        <v>1929</v>
      </c>
      <c r="C171" s="832" t="s">
        <v>2589</v>
      </c>
      <c r="D171" s="832" t="s">
        <v>1182</v>
      </c>
      <c r="E171" s="832" t="s">
        <v>1183</v>
      </c>
      <c r="F171" s="849"/>
      <c r="G171" s="849"/>
      <c r="H171" s="837">
        <v>0</v>
      </c>
      <c r="I171" s="849">
        <v>14</v>
      </c>
      <c r="J171" s="849">
        <v>2719.64</v>
      </c>
      <c r="K171" s="837">
        <v>1</v>
      </c>
      <c r="L171" s="849">
        <v>14</v>
      </c>
      <c r="M171" s="850">
        <v>2719.64</v>
      </c>
    </row>
    <row r="172" spans="1:13" ht="14.4" customHeight="1" x14ac:dyDescent="0.3">
      <c r="A172" s="831" t="s">
        <v>2121</v>
      </c>
      <c r="B172" s="832" t="s">
        <v>1929</v>
      </c>
      <c r="C172" s="832" t="s">
        <v>2590</v>
      </c>
      <c r="D172" s="832" t="s">
        <v>1203</v>
      </c>
      <c r="E172" s="832" t="s">
        <v>2591</v>
      </c>
      <c r="F172" s="849"/>
      <c r="G172" s="849"/>
      <c r="H172" s="837">
        <v>0</v>
      </c>
      <c r="I172" s="849">
        <v>30</v>
      </c>
      <c r="J172" s="849">
        <v>4376.7</v>
      </c>
      <c r="K172" s="837">
        <v>1</v>
      </c>
      <c r="L172" s="849">
        <v>30</v>
      </c>
      <c r="M172" s="850">
        <v>4376.7</v>
      </c>
    </row>
    <row r="173" spans="1:13" ht="14.4" customHeight="1" x14ac:dyDescent="0.3">
      <c r="A173" s="831" t="s">
        <v>2121</v>
      </c>
      <c r="B173" s="832" t="s">
        <v>1976</v>
      </c>
      <c r="C173" s="832" t="s">
        <v>2407</v>
      </c>
      <c r="D173" s="832" t="s">
        <v>1978</v>
      </c>
      <c r="E173" s="832" t="s">
        <v>2408</v>
      </c>
      <c r="F173" s="849"/>
      <c r="G173" s="849"/>
      <c r="H173" s="837">
        <v>0</v>
      </c>
      <c r="I173" s="849">
        <v>1</v>
      </c>
      <c r="J173" s="849">
        <v>1544.99</v>
      </c>
      <c r="K173" s="837">
        <v>1</v>
      </c>
      <c r="L173" s="849">
        <v>1</v>
      </c>
      <c r="M173" s="850">
        <v>1544.99</v>
      </c>
    </row>
    <row r="174" spans="1:13" ht="14.4" customHeight="1" x14ac:dyDescent="0.3">
      <c r="A174" s="831" t="s">
        <v>2121</v>
      </c>
      <c r="B174" s="832" t="s">
        <v>1976</v>
      </c>
      <c r="C174" s="832" t="s">
        <v>2611</v>
      </c>
      <c r="D174" s="832" t="s">
        <v>1978</v>
      </c>
      <c r="E174" s="832" t="s">
        <v>2612</v>
      </c>
      <c r="F174" s="849"/>
      <c r="G174" s="849"/>
      <c r="H174" s="837">
        <v>0</v>
      </c>
      <c r="I174" s="849">
        <v>1</v>
      </c>
      <c r="J174" s="849">
        <v>2669.75</v>
      </c>
      <c r="K174" s="837">
        <v>1</v>
      </c>
      <c r="L174" s="849">
        <v>1</v>
      </c>
      <c r="M174" s="850">
        <v>2669.75</v>
      </c>
    </row>
    <row r="175" spans="1:13" ht="14.4" customHeight="1" x14ac:dyDescent="0.3">
      <c r="A175" s="831" t="s">
        <v>2121</v>
      </c>
      <c r="B175" s="832" t="s">
        <v>1976</v>
      </c>
      <c r="C175" s="832" t="s">
        <v>2613</v>
      </c>
      <c r="D175" s="832" t="s">
        <v>1978</v>
      </c>
      <c r="E175" s="832" t="s">
        <v>2614</v>
      </c>
      <c r="F175" s="849"/>
      <c r="G175" s="849"/>
      <c r="H175" s="837">
        <v>0</v>
      </c>
      <c r="I175" s="849">
        <v>1</v>
      </c>
      <c r="J175" s="849">
        <v>515</v>
      </c>
      <c r="K175" s="837">
        <v>1</v>
      </c>
      <c r="L175" s="849">
        <v>1</v>
      </c>
      <c r="M175" s="850">
        <v>515</v>
      </c>
    </row>
    <row r="176" spans="1:13" ht="14.4" customHeight="1" x14ac:dyDescent="0.3">
      <c r="A176" s="831" t="s">
        <v>2121</v>
      </c>
      <c r="B176" s="832" t="s">
        <v>1964</v>
      </c>
      <c r="C176" s="832" t="s">
        <v>2230</v>
      </c>
      <c r="D176" s="832" t="s">
        <v>1966</v>
      </c>
      <c r="E176" s="832" t="s">
        <v>2231</v>
      </c>
      <c r="F176" s="849"/>
      <c r="G176" s="849"/>
      <c r="H176" s="837">
        <v>0</v>
      </c>
      <c r="I176" s="849">
        <v>1</v>
      </c>
      <c r="J176" s="849">
        <v>165.63</v>
      </c>
      <c r="K176" s="837">
        <v>1</v>
      </c>
      <c r="L176" s="849">
        <v>1</v>
      </c>
      <c r="M176" s="850">
        <v>165.63</v>
      </c>
    </row>
    <row r="177" spans="1:13" ht="14.4" customHeight="1" x14ac:dyDescent="0.3">
      <c r="A177" s="831" t="s">
        <v>2121</v>
      </c>
      <c r="B177" s="832" t="s">
        <v>1839</v>
      </c>
      <c r="C177" s="832" t="s">
        <v>1840</v>
      </c>
      <c r="D177" s="832" t="s">
        <v>1841</v>
      </c>
      <c r="E177" s="832" t="s">
        <v>1842</v>
      </c>
      <c r="F177" s="849"/>
      <c r="G177" s="849"/>
      <c r="H177" s="837">
        <v>0</v>
      </c>
      <c r="I177" s="849">
        <v>2</v>
      </c>
      <c r="J177" s="849">
        <v>100.64</v>
      </c>
      <c r="K177" s="837">
        <v>1</v>
      </c>
      <c r="L177" s="849">
        <v>2</v>
      </c>
      <c r="M177" s="850">
        <v>100.64</v>
      </c>
    </row>
    <row r="178" spans="1:13" ht="14.4" customHeight="1" x14ac:dyDescent="0.3">
      <c r="A178" s="831" t="s">
        <v>2122</v>
      </c>
      <c r="B178" s="832" t="s">
        <v>1893</v>
      </c>
      <c r="C178" s="832" t="s">
        <v>1894</v>
      </c>
      <c r="D178" s="832" t="s">
        <v>608</v>
      </c>
      <c r="E178" s="832" t="s">
        <v>1742</v>
      </c>
      <c r="F178" s="849"/>
      <c r="G178" s="849"/>
      <c r="H178" s="837">
        <v>0</v>
      </c>
      <c r="I178" s="849">
        <v>5</v>
      </c>
      <c r="J178" s="849">
        <v>660</v>
      </c>
      <c r="K178" s="837">
        <v>1</v>
      </c>
      <c r="L178" s="849">
        <v>5</v>
      </c>
      <c r="M178" s="850">
        <v>660</v>
      </c>
    </row>
    <row r="179" spans="1:13" ht="14.4" customHeight="1" x14ac:dyDescent="0.3">
      <c r="A179" s="831" t="s">
        <v>2123</v>
      </c>
      <c r="B179" s="832" t="s">
        <v>1588</v>
      </c>
      <c r="C179" s="832" t="s">
        <v>2235</v>
      </c>
      <c r="D179" s="832" t="s">
        <v>1592</v>
      </c>
      <c r="E179" s="832" t="s">
        <v>2236</v>
      </c>
      <c r="F179" s="849"/>
      <c r="G179" s="849"/>
      <c r="H179" s="837">
        <v>0</v>
      </c>
      <c r="I179" s="849">
        <v>1</v>
      </c>
      <c r="J179" s="849">
        <v>8.06</v>
      </c>
      <c r="K179" s="837">
        <v>1</v>
      </c>
      <c r="L179" s="849">
        <v>1</v>
      </c>
      <c r="M179" s="850">
        <v>8.06</v>
      </c>
    </row>
    <row r="180" spans="1:13" ht="14.4" customHeight="1" x14ac:dyDescent="0.3">
      <c r="A180" s="831" t="s">
        <v>2123</v>
      </c>
      <c r="B180" s="832" t="s">
        <v>1614</v>
      </c>
      <c r="C180" s="832" t="s">
        <v>2234</v>
      </c>
      <c r="D180" s="832" t="s">
        <v>804</v>
      </c>
      <c r="E180" s="832" t="s">
        <v>1624</v>
      </c>
      <c r="F180" s="849"/>
      <c r="G180" s="849"/>
      <c r="H180" s="837">
        <v>0</v>
      </c>
      <c r="I180" s="849">
        <v>1</v>
      </c>
      <c r="J180" s="849">
        <v>490.89</v>
      </c>
      <c r="K180" s="837">
        <v>1</v>
      </c>
      <c r="L180" s="849">
        <v>1</v>
      </c>
      <c r="M180" s="850">
        <v>490.89</v>
      </c>
    </row>
    <row r="181" spans="1:13" ht="14.4" customHeight="1" x14ac:dyDescent="0.3">
      <c r="A181" s="831" t="s">
        <v>2123</v>
      </c>
      <c r="B181" s="832" t="s">
        <v>1642</v>
      </c>
      <c r="C181" s="832" t="s">
        <v>1644</v>
      </c>
      <c r="D181" s="832" t="s">
        <v>814</v>
      </c>
      <c r="E181" s="832" t="s">
        <v>1645</v>
      </c>
      <c r="F181" s="849"/>
      <c r="G181" s="849"/>
      <c r="H181" s="837">
        <v>0</v>
      </c>
      <c r="I181" s="849">
        <v>3</v>
      </c>
      <c r="J181" s="849">
        <v>127.53</v>
      </c>
      <c r="K181" s="837">
        <v>1</v>
      </c>
      <c r="L181" s="849">
        <v>3</v>
      </c>
      <c r="M181" s="850">
        <v>127.53</v>
      </c>
    </row>
    <row r="182" spans="1:13" ht="14.4" customHeight="1" x14ac:dyDescent="0.3">
      <c r="A182" s="831" t="s">
        <v>2123</v>
      </c>
      <c r="B182" s="832" t="s">
        <v>1653</v>
      </c>
      <c r="C182" s="832" t="s">
        <v>1659</v>
      </c>
      <c r="D182" s="832" t="s">
        <v>1657</v>
      </c>
      <c r="E182" s="832" t="s">
        <v>1660</v>
      </c>
      <c r="F182" s="849"/>
      <c r="G182" s="849"/>
      <c r="H182" s="837">
        <v>0</v>
      </c>
      <c r="I182" s="849">
        <v>1</v>
      </c>
      <c r="J182" s="849">
        <v>35.11</v>
      </c>
      <c r="K182" s="837">
        <v>1</v>
      </c>
      <c r="L182" s="849">
        <v>1</v>
      </c>
      <c r="M182" s="850">
        <v>35.11</v>
      </c>
    </row>
    <row r="183" spans="1:13" ht="14.4" customHeight="1" x14ac:dyDescent="0.3">
      <c r="A183" s="831" t="s">
        <v>2123</v>
      </c>
      <c r="B183" s="832" t="s">
        <v>1653</v>
      </c>
      <c r="C183" s="832" t="s">
        <v>2716</v>
      </c>
      <c r="D183" s="832" t="s">
        <v>2171</v>
      </c>
      <c r="E183" s="832" t="s">
        <v>2717</v>
      </c>
      <c r="F183" s="849">
        <v>1</v>
      </c>
      <c r="G183" s="849">
        <v>32.99</v>
      </c>
      <c r="H183" s="837">
        <v>1</v>
      </c>
      <c r="I183" s="849"/>
      <c r="J183" s="849"/>
      <c r="K183" s="837">
        <v>0</v>
      </c>
      <c r="L183" s="849">
        <v>1</v>
      </c>
      <c r="M183" s="850">
        <v>32.99</v>
      </c>
    </row>
    <row r="184" spans="1:13" ht="14.4" customHeight="1" x14ac:dyDescent="0.3">
      <c r="A184" s="831" t="s">
        <v>2123</v>
      </c>
      <c r="B184" s="832" t="s">
        <v>1666</v>
      </c>
      <c r="C184" s="832" t="s">
        <v>2704</v>
      </c>
      <c r="D184" s="832" t="s">
        <v>2705</v>
      </c>
      <c r="E184" s="832" t="s">
        <v>2343</v>
      </c>
      <c r="F184" s="849"/>
      <c r="G184" s="849"/>
      <c r="H184" s="837">
        <v>0</v>
      </c>
      <c r="I184" s="849">
        <v>1</v>
      </c>
      <c r="J184" s="849">
        <v>16.5</v>
      </c>
      <c r="K184" s="837">
        <v>1</v>
      </c>
      <c r="L184" s="849">
        <v>1</v>
      </c>
      <c r="M184" s="850">
        <v>16.5</v>
      </c>
    </row>
    <row r="185" spans="1:13" ht="14.4" customHeight="1" x14ac:dyDescent="0.3">
      <c r="A185" s="831" t="s">
        <v>2123</v>
      </c>
      <c r="B185" s="832" t="s">
        <v>1699</v>
      </c>
      <c r="C185" s="832" t="s">
        <v>1700</v>
      </c>
      <c r="D185" s="832" t="s">
        <v>1026</v>
      </c>
      <c r="E185" s="832" t="s">
        <v>1677</v>
      </c>
      <c r="F185" s="849"/>
      <c r="G185" s="849"/>
      <c r="H185" s="837">
        <v>0</v>
      </c>
      <c r="I185" s="849">
        <v>1</v>
      </c>
      <c r="J185" s="849">
        <v>47.7</v>
      </c>
      <c r="K185" s="837">
        <v>1</v>
      </c>
      <c r="L185" s="849">
        <v>1</v>
      </c>
      <c r="M185" s="850">
        <v>47.7</v>
      </c>
    </row>
    <row r="186" spans="1:13" ht="14.4" customHeight="1" x14ac:dyDescent="0.3">
      <c r="A186" s="831" t="s">
        <v>2123</v>
      </c>
      <c r="B186" s="832" t="s">
        <v>1707</v>
      </c>
      <c r="C186" s="832" t="s">
        <v>1708</v>
      </c>
      <c r="D186" s="832" t="s">
        <v>1709</v>
      </c>
      <c r="E186" s="832" t="s">
        <v>1710</v>
      </c>
      <c r="F186" s="849"/>
      <c r="G186" s="849"/>
      <c r="H186" s="837">
        <v>0</v>
      </c>
      <c r="I186" s="849">
        <v>1</v>
      </c>
      <c r="J186" s="849">
        <v>72.88</v>
      </c>
      <c r="K186" s="837">
        <v>1</v>
      </c>
      <c r="L186" s="849">
        <v>1</v>
      </c>
      <c r="M186" s="850">
        <v>72.88</v>
      </c>
    </row>
    <row r="187" spans="1:13" ht="14.4" customHeight="1" x14ac:dyDescent="0.3">
      <c r="A187" s="831" t="s">
        <v>2123</v>
      </c>
      <c r="B187" s="832" t="s">
        <v>1735</v>
      </c>
      <c r="C187" s="832" t="s">
        <v>1736</v>
      </c>
      <c r="D187" s="832" t="s">
        <v>1737</v>
      </c>
      <c r="E187" s="832" t="s">
        <v>1738</v>
      </c>
      <c r="F187" s="849"/>
      <c r="G187" s="849"/>
      <c r="H187" s="837">
        <v>0</v>
      </c>
      <c r="I187" s="849">
        <v>1</v>
      </c>
      <c r="J187" s="849">
        <v>46.6</v>
      </c>
      <c r="K187" s="837">
        <v>1</v>
      </c>
      <c r="L187" s="849">
        <v>1</v>
      </c>
      <c r="M187" s="850">
        <v>46.6</v>
      </c>
    </row>
    <row r="188" spans="1:13" ht="14.4" customHeight="1" x14ac:dyDescent="0.3">
      <c r="A188" s="831" t="s">
        <v>2123</v>
      </c>
      <c r="B188" s="832" t="s">
        <v>1754</v>
      </c>
      <c r="C188" s="832" t="s">
        <v>1755</v>
      </c>
      <c r="D188" s="832" t="s">
        <v>1756</v>
      </c>
      <c r="E188" s="832" t="s">
        <v>1757</v>
      </c>
      <c r="F188" s="849"/>
      <c r="G188" s="849"/>
      <c r="H188" s="837">
        <v>0</v>
      </c>
      <c r="I188" s="849">
        <v>1</v>
      </c>
      <c r="J188" s="849">
        <v>32.869999999999997</v>
      </c>
      <c r="K188" s="837">
        <v>1</v>
      </c>
      <c r="L188" s="849">
        <v>1</v>
      </c>
      <c r="M188" s="850">
        <v>32.869999999999997</v>
      </c>
    </row>
    <row r="189" spans="1:13" ht="14.4" customHeight="1" x14ac:dyDescent="0.3">
      <c r="A189" s="831" t="s">
        <v>2123</v>
      </c>
      <c r="B189" s="832" t="s">
        <v>1758</v>
      </c>
      <c r="C189" s="832" t="s">
        <v>1764</v>
      </c>
      <c r="D189" s="832" t="s">
        <v>1765</v>
      </c>
      <c r="E189" s="832" t="s">
        <v>1763</v>
      </c>
      <c r="F189" s="849"/>
      <c r="G189" s="849"/>
      <c r="H189" s="837">
        <v>0</v>
      </c>
      <c r="I189" s="849">
        <v>1</v>
      </c>
      <c r="J189" s="849">
        <v>63.14</v>
      </c>
      <c r="K189" s="837">
        <v>1</v>
      </c>
      <c r="L189" s="849">
        <v>1</v>
      </c>
      <c r="M189" s="850">
        <v>63.14</v>
      </c>
    </row>
    <row r="190" spans="1:13" ht="14.4" customHeight="1" x14ac:dyDescent="0.3">
      <c r="A190" s="831" t="s">
        <v>2123</v>
      </c>
      <c r="B190" s="832" t="s">
        <v>1858</v>
      </c>
      <c r="C190" s="832" t="s">
        <v>2708</v>
      </c>
      <c r="D190" s="832" t="s">
        <v>1862</v>
      </c>
      <c r="E190" s="832" t="s">
        <v>2709</v>
      </c>
      <c r="F190" s="849"/>
      <c r="G190" s="849"/>
      <c r="H190" s="837">
        <v>0</v>
      </c>
      <c r="I190" s="849">
        <v>1</v>
      </c>
      <c r="J190" s="849">
        <v>366.31</v>
      </c>
      <c r="K190" s="837">
        <v>1</v>
      </c>
      <c r="L190" s="849">
        <v>1</v>
      </c>
      <c r="M190" s="850">
        <v>366.31</v>
      </c>
    </row>
    <row r="191" spans="1:13" ht="14.4" customHeight="1" x14ac:dyDescent="0.3">
      <c r="A191" s="831" t="s">
        <v>2123</v>
      </c>
      <c r="B191" s="832" t="s">
        <v>1864</v>
      </c>
      <c r="C191" s="832" t="s">
        <v>2711</v>
      </c>
      <c r="D191" s="832" t="s">
        <v>2712</v>
      </c>
      <c r="E191" s="832" t="s">
        <v>2713</v>
      </c>
      <c r="F191" s="849">
        <v>1</v>
      </c>
      <c r="G191" s="849">
        <v>585.46</v>
      </c>
      <c r="H191" s="837">
        <v>1</v>
      </c>
      <c r="I191" s="849"/>
      <c r="J191" s="849"/>
      <c r="K191" s="837">
        <v>0</v>
      </c>
      <c r="L191" s="849">
        <v>1</v>
      </c>
      <c r="M191" s="850">
        <v>585.46</v>
      </c>
    </row>
    <row r="192" spans="1:13" ht="14.4" customHeight="1" x14ac:dyDescent="0.3">
      <c r="A192" s="831" t="s">
        <v>2123</v>
      </c>
      <c r="B192" s="832" t="s">
        <v>1868</v>
      </c>
      <c r="C192" s="832" t="s">
        <v>2182</v>
      </c>
      <c r="D192" s="832" t="s">
        <v>1408</v>
      </c>
      <c r="E192" s="832" t="s">
        <v>1871</v>
      </c>
      <c r="F192" s="849"/>
      <c r="G192" s="849"/>
      <c r="H192" s="837">
        <v>0</v>
      </c>
      <c r="I192" s="849">
        <v>1</v>
      </c>
      <c r="J192" s="849">
        <v>298.94</v>
      </c>
      <c r="K192" s="837">
        <v>1</v>
      </c>
      <c r="L192" s="849">
        <v>1</v>
      </c>
      <c r="M192" s="850">
        <v>298.94</v>
      </c>
    </row>
    <row r="193" spans="1:13" ht="14.4" customHeight="1" x14ac:dyDescent="0.3">
      <c r="A193" s="831" t="s">
        <v>2123</v>
      </c>
      <c r="B193" s="832" t="s">
        <v>1890</v>
      </c>
      <c r="C193" s="832" t="s">
        <v>2232</v>
      </c>
      <c r="D193" s="832" t="s">
        <v>678</v>
      </c>
      <c r="E193" s="832" t="s">
        <v>1742</v>
      </c>
      <c r="F193" s="849"/>
      <c r="G193" s="849"/>
      <c r="H193" s="837">
        <v>0</v>
      </c>
      <c r="I193" s="849">
        <v>2</v>
      </c>
      <c r="J193" s="849">
        <v>264</v>
      </c>
      <c r="K193" s="837">
        <v>1</v>
      </c>
      <c r="L193" s="849">
        <v>2</v>
      </c>
      <c r="M193" s="850">
        <v>264</v>
      </c>
    </row>
    <row r="194" spans="1:13" ht="14.4" customHeight="1" x14ac:dyDescent="0.3">
      <c r="A194" s="831" t="s">
        <v>2123</v>
      </c>
      <c r="B194" s="832" t="s">
        <v>1890</v>
      </c>
      <c r="C194" s="832" t="s">
        <v>2544</v>
      </c>
      <c r="D194" s="832" t="s">
        <v>678</v>
      </c>
      <c r="E194" s="832" t="s">
        <v>1742</v>
      </c>
      <c r="F194" s="849"/>
      <c r="G194" s="849"/>
      <c r="H194" s="837">
        <v>0</v>
      </c>
      <c r="I194" s="849">
        <v>1</v>
      </c>
      <c r="J194" s="849">
        <v>132</v>
      </c>
      <c r="K194" s="837">
        <v>1</v>
      </c>
      <c r="L194" s="849">
        <v>1</v>
      </c>
      <c r="M194" s="850">
        <v>132</v>
      </c>
    </row>
    <row r="195" spans="1:13" ht="14.4" customHeight="1" x14ac:dyDescent="0.3">
      <c r="A195" s="831" t="s">
        <v>2123</v>
      </c>
      <c r="B195" s="832" t="s">
        <v>1909</v>
      </c>
      <c r="C195" s="832" t="s">
        <v>2706</v>
      </c>
      <c r="D195" s="832" t="s">
        <v>2707</v>
      </c>
      <c r="E195" s="832" t="s">
        <v>1912</v>
      </c>
      <c r="F195" s="849">
        <v>1</v>
      </c>
      <c r="G195" s="849">
        <v>264.23</v>
      </c>
      <c r="H195" s="837">
        <v>1</v>
      </c>
      <c r="I195" s="849"/>
      <c r="J195" s="849"/>
      <c r="K195" s="837">
        <v>0</v>
      </c>
      <c r="L195" s="849">
        <v>1</v>
      </c>
      <c r="M195" s="850">
        <v>264.23</v>
      </c>
    </row>
    <row r="196" spans="1:13" ht="14.4" customHeight="1" x14ac:dyDescent="0.3">
      <c r="A196" s="831" t="s">
        <v>2123</v>
      </c>
      <c r="B196" s="832" t="s">
        <v>1976</v>
      </c>
      <c r="C196" s="832" t="s">
        <v>2613</v>
      </c>
      <c r="D196" s="832" t="s">
        <v>1978</v>
      </c>
      <c r="E196" s="832" t="s">
        <v>2614</v>
      </c>
      <c r="F196" s="849"/>
      <c r="G196" s="849"/>
      <c r="H196" s="837">
        <v>0</v>
      </c>
      <c r="I196" s="849">
        <v>1</v>
      </c>
      <c r="J196" s="849">
        <v>515</v>
      </c>
      <c r="K196" s="837">
        <v>1</v>
      </c>
      <c r="L196" s="849">
        <v>1</v>
      </c>
      <c r="M196" s="850">
        <v>515</v>
      </c>
    </row>
    <row r="197" spans="1:13" ht="14.4" customHeight="1" x14ac:dyDescent="0.3">
      <c r="A197" s="831" t="s">
        <v>2124</v>
      </c>
      <c r="B197" s="832" t="s">
        <v>2770</v>
      </c>
      <c r="C197" s="832" t="s">
        <v>2157</v>
      </c>
      <c r="D197" s="832" t="s">
        <v>2158</v>
      </c>
      <c r="E197" s="832" t="s">
        <v>2159</v>
      </c>
      <c r="F197" s="849"/>
      <c r="G197" s="849"/>
      <c r="H197" s="837">
        <v>0</v>
      </c>
      <c r="I197" s="849">
        <v>1</v>
      </c>
      <c r="J197" s="849">
        <v>32.25</v>
      </c>
      <c r="K197" s="837">
        <v>1</v>
      </c>
      <c r="L197" s="849">
        <v>1</v>
      </c>
      <c r="M197" s="850">
        <v>32.25</v>
      </c>
    </row>
    <row r="198" spans="1:13" ht="14.4" customHeight="1" x14ac:dyDescent="0.3">
      <c r="A198" s="831" t="s">
        <v>2124</v>
      </c>
      <c r="B198" s="832" t="s">
        <v>1625</v>
      </c>
      <c r="C198" s="832" t="s">
        <v>1626</v>
      </c>
      <c r="D198" s="832" t="s">
        <v>1627</v>
      </c>
      <c r="E198" s="832" t="s">
        <v>1628</v>
      </c>
      <c r="F198" s="849"/>
      <c r="G198" s="849"/>
      <c r="H198" s="837">
        <v>0</v>
      </c>
      <c r="I198" s="849">
        <v>1</v>
      </c>
      <c r="J198" s="849">
        <v>93.43</v>
      </c>
      <c r="K198" s="837">
        <v>1</v>
      </c>
      <c r="L198" s="849">
        <v>1</v>
      </c>
      <c r="M198" s="850">
        <v>93.43</v>
      </c>
    </row>
    <row r="199" spans="1:13" ht="14.4" customHeight="1" x14ac:dyDescent="0.3">
      <c r="A199" s="831" t="s">
        <v>2124</v>
      </c>
      <c r="B199" s="832" t="s">
        <v>2773</v>
      </c>
      <c r="C199" s="832" t="s">
        <v>2641</v>
      </c>
      <c r="D199" s="832" t="s">
        <v>2642</v>
      </c>
      <c r="E199" s="832" t="s">
        <v>2643</v>
      </c>
      <c r="F199" s="849"/>
      <c r="G199" s="849"/>
      <c r="H199" s="837">
        <v>0</v>
      </c>
      <c r="I199" s="849">
        <v>1</v>
      </c>
      <c r="J199" s="849">
        <v>982.84</v>
      </c>
      <c r="K199" s="837">
        <v>1</v>
      </c>
      <c r="L199" s="849">
        <v>1</v>
      </c>
      <c r="M199" s="850">
        <v>982.84</v>
      </c>
    </row>
    <row r="200" spans="1:13" ht="14.4" customHeight="1" x14ac:dyDescent="0.3">
      <c r="A200" s="831" t="s">
        <v>2124</v>
      </c>
      <c r="B200" s="832" t="s">
        <v>1653</v>
      </c>
      <c r="C200" s="832" t="s">
        <v>1993</v>
      </c>
      <c r="D200" s="832" t="s">
        <v>1657</v>
      </c>
      <c r="E200" s="832" t="s">
        <v>1994</v>
      </c>
      <c r="F200" s="849"/>
      <c r="G200" s="849"/>
      <c r="H200" s="837">
        <v>0</v>
      </c>
      <c r="I200" s="849">
        <v>1</v>
      </c>
      <c r="J200" s="849">
        <v>38.04</v>
      </c>
      <c r="K200" s="837">
        <v>1</v>
      </c>
      <c r="L200" s="849">
        <v>1</v>
      </c>
      <c r="M200" s="850">
        <v>38.04</v>
      </c>
    </row>
    <row r="201" spans="1:13" ht="14.4" customHeight="1" x14ac:dyDescent="0.3">
      <c r="A201" s="831" t="s">
        <v>2124</v>
      </c>
      <c r="B201" s="832" t="s">
        <v>1653</v>
      </c>
      <c r="C201" s="832" t="s">
        <v>2657</v>
      </c>
      <c r="D201" s="832" t="s">
        <v>2514</v>
      </c>
      <c r="E201" s="832" t="s">
        <v>1665</v>
      </c>
      <c r="F201" s="849">
        <v>3</v>
      </c>
      <c r="G201" s="849">
        <v>52.679999999999993</v>
      </c>
      <c r="H201" s="837">
        <v>1</v>
      </c>
      <c r="I201" s="849"/>
      <c r="J201" s="849"/>
      <c r="K201" s="837">
        <v>0</v>
      </c>
      <c r="L201" s="849">
        <v>3</v>
      </c>
      <c r="M201" s="850">
        <v>52.679999999999993</v>
      </c>
    </row>
    <row r="202" spans="1:13" ht="14.4" customHeight="1" x14ac:dyDescent="0.3">
      <c r="A202" s="831" t="s">
        <v>2124</v>
      </c>
      <c r="B202" s="832" t="s">
        <v>1672</v>
      </c>
      <c r="C202" s="832" t="s">
        <v>1673</v>
      </c>
      <c r="D202" s="832" t="s">
        <v>1674</v>
      </c>
      <c r="E202" s="832" t="s">
        <v>1675</v>
      </c>
      <c r="F202" s="849"/>
      <c r="G202" s="849"/>
      <c r="H202" s="837">
        <v>0</v>
      </c>
      <c r="I202" s="849">
        <v>1</v>
      </c>
      <c r="J202" s="849">
        <v>17.559999999999999</v>
      </c>
      <c r="K202" s="837">
        <v>1</v>
      </c>
      <c r="L202" s="849">
        <v>1</v>
      </c>
      <c r="M202" s="850">
        <v>17.559999999999999</v>
      </c>
    </row>
    <row r="203" spans="1:13" ht="14.4" customHeight="1" x14ac:dyDescent="0.3">
      <c r="A203" s="831" t="s">
        <v>2124</v>
      </c>
      <c r="B203" s="832" t="s">
        <v>1684</v>
      </c>
      <c r="C203" s="832" t="s">
        <v>1685</v>
      </c>
      <c r="D203" s="832" t="s">
        <v>583</v>
      </c>
      <c r="E203" s="832" t="s">
        <v>1686</v>
      </c>
      <c r="F203" s="849"/>
      <c r="G203" s="849"/>
      <c r="H203" s="837">
        <v>0</v>
      </c>
      <c r="I203" s="849">
        <v>3</v>
      </c>
      <c r="J203" s="849">
        <v>93.27</v>
      </c>
      <c r="K203" s="837">
        <v>1</v>
      </c>
      <c r="L203" s="849">
        <v>3</v>
      </c>
      <c r="M203" s="850">
        <v>93.27</v>
      </c>
    </row>
    <row r="204" spans="1:13" ht="14.4" customHeight="1" x14ac:dyDescent="0.3">
      <c r="A204" s="831" t="s">
        <v>2124</v>
      </c>
      <c r="B204" s="832" t="s">
        <v>1701</v>
      </c>
      <c r="C204" s="832" t="s">
        <v>1702</v>
      </c>
      <c r="D204" s="832" t="s">
        <v>1703</v>
      </c>
      <c r="E204" s="832" t="s">
        <v>1704</v>
      </c>
      <c r="F204" s="849"/>
      <c r="G204" s="849"/>
      <c r="H204" s="837">
        <v>0</v>
      </c>
      <c r="I204" s="849">
        <v>4</v>
      </c>
      <c r="J204" s="849">
        <v>41.36</v>
      </c>
      <c r="K204" s="837">
        <v>1</v>
      </c>
      <c r="L204" s="849">
        <v>4</v>
      </c>
      <c r="M204" s="850">
        <v>41.36</v>
      </c>
    </row>
    <row r="205" spans="1:13" ht="14.4" customHeight="1" x14ac:dyDescent="0.3">
      <c r="A205" s="831" t="s">
        <v>2124</v>
      </c>
      <c r="B205" s="832" t="s">
        <v>1707</v>
      </c>
      <c r="C205" s="832" t="s">
        <v>2369</v>
      </c>
      <c r="D205" s="832" t="s">
        <v>1709</v>
      </c>
      <c r="E205" s="832" t="s">
        <v>2370</v>
      </c>
      <c r="F205" s="849"/>
      <c r="G205" s="849"/>
      <c r="H205" s="837">
        <v>0</v>
      </c>
      <c r="I205" s="849">
        <v>2</v>
      </c>
      <c r="J205" s="849">
        <v>437.24</v>
      </c>
      <c r="K205" s="837">
        <v>1</v>
      </c>
      <c r="L205" s="849">
        <v>2</v>
      </c>
      <c r="M205" s="850">
        <v>437.24</v>
      </c>
    </row>
    <row r="206" spans="1:13" ht="14.4" customHeight="1" x14ac:dyDescent="0.3">
      <c r="A206" s="831" t="s">
        <v>2124</v>
      </c>
      <c r="B206" s="832" t="s">
        <v>1711</v>
      </c>
      <c r="C206" s="832" t="s">
        <v>2662</v>
      </c>
      <c r="D206" s="832" t="s">
        <v>1713</v>
      </c>
      <c r="E206" s="832" t="s">
        <v>2663</v>
      </c>
      <c r="F206" s="849"/>
      <c r="G206" s="849"/>
      <c r="H206" s="837">
        <v>0</v>
      </c>
      <c r="I206" s="849">
        <v>2</v>
      </c>
      <c r="J206" s="849">
        <v>704.74</v>
      </c>
      <c r="K206" s="837">
        <v>1</v>
      </c>
      <c r="L206" s="849">
        <v>2</v>
      </c>
      <c r="M206" s="850">
        <v>704.74</v>
      </c>
    </row>
    <row r="207" spans="1:13" ht="14.4" customHeight="1" x14ac:dyDescent="0.3">
      <c r="A207" s="831" t="s">
        <v>2124</v>
      </c>
      <c r="B207" s="832" t="s">
        <v>2023</v>
      </c>
      <c r="C207" s="832" t="s">
        <v>2024</v>
      </c>
      <c r="D207" s="832" t="s">
        <v>2025</v>
      </c>
      <c r="E207" s="832" t="s">
        <v>2026</v>
      </c>
      <c r="F207" s="849"/>
      <c r="G207" s="849"/>
      <c r="H207" s="837">
        <v>0</v>
      </c>
      <c r="I207" s="849">
        <v>1</v>
      </c>
      <c r="J207" s="849">
        <v>12.79</v>
      </c>
      <c r="K207" s="837">
        <v>1</v>
      </c>
      <c r="L207" s="849">
        <v>1</v>
      </c>
      <c r="M207" s="850">
        <v>12.79</v>
      </c>
    </row>
    <row r="208" spans="1:13" ht="14.4" customHeight="1" x14ac:dyDescent="0.3">
      <c r="A208" s="831" t="s">
        <v>2124</v>
      </c>
      <c r="B208" s="832" t="s">
        <v>1735</v>
      </c>
      <c r="C208" s="832" t="s">
        <v>1739</v>
      </c>
      <c r="D208" s="832" t="s">
        <v>1737</v>
      </c>
      <c r="E208" s="832" t="s">
        <v>1740</v>
      </c>
      <c r="F208" s="849"/>
      <c r="G208" s="849"/>
      <c r="H208" s="837">
        <v>0</v>
      </c>
      <c r="I208" s="849">
        <v>2</v>
      </c>
      <c r="J208" s="849">
        <v>279.54000000000002</v>
      </c>
      <c r="K208" s="837">
        <v>1</v>
      </c>
      <c r="L208" s="849">
        <v>2</v>
      </c>
      <c r="M208" s="850">
        <v>279.54000000000002</v>
      </c>
    </row>
    <row r="209" spans="1:13" ht="14.4" customHeight="1" x14ac:dyDescent="0.3">
      <c r="A209" s="831" t="s">
        <v>2124</v>
      </c>
      <c r="B209" s="832" t="s">
        <v>1735</v>
      </c>
      <c r="C209" s="832" t="s">
        <v>1741</v>
      </c>
      <c r="D209" s="832" t="s">
        <v>1737</v>
      </c>
      <c r="E209" s="832" t="s">
        <v>1742</v>
      </c>
      <c r="F209" s="849"/>
      <c r="G209" s="849"/>
      <c r="H209" s="837">
        <v>0</v>
      </c>
      <c r="I209" s="849">
        <v>1</v>
      </c>
      <c r="J209" s="849">
        <v>93.18</v>
      </c>
      <c r="K209" s="837">
        <v>1</v>
      </c>
      <c r="L209" s="849">
        <v>1</v>
      </c>
      <c r="M209" s="850">
        <v>93.18</v>
      </c>
    </row>
    <row r="210" spans="1:13" ht="14.4" customHeight="1" x14ac:dyDescent="0.3">
      <c r="A210" s="831" t="s">
        <v>2124</v>
      </c>
      <c r="B210" s="832" t="s">
        <v>1735</v>
      </c>
      <c r="C210" s="832" t="s">
        <v>2038</v>
      </c>
      <c r="D210" s="832" t="s">
        <v>1737</v>
      </c>
      <c r="E210" s="832" t="s">
        <v>2039</v>
      </c>
      <c r="F210" s="849"/>
      <c r="G210" s="849"/>
      <c r="H210" s="837">
        <v>0</v>
      </c>
      <c r="I210" s="849">
        <v>1</v>
      </c>
      <c r="J210" s="849">
        <v>279.52999999999997</v>
      </c>
      <c r="K210" s="837">
        <v>1</v>
      </c>
      <c r="L210" s="849">
        <v>1</v>
      </c>
      <c r="M210" s="850">
        <v>279.52999999999997</v>
      </c>
    </row>
    <row r="211" spans="1:13" ht="14.4" customHeight="1" x14ac:dyDescent="0.3">
      <c r="A211" s="831" t="s">
        <v>2124</v>
      </c>
      <c r="B211" s="832" t="s">
        <v>1746</v>
      </c>
      <c r="C211" s="832" t="s">
        <v>2328</v>
      </c>
      <c r="D211" s="832" t="s">
        <v>915</v>
      </c>
      <c r="E211" s="832" t="s">
        <v>2329</v>
      </c>
      <c r="F211" s="849"/>
      <c r="G211" s="849"/>
      <c r="H211" s="837">
        <v>0</v>
      </c>
      <c r="I211" s="849">
        <v>1</v>
      </c>
      <c r="J211" s="849">
        <v>556.04</v>
      </c>
      <c r="K211" s="837">
        <v>1</v>
      </c>
      <c r="L211" s="849">
        <v>1</v>
      </c>
      <c r="M211" s="850">
        <v>556.04</v>
      </c>
    </row>
    <row r="212" spans="1:13" ht="14.4" customHeight="1" x14ac:dyDescent="0.3">
      <c r="A212" s="831" t="s">
        <v>2124</v>
      </c>
      <c r="B212" s="832" t="s">
        <v>1758</v>
      </c>
      <c r="C212" s="832" t="s">
        <v>2649</v>
      </c>
      <c r="D212" s="832" t="s">
        <v>1765</v>
      </c>
      <c r="E212" s="832" t="s">
        <v>2650</v>
      </c>
      <c r="F212" s="849"/>
      <c r="G212" s="849"/>
      <c r="H212" s="837">
        <v>0</v>
      </c>
      <c r="I212" s="849">
        <v>1</v>
      </c>
      <c r="J212" s="849">
        <v>74.08</v>
      </c>
      <c r="K212" s="837">
        <v>1</v>
      </c>
      <c r="L212" s="849">
        <v>1</v>
      </c>
      <c r="M212" s="850">
        <v>74.08</v>
      </c>
    </row>
    <row r="213" spans="1:13" ht="14.4" customHeight="1" x14ac:dyDescent="0.3">
      <c r="A213" s="831" t="s">
        <v>2124</v>
      </c>
      <c r="B213" s="832" t="s">
        <v>1758</v>
      </c>
      <c r="C213" s="832" t="s">
        <v>1764</v>
      </c>
      <c r="D213" s="832" t="s">
        <v>1765</v>
      </c>
      <c r="E213" s="832" t="s">
        <v>1763</v>
      </c>
      <c r="F213" s="849"/>
      <c r="G213" s="849"/>
      <c r="H213" s="837">
        <v>0</v>
      </c>
      <c r="I213" s="849">
        <v>1</v>
      </c>
      <c r="J213" s="849">
        <v>63.14</v>
      </c>
      <c r="K213" s="837">
        <v>1</v>
      </c>
      <c r="L213" s="849">
        <v>1</v>
      </c>
      <c r="M213" s="850">
        <v>63.14</v>
      </c>
    </row>
    <row r="214" spans="1:13" ht="14.4" customHeight="1" x14ac:dyDescent="0.3">
      <c r="A214" s="831" t="s">
        <v>2124</v>
      </c>
      <c r="B214" s="832" t="s">
        <v>1758</v>
      </c>
      <c r="C214" s="832" t="s">
        <v>2651</v>
      </c>
      <c r="D214" s="832" t="s">
        <v>1765</v>
      </c>
      <c r="E214" s="832" t="s">
        <v>2652</v>
      </c>
      <c r="F214" s="849">
        <v>1</v>
      </c>
      <c r="G214" s="849">
        <v>84.18</v>
      </c>
      <c r="H214" s="837">
        <v>1</v>
      </c>
      <c r="I214" s="849"/>
      <c r="J214" s="849"/>
      <c r="K214" s="837">
        <v>0</v>
      </c>
      <c r="L214" s="849">
        <v>1</v>
      </c>
      <c r="M214" s="850">
        <v>84.18</v>
      </c>
    </row>
    <row r="215" spans="1:13" ht="14.4" customHeight="1" x14ac:dyDescent="0.3">
      <c r="A215" s="831" t="s">
        <v>2124</v>
      </c>
      <c r="B215" s="832" t="s">
        <v>1825</v>
      </c>
      <c r="C215" s="832" t="s">
        <v>1827</v>
      </c>
      <c r="D215" s="832" t="s">
        <v>590</v>
      </c>
      <c r="E215" s="832" t="s">
        <v>592</v>
      </c>
      <c r="F215" s="849"/>
      <c r="G215" s="849"/>
      <c r="H215" s="837">
        <v>0</v>
      </c>
      <c r="I215" s="849">
        <v>2</v>
      </c>
      <c r="J215" s="849">
        <v>145.1</v>
      </c>
      <c r="K215" s="837">
        <v>1</v>
      </c>
      <c r="L215" s="849">
        <v>2</v>
      </c>
      <c r="M215" s="850">
        <v>145.1</v>
      </c>
    </row>
    <row r="216" spans="1:13" ht="14.4" customHeight="1" x14ac:dyDescent="0.3">
      <c r="A216" s="831" t="s">
        <v>2124</v>
      </c>
      <c r="B216" s="832" t="s">
        <v>1825</v>
      </c>
      <c r="C216" s="832" t="s">
        <v>1826</v>
      </c>
      <c r="D216" s="832" t="s">
        <v>590</v>
      </c>
      <c r="E216" s="832" t="s">
        <v>591</v>
      </c>
      <c r="F216" s="849"/>
      <c r="G216" s="849"/>
      <c r="H216" s="837">
        <v>0</v>
      </c>
      <c r="I216" s="849">
        <v>3</v>
      </c>
      <c r="J216" s="849">
        <v>65.28</v>
      </c>
      <c r="K216" s="837">
        <v>1</v>
      </c>
      <c r="L216" s="849">
        <v>3</v>
      </c>
      <c r="M216" s="850">
        <v>65.28</v>
      </c>
    </row>
    <row r="217" spans="1:13" ht="14.4" customHeight="1" x14ac:dyDescent="0.3">
      <c r="A217" s="831" t="s">
        <v>2124</v>
      </c>
      <c r="B217" s="832" t="s">
        <v>2079</v>
      </c>
      <c r="C217" s="832" t="s">
        <v>2080</v>
      </c>
      <c r="D217" s="832" t="s">
        <v>2081</v>
      </c>
      <c r="E217" s="832" t="s">
        <v>2082</v>
      </c>
      <c r="F217" s="849"/>
      <c r="G217" s="849"/>
      <c r="H217" s="837">
        <v>0</v>
      </c>
      <c r="I217" s="849">
        <v>1</v>
      </c>
      <c r="J217" s="849">
        <v>123.2</v>
      </c>
      <c r="K217" s="837">
        <v>1</v>
      </c>
      <c r="L217" s="849">
        <v>1</v>
      </c>
      <c r="M217" s="850">
        <v>123.2</v>
      </c>
    </row>
    <row r="218" spans="1:13" ht="14.4" customHeight="1" x14ac:dyDescent="0.3">
      <c r="A218" s="831" t="s">
        <v>2124</v>
      </c>
      <c r="B218" s="832" t="s">
        <v>1907</v>
      </c>
      <c r="C218" s="832" t="s">
        <v>2087</v>
      </c>
      <c r="D218" s="832" t="s">
        <v>673</v>
      </c>
      <c r="E218" s="832" t="s">
        <v>2004</v>
      </c>
      <c r="F218" s="849"/>
      <c r="G218" s="849"/>
      <c r="H218" s="837"/>
      <c r="I218" s="849">
        <v>2</v>
      </c>
      <c r="J218" s="849">
        <v>0</v>
      </c>
      <c r="K218" s="837"/>
      <c r="L218" s="849">
        <v>2</v>
      </c>
      <c r="M218" s="850">
        <v>0</v>
      </c>
    </row>
    <row r="219" spans="1:13" ht="14.4" customHeight="1" x14ac:dyDescent="0.3">
      <c r="A219" s="831" t="s">
        <v>2124</v>
      </c>
      <c r="B219" s="832" t="s">
        <v>1909</v>
      </c>
      <c r="C219" s="832" t="s">
        <v>2628</v>
      </c>
      <c r="D219" s="832" t="s">
        <v>1911</v>
      </c>
      <c r="E219" s="832" t="s">
        <v>2629</v>
      </c>
      <c r="F219" s="849"/>
      <c r="G219" s="849"/>
      <c r="H219" s="837">
        <v>0</v>
      </c>
      <c r="I219" s="849">
        <v>1</v>
      </c>
      <c r="J219" s="849">
        <v>1585.33</v>
      </c>
      <c r="K219" s="837">
        <v>1</v>
      </c>
      <c r="L219" s="849">
        <v>1</v>
      </c>
      <c r="M219" s="850">
        <v>1585.33</v>
      </c>
    </row>
    <row r="220" spans="1:13" ht="14.4" customHeight="1" x14ac:dyDescent="0.3">
      <c r="A220" s="831" t="s">
        <v>2124</v>
      </c>
      <c r="B220" s="832" t="s">
        <v>1976</v>
      </c>
      <c r="C220" s="832" t="s">
        <v>2407</v>
      </c>
      <c r="D220" s="832" t="s">
        <v>1978</v>
      </c>
      <c r="E220" s="832" t="s">
        <v>2408</v>
      </c>
      <c r="F220" s="849"/>
      <c r="G220" s="849"/>
      <c r="H220" s="837">
        <v>0</v>
      </c>
      <c r="I220" s="849">
        <v>7</v>
      </c>
      <c r="J220" s="849">
        <v>10814.93</v>
      </c>
      <c r="K220" s="837">
        <v>1</v>
      </c>
      <c r="L220" s="849">
        <v>7</v>
      </c>
      <c r="M220" s="850">
        <v>10814.93</v>
      </c>
    </row>
    <row r="221" spans="1:13" ht="14.4" customHeight="1" x14ac:dyDescent="0.3">
      <c r="A221" s="831" t="s">
        <v>2124</v>
      </c>
      <c r="B221" s="832" t="s">
        <v>1976</v>
      </c>
      <c r="C221" s="832" t="s">
        <v>1977</v>
      </c>
      <c r="D221" s="832" t="s">
        <v>1978</v>
      </c>
      <c r="E221" s="832" t="s">
        <v>1979</v>
      </c>
      <c r="F221" s="849"/>
      <c r="G221" s="849"/>
      <c r="H221" s="837">
        <v>0</v>
      </c>
      <c r="I221" s="849">
        <v>3</v>
      </c>
      <c r="J221" s="849">
        <v>5663.7000000000007</v>
      </c>
      <c r="K221" s="837">
        <v>1</v>
      </c>
      <c r="L221" s="849">
        <v>3</v>
      </c>
      <c r="M221" s="850">
        <v>5663.7000000000007</v>
      </c>
    </row>
    <row r="222" spans="1:13" ht="14.4" customHeight="1" thickBot="1" x14ac:dyDescent="0.35">
      <c r="A222" s="839" t="s">
        <v>2124</v>
      </c>
      <c r="B222" s="840" t="s">
        <v>1976</v>
      </c>
      <c r="C222" s="840" t="s">
        <v>2678</v>
      </c>
      <c r="D222" s="840" t="s">
        <v>1978</v>
      </c>
      <c r="E222" s="840" t="s">
        <v>2679</v>
      </c>
      <c r="F222" s="851"/>
      <c r="G222" s="851"/>
      <c r="H222" s="845">
        <v>0</v>
      </c>
      <c r="I222" s="851">
        <v>1</v>
      </c>
      <c r="J222" s="851">
        <v>1544.99</v>
      </c>
      <c r="K222" s="845">
        <v>1</v>
      </c>
      <c r="L222" s="851">
        <v>1</v>
      </c>
      <c r="M222" s="852">
        <v>1544.99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543</v>
      </c>
      <c r="B5" s="730" t="s">
        <v>544</v>
      </c>
      <c r="C5" s="731" t="s">
        <v>545</v>
      </c>
      <c r="D5" s="731" t="s">
        <v>545</v>
      </c>
      <c r="E5" s="731"/>
      <c r="F5" s="731" t="s">
        <v>545</v>
      </c>
      <c r="G5" s="731" t="s">
        <v>545</v>
      </c>
      <c r="H5" s="731" t="s">
        <v>545</v>
      </c>
      <c r="I5" s="732" t="s">
        <v>545</v>
      </c>
      <c r="J5" s="733" t="s">
        <v>73</v>
      </c>
    </row>
    <row r="6" spans="1:10" ht="14.4" customHeight="1" x14ac:dyDescent="0.3">
      <c r="A6" s="729" t="s">
        <v>543</v>
      </c>
      <c r="B6" s="730" t="s">
        <v>2775</v>
      </c>
      <c r="C6" s="731">
        <v>3.0676800000000002</v>
      </c>
      <c r="D6" s="731">
        <v>1.7662</v>
      </c>
      <c r="E6" s="731"/>
      <c r="F6" s="731">
        <v>6.922740000000001</v>
      </c>
      <c r="G6" s="731">
        <v>2.499999938964844</v>
      </c>
      <c r="H6" s="731">
        <v>4.4227400610351566</v>
      </c>
      <c r="I6" s="732">
        <v>2.7690960676048846</v>
      </c>
      <c r="J6" s="733" t="s">
        <v>1</v>
      </c>
    </row>
    <row r="7" spans="1:10" ht="14.4" customHeight="1" x14ac:dyDescent="0.3">
      <c r="A7" s="729" t="s">
        <v>543</v>
      </c>
      <c r="B7" s="730" t="s">
        <v>2776</v>
      </c>
      <c r="C7" s="731">
        <v>0.27588000000000001</v>
      </c>
      <c r="D7" s="731">
        <v>0</v>
      </c>
      <c r="E7" s="731"/>
      <c r="F7" s="731">
        <v>0.21537999999999999</v>
      </c>
      <c r="G7" s="731">
        <v>0.33333334350585936</v>
      </c>
      <c r="H7" s="731">
        <v>-0.11795334350585937</v>
      </c>
      <c r="I7" s="732">
        <v>0.64613998028137265</v>
      </c>
      <c r="J7" s="733" t="s">
        <v>1</v>
      </c>
    </row>
    <row r="8" spans="1:10" ht="14.4" customHeight="1" x14ac:dyDescent="0.3">
      <c r="A8" s="729" t="s">
        <v>543</v>
      </c>
      <c r="B8" s="730" t="s">
        <v>2777</v>
      </c>
      <c r="C8" s="731">
        <v>40.150820000000003</v>
      </c>
      <c r="D8" s="731">
        <v>34.721049999999998</v>
      </c>
      <c r="E8" s="731"/>
      <c r="F8" s="731">
        <v>59.847319999999996</v>
      </c>
      <c r="G8" s="731">
        <v>61.187607175827026</v>
      </c>
      <c r="H8" s="731">
        <v>-1.3402871758270294</v>
      </c>
      <c r="I8" s="732">
        <v>0.97809544713890151</v>
      </c>
      <c r="J8" s="733" t="s">
        <v>1</v>
      </c>
    </row>
    <row r="9" spans="1:10" ht="14.4" customHeight="1" x14ac:dyDescent="0.3">
      <c r="A9" s="729" t="s">
        <v>543</v>
      </c>
      <c r="B9" s="730" t="s">
        <v>2778</v>
      </c>
      <c r="C9" s="731">
        <v>53.420200000000001</v>
      </c>
      <c r="D9" s="731">
        <v>59.087569999999992</v>
      </c>
      <c r="E9" s="731"/>
      <c r="F9" s="731">
        <v>82.935170000000014</v>
      </c>
      <c r="G9" s="731">
        <v>97.545871093749994</v>
      </c>
      <c r="H9" s="731">
        <v>-14.610701093749981</v>
      </c>
      <c r="I9" s="732">
        <v>0.85021712421115359</v>
      </c>
      <c r="J9" s="733" t="s">
        <v>1</v>
      </c>
    </row>
    <row r="10" spans="1:10" ht="14.4" customHeight="1" x14ac:dyDescent="0.3">
      <c r="A10" s="729" t="s">
        <v>543</v>
      </c>
      <c r="B10" s="730" t="s">
        <v>2779</v>
      </c>
      <c r="C10" s="731">
        <v>7.3490000000000002</v>
      </c>
      <c r="D10" s="731">
        <v>7.3529999999999998</v>
      </c>
      <c r="E10" s="731"/>
      <c r="F10" s="731">
        <v>17.674199999999999</v>
      </c>
      <c r="G10" s="731">
        <v>16.166666503906249</v>
      </c>
      <c r="H10" s="731">
        <v>1.5075334960937496</v>
      </c>
      <c r="I10" s="732">
        <v>1.0932494955425409</v>
      </c>
      <c r="J10" s="733" t="s">
        <v>1</v>
      </c>
    </row>
    <row r="11" spans="1:10" ht="14.4" customHeight="1" x14ac:dyDescent="0.3">
      <c r="A11" s="729" t="s">
        <v>543</v>
      </c>
      <c r="B11" s="730" t="s">
        <v>2780</v>
      </c>
      <c r="C11" s="731">
        <v>0</v>
      </c>
      <c r="D11" s="731">
        <v>0</v>
      </c>
      <c r="E11" s="731"/>
      <c r="F11" s="731">
        <v>0</v>
      </c>
      <c r="G11" s="731">
        <v>0.33333334350585936</v>
      </c>
      <c r="H11" s="731">
        <v>-0.33333334350585936</v>
      </c>
      <c r="I11" s="732">
        <v>0</v>
      </c>
      <c r="J11" s="733" t="s">
        <v>1</v>
      </c>
    </row>
    <row r="12" spans="1:10" ht="14.4" customHeight="1" x14ac:dyDescent="0.3">
      <c r="A12" s="729" t="s">
        <v>543</v>
      </c>
      <c r="B12" s="730" t="s">
        <v>2781</v>
      </c>
      <c r="C12" s="731">
        <v>1.8530000000000002</v>
      </c>
      <c r="D12" s="731">
        <v>1.639</v>
      </c>
      <c r="E12" s="731"/>
      <c r="F12" s="731">
        <v>3.556</v>
      </c>
      <c r="G12" s="731">
        <v>2.9341030578613281</v>
      </c>
      <c r="H12" s="731">
        <v>0.62189694213867197</v>
      </c>
      <c r="I12" s="732">
        <v>1.2119547029789655</v>
      </c>
      <c r="J12" s="733" t="s">
        <v>1</v>
      </c>
    </row>
    <row r="13" spans="1:10" ht="14.4" customHeight="1" x14ac:dyDescent="0.3">
      <c r="A13" s="729" t="s">
        <v>543</v>
      </c>
      <c r="B13" s="730" t="s">
        <v>2782</v>
      </c>
      <c r="C13" s="731">
        <v>15.478</v>
      </c>
      <c r="D13" s="731">
        <v>20.774999999999999</v>
      </c>
      <c r="E13" s="731"/>
      <c r="F13" s="731">
        <v>34.789300000000004</v>
      </c>
      <c r="G13" s="731">
        <v>34.333333984375003</v>
      </c>
      <c r="H13" s="731">
        <v>0.45596601562500183</v>
      </c>
      <c r="I13" s="732">
        <v>1.0132805633100621</v>
      </c>
      <c r="J13" s="733" t="s">
        <v>1</v>
      </c>
    </row>
    <row r="14" spans="1:10" ht="14.4" customHeight="1" x14ac:dyDescent="0.3">
      <c r="A14" s="729" t="s">
        <v>543</v>
      </c>
      <c r="B14" s="730" t="s">
        <v>2783</v>
      </c>
      <c r="C14" s="731">
        <v>0</v>
      </c>
      <c r="D14" s="731">
        <v>0</v>
      </c>
      <c r="E14" s="731"/>
      <c r="F14" s="731">
        <v>0.18630000000000002</v>
      </c>
      <c r="G14" s="731">
        <v>0.16666667175292968</v>
      </c>
      <c r="H14" s="731">
        <v>1.9633328247070342E-2</v>
      </c>
      <c r="I14" s="732">
        <v>1.1177999658874525</v>
      </c>
      <c r="J14" s="733" t="s">
        <v>1</v>
      </c>
    </row>
    <row r="15" spans="1:10" ht="14.4" customHeight="1" x14ac:dyDescent="0.3">
      <c r="A15" s="729" t="s">
        <v>543</v>
      </c>
      <c r="B15" s="730" t="s">
        <v>2784</v>
      </c>
      <c r="C15" s="731">
        <v>0.15609999999999999</v>
      </c>
      <c r="D15" s="731">
        <v>1.6750499999999999</v>
      </c>
      <c r="E15" s="731"/>
      <c r="F15" s="731">
        <v>1.09805</v>
      </c>
      <c r="G15" s="731">
        <v>0</v>
      </c>
      <c r="H15" s="731">
        <v>1.09805</v>
      </c>
      <c r="I15" s="732" t="s">
        <v>545</v>
      </c>
      <c r="J15" s="733" t="s">
        <v>1</v>
      </c>
    </row>
    <row r="16" spans="1:10" ht="14.4" customHeight="1" x14ac:dyDescent="0.3">
      <c r="A16" s="729" t="s">
        <v>543</v>
      </c>
      <c r="B16" s="730" t="s">
        <v>2785</v>
      </c>
      <c r="C16" s="731">
        <v>0</v>
      </c>
      <c r="D16" s="731">
        <v>0</v>
      </c>
      <c r="E16" s="731"/>
      <c r="F16" s="731">
        <v>0</v>
      </c>
      <c r="G16" s="731">
        <v>28</v>
      </c>
      <c r="H16" s="731">
        <v>-28</v>
      </c>
      <c r="I16" s="732">
        <v>0</v>
      </c>
      <c r="J16" s="733" t="s">
        <v>1</v>
      </c>
    </row>
    <row r="17" spans="1:10" ht="14.4" customHeight="1" x14ac:dyDescent="0.3">
      <c r="A17" s="729" t="s">
        <v>543</v>
      </c>
      <c r="B17" s="730" t="s">
        <v>553</v>
      </c>
      <c r="C17" s="731">
        <v>121.75067999999999</v>
      </c>
      <c r="D17" s="731">
        <v>127.01686999999998</v>
      </c>
      <c r="E17" s="731"/>
      <c r="F17" s="731">
        <v>207.22445999999999</v>
      </c>
      <c r="G17" s="731">
        <v>243.50091511344911</v>
      </c>
      <c r="H17" s="731">
        <v>-36.276455113449117</v>
      </c>
      <c r="I17" s="732">
        <v>0.85102127810670603</v>
      </c>
      <c r="J17" s="733" t="s">
        <v>554</v>
      </c>
    </row>
    <row r="19" spans="1:10" ht="14.4" customHeight="1" x14ac:dyDescent="0.3">
      <c r="A19" s="729" t="s">
        <v>543</v>
      </c>
      <c r="B19" s="730" t="s">
        <v>544</v>
      </c>
      <c r="C19" s="731" t="s">
        <v>545</v>
      </c>
      <c r="D19" s="731" t="s">
        <v>545</v>
      </c>
      <c r="E19" s="731"/>
      <c r="F19" s="731" t="s">
        <v>545</v>
      </c>
      <c r="G19" s="731" t="s">
        <v>545</v>
      </c>
      <c r="H19" s="731" t="s">
        <v>545</v>
      </c>
      <c r="I19" s="732" t="s">
        <v>545</v>
      </c>
      <c r="J19" s="733" t="s">
        <v>73</v>
      </c>
    </row>
    <row r="20" spans="1:10" ht="14.4" customHeight="1" x14ac:dyDescent="0.3">
      <c r="A20" s="729" t="s">
        <v>560</v>
      </c>
      <c r="B20" s="730" t="s">
        <v>561</v>
      </c>
      <c r="C20" s="731" t="s">
        <v>545</v>
      </c>
      <c r="D20" s="731" t="s">
        <v>545</v>
      </c>
      <c r="E20" s="731"/>
      <c r="F20" s="731" t="s">
        <v>545</v>
      </c>
      <c r="G20" s="731" t="s">
        <v>545</v>
      </c>
      <c r="H20" s="731" t="s">
        <v>545</v>
      </c>
      <c r="I20" s="732" t="s">
        <v>545</v>
      </c>
      <c r="J20" s="733" t="s">
        <v>0</v>
      </c>
    </row>
    <row r="21" spans="1:10" ht="14.4" customHeight="1" x14ac:dyDescent="0.3">
      <c r="A21" s="729" t="s">
        <v>560</v>
      </c>
      <c r="B21" s="730" t="s">
        <v>2775</v>
      </c>
      <c r="C21" s="731">
        <v>3.0676800000000002</v>
      </c>
      <c r="D21" s="731">
        <v>1.7662</v>
      </c>
      <c r="E21" s="731"/>
      <c r="F21" s="731">
        <v>3.3904200000000002</v>
      </c>
      <c r="G21" s="731">
        <v>2</v>
      </c>
      <c r="H21" s="731">
        <v>1.3904200000000002</v>
      </c>
      <c r="I21" s="732">
        <v>1.6952100000000001</v>
      </c>
      <c r="J21" s="733" t="s">
        <v>1</v>
      </c>
    </row>
    <row r="22" spans="1:10" ht="14.4" customHeight="1" x14ac:dyDescent="0.3">
      <c r="A22" s="729" t="s">
        <v>560</v>
      </c>
      <c r="B22" s="730" t="s">
        <v>2776</v>
      </c>
      <c r="C22" s="731">
        <v>0.27588000000000001</v>
      </c>
      <c r="D22" s="731">
        <v>0</v>
      </c>
      <c r="E22" s="731"/>
      <c r="F22" s="731">
        <v>0.21537999999999999</v>
      </c>
      <c r="G22" s="731">
        <v>0</v>
      </c>
      <c r="H22" s="731">
        <v>0.21537999999999999</v>
      </c>
      <c r="I22" s="732" t="s">
        <v>545</v>
      </c>
      <c r="J22" s="733" t="s">
        <v>1</v>
      </c>
    </row>
    <row r="23" spans="1:10" ht="14.4" customHeight="1" x14ac:dyDescent="0.3">
      <c r="A23" s="729" t="s">
        <v>560</v>
      </c>
      <c r="B23" s="730" t="s">
        <v>2777</v>
      </c>
      <c r="C23" s="731">
        <v>40.150820000000003</v>
      </c>
      <c r="D23" s="731">
        <v>34.630929999999999</v>
      </c>
      <c r="E23" s="731"/>
      <c r="F23" s="731">
        <v>38.822490000000002</v>
      </c>
      <c r="G23" s="731">
        <v>40</v>
      </c>
      <c r="H23" s="731">
        <v>-1.1775099999999981</v>
      </c>
      <c r="I23" s="732">
        <v>0.97056225000000007</v>
      </c>
      <c r="J23" s="733" t="s">
        <v>1</v>
      </c>
    </row>
    <row r="24" spans="1:10" ht="14.4" customHeight="1" x14ac:dyDescent="0.3">
      <c r="A24" s="729" t="s">
        <v>560</v>
      </c>
      <c r="B24" s="730" t="s">
        <v>2778</v>
      </c>
      <c r="C24" s="731">
        <v>52.034300000000002</v>
      </c>
      <c r="D24" s="731">
        <v>56.027229999999996</v>
      </c>
      <c r="E24" s="731"/>
      <c r="F24" s="731">
        <v>55.878900000000009</v>
      </c>
      <c r="G24" s="731">
        <v>66</v>
      </c>
      <c r="H24" s="731">
        <v>-10.121099999999991</v>
      </c>
      <c r="I24" s="732">
        <v>0.84665000000000012</v>
      </c>
      <c r="J24" s="733" t="s">
        <v>1</v>
      </c>
    </row>
    <row r="25" spans="1:10" ht="14.4" customHeight="1" x14ac:dyDescent="0.3">
      <c r="A25" s="729" t="s">
        <v>560</v>
      </c>
      <c r="B25" s="730" t="s">
        <v>2779</v>
      </c>
      <c r="C25" s="731">
        <v>7.3490000000000002</v>
      </c>
      <c r="D25" s="731">
        <v>6.5359999999999996</v>
      </c>
      <c r="E25" s="731"/>
      <c r="F25" s="731">
        <v>11.5372</v>
      </c>
      <c r="G25" s="731">
        <v>10</v>
      </c>
      <c r="H25" s="731">
        <v>1.5372000000000003</v>
      </c>
      <c r="I25" s="732">
        <v>1.1537200000000001</v>
      </c>
      <c r="J25" s="733" t="s">
        <v>1</v>
      </c>
    </row>
    <row r="26" spans="1:10" ht="14.4" customHeight="1" x14ac:dyDescent="0.3">
      <c r="A26" s="729" t="s">
        <v>560</v>
      </c>
      <c r="B26" s="730" t="s">
        <v>2780</v>
      </c>
      <c r="C26" s="731">
        <v>0</v>
      </c>
      <c r="D26" s="731">
        <v>0</v>
      </c>
      <c r="E26" s="731"/>
      <c r="F26" s="731">
        <v>0</v>
      </c>
      <c r="G26" s="731">
        <v>0</v>
      </c>
      <c r="H26" s="731">
        <v>0</v>
      </c>
      <c r="I26" s="732" t="s">
        <v>545</v>
      </c>
      <c r="J26" s="733" t="s">
        <v>1</v>
      </c>
    </row>
    <row r="27" spans="1:10" ht="14.4" customHeight="1" x14ac:dyDescent="0.3">
      <c r="A27" s="729" t="s">
        <v>560</v>
      </c>
      <c r="B27" s="730" t="s">
        <v>2781</v>
      </c>
      <c r="C27" s="731">
        <v>1.6240000000000001</v>
      </c>
      <c r="D27" s="731">
        <v>1.363</v>
      </c>
      <c r="E27" s="731"/>
      <c r="F27" s="731">
        <v>2.39</v>
      </c>
      <c r="G27" s="731">
        <v>2</v>
      </c>
      <c r="H27" s="731">
        <v>0.39000000000000012</v>
      </c>
      <c r="I27" s="732">
        <v>1.1950000000000001</v>
      </c>
      <c r="J27" s="733" t="s">
        <v>1</v>
      </c>
    </row>
    <row r="28" spans="1:10" ht="14.4" customHeight="1" x14ac:dyDescent="0.3">
      <c r="A28" s="729" t="s">
        <v>560</v>
      </c>
      <c r="B28" s="730" t="s">
        <v>2782</v>
      </c>
      <c r="C28" s="731">
        <v>15.478</v>
      </c>
      <c r="D28" s="731">
        <v>20.774999999999999</v>
      </c>
      <c r="E28" s="731"/>
      <c r="F28" s="731">
        <v>25.385999999999999</v>
      </c>
      <c r="G28" s="731">
        <v>25</v>
      </c>
      <c r="H28" s="731">
        <v>0.38599999999999923</v>
      </c>
      <c r="I28" s="732">
        <v>1.0154399999999999</v>
      </c>
      <c r="J28" s="733" t="s">
        <v>1</v>
      </c>
    </row>
    <row r="29" spans="1:10" ht="14.4" customHeight="1" x14ac:dyDescent="0.3">
      <c r="A29" s="729" t="s">
        <v>560</v>
      </c>
      <c r="B29" s="730" t="s">
        <v>2783</v>
      </c>
      <c r="C29" s="731">
        <v>0</v>
      </c>
      <c r="D29" s="731">
        <v>0</v>
      </c>
      <c r="E29" s="731"/>
      <c r="F29" s="731">
        <v>0.18630000000000002</v>
      </c>
      <c r="G29" s="731">
        <v>0</v>
      </c>
      <c r="H29" s="731">
        <v>0.18630000000000002</v>
      </c>
      <c r="I29" s="732" t="s">
        <v>545</v>
      </c>
      <c r="J29" s="733" t="s">
        <v>1</v>
      </c>
    </row>
    <row r="30" spans="1:10" ht="14.4" customHeight="1" x14ac:dyDescent="0.3">
      <c r="A30" s="729" t="s">
        <v>560</v>
      </c>
      <c r="B30" s="730" t="s">
        <v>2784</v>
      </c>
      <c r="C30" s="731">
        <v>0.15609999999999999</v>
      </c>
      <c r="D30" s="731">
        <v>1.6750499999999999</v>
      </c>
      <c r="E30" s="731"/>
      <c r="F30" s="731">
        <v>0.79849999999999999</v>
      </c>
      <c r="G30" s="731">
        <v>0</v>
      </c>
      <c r="H30" s="731">
        <v>0.79849999999999999</v>
      </c>
      <c r="I30" s="732" t="s">
        <v>545</v>
      </c>
      <c r="J30" s="733" t="s">
        <v>1</v>
      </c>
    </row>
    <row r="31" spans="1:10" ht="14.4" customHeight="1" x14ac:dyDescent="0.3">
      <c r="A31" s="729" t="s">
        <v>560</v>
      </c>
      <c r="B31" s="730" t="s">
        <v>2785</v>
      </c>
      <c r="C31" s="731">
        <v>0</v>
      </c>
      <c r="D31" s="731">
        <v>0</v>
      </c>
      <c r="E31" s="731"/>
      <c r="F31" s="731">
        <v>0</v>
      </c>
      <c r="G31" s="731">
        <v>28</v>
      </c>
      <c r="H31" s="731">
        <v>-28</v>
      </c>
      <c r="I31" s="732">
        <v>0</v>
      </c>
      <c r="J31" s="733" t="s">
        <v>1</v>
      </c>
    </row>
    <row r="32" spans="1:10" ht="14.4" customHeight="1" x14ac:dyDescent="0.3">
      <c r="A32" s="729" t="s">
        <v>560</v>
      </c>
      <c r="B32" s="730" t="s">
        <v>562</v>
      </c>
      <c r="C32" s="731">
        <v>120.13578</v>
      </c>
      <c r="D32" s="731">
        <v>122.77340999999998</v>
      </c>
      <c r="E32" s="731"/>
      <c r="F32" s="731">
        <v>138.60518999999999</v>
      </c>
      <c r="G32" s="731">
        <v>173</v>
      </c>
      <c r="H32" s="731">
        <v>-34.394810000000007</v>
      </c>
      <c r="I32" s="732">
        <v>0.80118606936416181</v>
      </c>
      <c r="J32" s="733" t="s">
        <v>558</v>
      </c>
    </row>
    <row r="33" spans="1:10" ht="14.4" customHeight="1" x14ac:dyDescent="0.3">
      <c r="A33" s="729" t="s">
        <v>545</v>
      </c>
      <c r="B33" s="730" t="s">
        <v>545</v>
      </c>
      <c r="C33" s="731" t="s">
        <v>545</v>
      </c>
      <c r="D33" s="731" t="s">
        <v>545</v>
      </c>
      <c r="E33" s="731"/>
      <c r="F33" s="731" t="s">
        <v>545</v>
      </c>
      <c r="G33" s="731" t="s">
        <v>545</v>
      </c>
      <c r="H33" s="731" t="s">
        <v>545</v>
      </c>
      <c r="I33" s="732" t="s">
        <v>545</v>
      </c>
      <c r="J33" s="733" t="s">
        <v>559</v>
      </c>
    </row>
    <row r="34" spans="1:10" ht="14.4" customHeight="1" x14ac:dyDescent="0.3">
      <c r="A34" s="729" t="s">
        <v>566</v>
      </c>
      <c r="B34" s="730" t="s">
        <v>567</v>
      </c>
      <c r="C34" s="731" t="s">
        <v>545</v>
      </c>
      <c r="D34" s="731" t="s">
        <v>545</v>
      </c>
      <c r="E34" s="731"/>
      <c r="F34" s="731" t="s">
        <v>545</v>
      </c>
      <c r="G34" s="731" t="s">
        <v>545</v>
      </c>
      <c r="H34" s="731" t="s">
        <v>545</v>
      </c>
      <c r="I34" s="732" t="s">
        <v>545</v>
      </c>
      <c r="J34" s="733" t="s">
        <v>0</v>
      </c>
    </row>
    <row r="35" spans="1:10" ht="14.4" customHeight="1" x14ac:dyDescent="0.3">
      <c r="A35" s="729" t="s">
        <v>566</v>
      </c>
      <c r="B35" s="730" t="s">
        <v>2775</v>
      </c>
      <c r="C35" s="731">
        <v>0</v>
      </c>
      <c r="D35" s="731">
        <v>0</v>
      </c>
      <c r="E35" s="731"/>
      <c r="F35" s="731">
        <v>3.5323200000000003</v>
      </c>
      <c r="G35" s="731">
        <v>1</v>
      </c>
      <c r="H35" s="731">
        <v>2.5323200000000003</v>
      </c>
      <c r="I35" s="732">
        <v>3.5323200000000003</v>
      </c>
      <c r="J35" s="733" t="s">
        <v>1</v>
      </c>
    </row>
    <row r="36" spans="1:10" ht="14.4" customHeight="1" x14ac:dyDescent="0.3">
      <c r="A36" s="729" t="s">
        <v>566</v>
      </c>
      <c r="B36" s="730" t="s">
        <v>2777</v>
      </c>
      <c r="C36" s="731">
        <v>0</v>
      </c>
      <c r="D36" s="731">
        <v>0</v>
      </c>
      <c r="E36" s="731"/>
      <c r="F36" s="731">
        <v>21.024829999999994</v>
      </c>
      <c r="G36" s="731">
        <v>22</v>
      </c>
      <c r="H36" s="731">
        <v>-0.97517000000000564</v>
      </c>
      <c r="I36" s="732">
        <v>0.95567409090909061</v>
      </c>
      <c r="J36" s="733" t="s">
        <v>1</v>
      </c>
    </row>
    <row r="37" spans="1:10" ht="14.4" customHeight="1" x14ac:dyDescent="0.3">
      <c r="A37" s="729" t="s">
        <v>566</v>
      </c>
      <c r="B37" s="730" t="s">
        <v>2778</v>
      </c>
      <c r="C37" s="731">
        <v>0</v>
      </c>
      <c r="D37" s="731">
        <v>0</v>
      </c>
      <c r="E37" s="731"/>
      <c r="F37" s="731">
        <v>24.720930000000006</v>
      </c>
      <c r="G37" s="731">
        <v>29</v>
      </c>
      <c r="H37" s="731">
        <v>-4.2790699999999937</v>
      </c>
      <c r="I37" s="732">
        <v>0.85244586206896578</v>
      </c>
      <c r="J37" s="733" t="s">
        <v>1</v>
      </c>
    </row>
    <row r="38" spans="1:10" ht="14.4" customHeight="1" x14ac:dyDescent="0.3">
      <c r="A38" s="729" t="s">
        <v>566</v>
      </c>
      <c r="B38" s="730" t="s">
        <v>2779</v>
      </c>
      <c r="C38" s="731">
        <v>0</v>
      </c>
      <c r="D38" s="731">
        <v>0</v>
      </c>
      <c r="E38" s="731"/>
      <c r="F38" s="731">
        <v>5.12</v>
      </c>
      <c r="G38" s="731">
        <v>5</v>
      </c>
      <c r="H38" s="731">
        <v>0.12000000000000011</v>
      </c>
      <c r="I38" s="732">
        <v>1.024</v>
      </c>
      <c r="J38" s="733" t="s">
        <v>1</v>
      </c>
    </row>
    <row r="39" spans="1:10" ht="14.4" customHeight="1" x14ac:dyDescent="0.3">
      <c r="A39" s="729" t="s">
        <v>566</v>
      </c>
      <c r="B39" s="730" t="s">
        <v>2781</v>
      </c>
      <c r="C39" s="731">
        <v>0</v>
      </c>
      <c r="D39" s="731">
        <v>0</v>
      </c>
      <c r="E39" s="731"/>
      <c r="F39" s="731">
        <v>0.93100000000000005</v>
      </c>
      <c r="G39" s="731">
        <v>1</v>
      </c>
      <c r="H39" s="731">
        <v>-6.899999999999995E-2</v>
      </c>
      <c r="I39" s="732">
        <v>0.93100000000000005</v>
      </c>
      <c r="J39" s="733" t="s">
        <v>1</v>
      </c>
    </row>
    <row r="40" spans="1:10" ht="14.4" customHeight="1" x14ac:dyDescent="0.3">
      <c r="A40" s="729" t="s">
        <v>566</v>
      </c>
      <c r="B40" s="730" t="s">
        <v>2782</v>
      </c>
      <c r="C40" s="731">
        <v>0</v>
      </c>
      <c r="D40" s="731">
        <v>0</v>
      </c>
      <c r="E40" s="731"/>
      <c r="F40" s="731">
        <v>9.1512999999999991</v>
      </c>
      <c r="G40" s="731">
        <v>10</v>
      </c>
      <c r="H40" s="731">
        <v>-0.8487000000000009</v>
      </c>
      <c r="I40" s="732">
        <v>0.91512999999999989</v>
      </c>
      <c r="J40" s="733" t="s">
        <v>1</v>
      </c>
    </row>
    <row r="41" spans="1:10" ht="14.4" customHeight="1" x14ac:dyDescent="0.3">
      <c r="A41" s="729" t="s">
        <v>566</v>
      </c>
      <c r="B41" s="730" t="s">
        <v>2783</v>
      </c>
      <c r="C41" s="731">
        <v>0</v>
      </c>
      <c r="D41" s="731">
        <v>0</v>
      </c>
      <c r="E41" s="731"/>
      <c r="F41" s="731">
        <v>0</v>
      </c>
      <c r="G41" s="731">
        <v>0</v>
      </c>
      <c r="H41" s="731">
        <v>0</v>
      </c>
      <c r="I41" s="732" t="s">
        <v>545</v>
      </c>
      <c r="J41" s="733" t="s">
        <v>1</v>
      </c>
    </row>
    <row r="42" spans="1:10" ht="14.4" customHeight="1" x14ac:dyDescent="0.3">
      <c r="A42" s="729" t="s">
        <v>566</v>
      </c>
      <c r="B42" s="730" t="s">
        <v>2784</v>
      </c>
      <c r="C42" s="731">
        <v>0</v>
      </c>
      <c r="D42" s="731">
        <v>0</v>
      </c>
      <c r="E42" s="731"/>
      <c r="F42" s="731">
        <v>0.29954999999999993</v>
      </c>
      <c r="G42" s="731">
        <v>0</v>
      </c>
      <c r="H42" s="731">
        <v>0.29954999999999993</v>
      </c>
      <c r="I42" s="732" t="s">
        <v>545</v>
      </c>
      <c r="J42" s="733" t="s">
        <v>1</v>
      </c>
    </row>
    <row r="43" spans="1:10" ht="14.4" customHeight="1" x14ac:dyDescent="0.3">
      <c r="A43" s="729" t="s">
        <v>566</v>
      </c>
      <c r="B43" s="730" t="s">
        <v>568</v>
      </c>
      <c r="C43" s="731">
        <v>0</v>
      </c>
      <c r="D43" s="731">
        <v>0</v>
      </c>
      <c r="E43" s="731"/>
      <c r="F43" s="731">
        <v>64.779929999999993</v>
      </c>
      <c r="G43" s="731">
        <v>66</v>
      </c>
      <c r="H43" s="731">
        <v>-1.2200700000000069</v>
      </c>
      <c r="I43" s="732">
        <v>0.98151409090909081</v>
      </c>
      <c r="J43" s="733" t="s">
        <v>558</v>
      </c>
    </row>
    <row r="44" spans="1:10" ht="14.4" customHeight="1" x14ac:dyDescent="0.3">
      <c r="A44" s="729" t="s">
        <v>545</v>
      </c>
      <c r="B44" s="730" t="s">
        <v>545</v>
      </c>
      <c r="C44" s="731" t="s">
        <v>545</v>
      </c>
      <c r="D44" s="731" t="s">
        <v>545</v>
      </c>
      <c r="E44" s="731"/>
      <c r="F44" s="731" t="s">
        <v>545</v>
      </c>
      <c r="G44" s="731" t="s">
        <v>545</v>
      </c>
      <c r="H44" s="731" t="s">
        <v>545</v>
      </c>
      <c r="I44" s="732" t="s">
        <v>545</v>
      </c>
      <c r="J44" s="733" t="s">
        <v>559</v>
      </c>
    </row>
    <row r="45" spans="1:10" ht="14.4" customHeight="1" x14ac:dyDescent="0.3">
      <c r="A45" s="729" t="s">
        <v>563</v>
      </c>
      <c r="B45" s="730" t="s">
        <v>564</v>
      </c>
      <c r="C45" s="731" t="s">
        <v>545</v>
      </c>
      <c r="D45" s="731" t="s">
        <v>545</v>
      </c>
      <c r="E45" s="731"/>
      <c r="F45" s="731" t="s">
        <v>545</v>
      </c>
      <c r="G45" s="731" t="s">
        <v>545</v>
      </c>
      <c r="H45" s="731" t="s">
        <v>545</v>
      </c>
      <c r="I45" s="732" t="s">
        <v>545</v>
      </c>
      <c r="J45" s="733" t="s">
        <v>0</v>
      </c>
    </row>
    <row r="46" spans="1:10" ht="14.4" customHeight="1" x14ac:dyDescent="0.3">
      <c r="A46" s="729" t="s">
        <v>563</v>
      </c>
      <c r="B46" s="730" t="s">
        <v>2777</v>
      </c>
      <c r="C46" s="731">
        <v>0</v>
      </c>
      <c r="D46" s="731">
        <v>9.0120000000000006E-2</v>
      </c>
      <c r="E46" s="731"/>
      <c r="F46" s="731">
        <v>0</v>
      </c>
      <c r="G46" s="731">
        <v>0</v>
      </c>
      <c r="H46" s="731">
        <v>0</v>
      </c>
      <c r="I46" s="732" t="s">
        <v>545</v>
      </c>
      <c r="J46" s="733" t="s">
        <v>1</v>
      </c>
    </row>
    <row r="47" spans="1:10" ht="14.4" customHeight="1" x14ac:dyDescent="0.3">
      <c r="A47" s="729" t="s">
        <v>563</v>
      </c>
      <c r="B47" s="730" t="s">
        <v>2778</v>
      </c>
      <c r="C47" s="731">
        <v>1.3859000000000001</v>
      </c>
      <c r="D47" s="731">
        <v>3.0603399999999996</v>
      </c>
      <c r="E47" s="731"/>
      <c r="F47" s="731">
        <v>2.33534</v>
      </c>
      <c r="G47" s="731">
        <v>3</v>
      </c>
      <c r="H47" s="731">
        <v>-0.66466000000000003</v>
      </c>
      <c r="I47" s="732">
        <v>0.77844666666666662</v>
      </c>
      <c r="J47" s="733" t="s">
        <v>1</v>
      </c>
    </row>
    <row r="48" spans="1:10" ht="14.4" customHeight="1" x14ac:dyDescent="0.3">
      <c r="A48" s="729" t="s">
        <v>563</v>
      </c>
      <c r="B48" s="730" t="s">
        <v>2779</v>
      </c>
      <c r="C48" s="731">
        <v>0</v>
      </c>
      <c r="D48" s="731">
        <v>0.81699999999999995</v>
      </c>
      <c r="E48" s="731"/>
      <c r="F48" s="731">
        <v>1.0169999999999999</v>
      </c>
      <c r="G48" s="731">
        <v>1</v>
      </c>
      <c r="H48" s="731">
        <v>1.6999999999999904E-2</v>
      </c>
      <c r="I48" s="732">
        <v>1.0169999999999999</v>
      </c>
      <c r="J48" s="733" t="s">
        <v>1</v>
      </c>
    </row>
    <row r="49" spans="1:10" ht="14.4" customHeight="1" x14ac:dyDescent="0.3">
      <c r="A49" s="729" t="s">
        <v>563</v>
      </c>
      <c r="B49" s="730" t="s">
        <v>2781</v>
      </c>
      <c r="C49" s="731">
        <v>0.22900000000000001</v>
      </c>
      <c r="D49" s="731">
        <v>0.27600000000000002</v>
      </c>
      <c r="E49" s="731"/>
      <c r="F49" s="731">
        <v>0.23499999999999999</v>
      </c>
      <c r="G49" s="731">
        <v>0</v>
      </c>
      <c r="H49" s="731">
        <v>0.23499999999999999</v>
      </c>
      <c r="I49" s="732" t="s">
        <v>545</v>
      </c>
      <c r="J49" s="733" t="s">
        <v>1</v>
      </c>
    </row>
    <row r="50" spans="1:10" ht="14.4" customHeight="1" x14ac:dyDescent="0.3">
      <c r="A50" s="729" t="s">
        <v>563</v>
      </c>
      <c r="B50" s="730" t="s">
        <v>2782</v>
      </c>
      <c r="C50" s="731">
        <v>0</v>
      </c>
      <c r="D50" s="731">
        <v>0</v>
      </c>
      <c r="E50" s="731"/>
      <c r="F50" s="731">
        <v>0.252</v>
      </c>
      <c r="G50" s="731">
        <v>0</v>
      </c>
      <c r="H50" s="731">
        <v>0.252</v>
      </c>
      <c r="I50" s="732" t="s">
        <v>545</v>
      </c>
      <c r="J50" s="733" t="s">
        <v>1</v>
      </c>
    </row>
    <row r="51" spans="1:10" ht="14.4" customHeight="1" x14ac:dyDescent="0.3">
      <c r="A51" s="729" t="s">
        <v>563</v>
      </c>
      <c r="B51" s="730" t="s">
        <v>565</v>
      </c>
      <c r="C51" s="731">
        <v>1.6149000000000002</v>
      </c>
      <c r="D51" s="731">
        <v>4.2434599999999998</v>
      </c>
      <c r="E51" s="731"/>
      <c r="F51" s="731">
        <v>3.83934</v>
      </c>
      <c r="G51" s="731">
        <v>4</v>
      </c>
      <c r="H51" s="731">
        <v>-0.16066000000000003</v>
      </c>
      <c r="I51" s="732">
        <v>0.95983499999999999</v>
      </c>
      <c r="J51" s="733" t="s">
        <v>558</v>
      </c>
    </row>
    <row r="52" spans="1:10" ht="14.4" customHeight="1" x14ac:dyDescent="0.3">
      <c r="A52" s="729" t="s">
        <v>545</v>
      </c>
      <c r="B52" s="730" t="s">
        <v>545</v>
      </c>
      <c r="C52" s="731" t="s">
        <v>545</v>
      </c>
      <c r="D52" s="731" t="s">
        <v>545</v>
      </c>
      <c r="E52" s="731"/>
      <c r="F52" s="731" t="s">
        <v>545</v>
      </c>
      <c r="G52" s="731" t="s">
        <v>545</v>
      </c>
      <c r="H52" s="731" t="s">
        <v>545</v>
      </c>
      <c r="I52" s="732" t="s">
        <v>545</v>
      </c>
      <c r="J52" s="733" t="s">
        <v>559</v>
      </c>
    </row>
    <row r="53" spans="1:10" ht="14.4" customHeight="1" x14ac:dyDescent="0.3">
      <c r="A53" s="729" t="s">
        <v>543</v>
      </c>
      <c r="B53" s="730" t="s">
        <v>553</v>
      </c>
      <c r="C53" s="731">
        <v>121.75068</v>
      </c>
      <c r="D53" s="731">
        <v>127.01686999999997</v>
      </c>
      <c r="E53" s="731"/>
      <c r="F53" s="731">
        <v>207.22446000000002</v>
      </c>
      <c r="G53" s="731">
        <v>244</v>
      </c>
      <c r="H53" s="731">
        <v>-36.775539999999978</v>
      </c>
      <c r="I53" s="732">
        <v>0.84928057377049193</v>
      </c>
      <c r="J53" s="733" t="s">
        <v>554</v>
      </c>
    </row>
  </sheetData>
  <mergeCells count="3">
    <mergeCell ref="A1:I1"/>
    <mergeCell ref="F3:I3"/>
    <mergeCell ref="C4:D4"/>
  </mergeCells>
  <conditionalFormatting sqref="F18 F54:F65537">
    <cfRule type="cellIs" dxfId="41" priority="18" stopIfTrue="1" operator="greaterThan">
      <formula>1</formula>
    </cfRule>
  </conditionalFormatting>
  <conditionalFormatting sqref="H5:H17">
    <cfRule type="expression" dxfId="40" priority="14">
      <formula>$H5&gt;0</formula>
    </cfRule>
  </conditionalFormatting>
  <conditionalFormatting sqref="I5:I17">
    <cfRule type="expression" dxfId="39" priority="15">
      <formula>$I5&gt;1</formula>
    </cfRule>
  </conditionalFormatting>
  <conditionalFormatting sqref="B5:B17">
    <cfRule type="expression" dxfId="38" priority="11">
      <formula>OR($J5="NS",$J5="SumaNS",$J5="Účet")</formula>
    </cfRule>
  </conditionalFormatting>
  <conditionalFormatting sqref="F5:I17 B5:D17">
    <cfRule type="expression" dxfId="37" priority="17">
      <formula>AND($J5&lt;&gt;"",$J5&lt;&gt;"mezeraKL")</formula>
    </cfRule>
  </conditionalFormatting>
  <conditionalFormatting sqref="B5:D17 F5:I1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5" priority="13">
      <formula>OR($J5="SumaNS",$J5="NS")</formula>
    </cfRule>
  </conditionalFormatting>
  <conditionalFormatting sqref="A5:A17">
    <cfRule type="expression" dxfId="34" priority="9">
      <formula>AND($J5&lt;&gt;"mezeraKL",$J5&lt;&gt;"")</formula>
    </cfRule>
  </conditionalFormatting>
  <conditionalFormatting sqref="A5:A17">
    <cfRule type="expression" dxfId="33" priority="10">
      <formula>AND($J5&lt;&gt;"",$J5&lt;&gt;"mezeraKL")</formula>
    </cfRule>
  </conditionalFormatting>
  <conditionalFormatting sqref="H19:H53">
    <cfRule type="expression" dxfId="32" priority="6">
      <formula>$H19&gt;0</formula>
    </cfRule>
  </conditionalFormatting>
  <conditionalFormatting sqref="A19:A53">
    <cfRule type="expression" dxfId="31" priority="5">
      <formula>AND($J19&lt;&gt;"mezeraKL",$J19&lt;&gt;"")</formula>
    </cfRule>
  </conditionalFormatting>
  <conditionalFormatting sqref="I19:I53">
    <cfRule type="expression" dxfId="30" priority="7">
      <formula>$I19&gt;1</formula>
    </cfRule>
  </conditionalFormatting>
  <conditionalFormatting sqref="B19:B53">
    <cfRule type="expression" dxfId="29" priority="4">
      <formula>OR($J19="NS",$J19="SumaNS",$J19="Účet")</formula>
    </cfRule>
  </conditionalFormatting>
  <conditionalFormatting sqref="A19:D53 F19:I53">
    <cfRule type="expression" dxfId="28" priority="8">
      <formula>AND($J19&lt;&gt;"",$J19&lt;&gt;"mezeraKL")</formula>
    </cfRule>
  </conditionalFormatting>
  <conditionalFormatting sqref="B19:D53 F19:I53">
    <cfRule type="expression" dxfId="27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53 F19:I53">
    <cfRule type="expression" dxfId="26" priority="2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1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3068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2.391815006428172</v>
      </c>
      <c r="J3" s="203">
        <f>SUBTOTAL(9,J5:J1048576)</f>
        <v>86639</v>
      </c>
      <c r="K3" s="204">
        <f>SUBTOTAL(9,K5:K1048576)</f>
        <v>207224.46034193039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543</v>
      </c>
      <c r="B5" s="825" t="s">
        <v>544</v>
      </c>
      <c r="C5" s="828" t="s">
        <v>560</v>
      </c>
      <c r="D5" s="862" t="s">
        <v>561</v>
      </c>
      <c r="E5" s="828" t="s">
        <v>2786</v>
      </c>
      <c r="F5" s="862" t="s">
        <v>2787</v>
      </c>
      <c r="G5" s="828" t="s">
        <v>2788</v>
      </c>
      <c r="H5" s="828" t="s">
        <v>2789</v>
      </c>
      <c r="I5" s="225">
        <v>147.19000244140625</v>
      </c>
      <c r="J5" s="225">
        <v>11</v>
      </c>
      <c r="K5" s="848">
        <v>1619.0399780273437</v>
      </c>
    </row>
    <row r="6" spans="1:11" ht="14.4" customHeight="1" x14ac:dyDescent="0.3">
      <c r="A6" s="831" t="s">
        <v>543</v>
      </c>
      <c r="B6" s="832" t="s">
        <v>544</v>
      </c>
      <c r="C6" s="835" t="s">
        <v>560</v>
      </c>
      <c r="D6" s="863" t="s">
        <v>561</v>
      </c>
      <c r="E6" s="835" t="s">
        <v>2786</v>
      </c>
      <c r="F6" s="863" t="s">
        <v>2787</v>
      </c>
      <c r="G6" s="835" t="s">
        <v>2790</v>
      </c>
      <c r="H6" s="835" t="s">
        <v>2791</v>
      </c>
      <c r="I6" s="849">
        <v>147.17666117350259</v>
      </c>
      <c r="J6" s="849">
        <v>11</v>
      </c>
      <c r="K6" s="850">
        <v>1618.9200134277344</v>
      </c>
    </row>
    <row r="7" spans="1:11" ht="14.4" customHeight="1" x14ac:dyDescent="0.3">
      <c r="A7" s="831" t="s">
        <v>543</v>
      </c>
      <c r="B7" s="832" t="s">
        <v>544</v>
      </c>
      <c r="C7" s="835" t="s">
        <v>560</v>
      </c>
      <c r="D7" s="863" t="s">
        <v>561</v>
      </c>
      <c r="E7" s="835" t="s">
        <v>2786</v>
      </c>
      <c r="F7" s="863" t="s">
        <v>2787</v>
      </c>
      <c r="G7" s="835" t="s">
        <v>2792</v>
      </c>
      <c r="H7" s="835" t="s">
        <v>2793</v>
      </c>
      <c r="I7" s="849">
        <v>152.46000671386719</v>
      </c>
      <c r="J7" s="849">
        <v>1</v>
      </c>
      <c r="K7" s="850">
        <v>152.46000671386719</v>
      </c>
    </row>
    <row r="8" spans="1:11" ht="14.4" customHeight="1" x14ac:dyDescent="0.3">
      <c r="A8" s="831" t="s">
        <v>543</v>
      </c>
      <c r="B8" s="832" t="s">
        <v>544</v>
      </c>
      <c r="C8" s="835" t="s">
        <v>560</v>
      </c>
      <c r="D8" s="863" t="s">
        <v>561</v>
      </c>
      <c r="E8" s="835" t="s">
        <v>2794</v>
      </c>
      <c r="F8" s="863" t="s">
        <v>2795</v>
      </c>
      <c r="G8" s="835" t="s">
        <v>2796</v>
      </c>
      <c r="H8" s="835" t="s">
        <v>2797</v>
      </c>
      <c r="I8" s="849">
        <v>53.849998474121094</v>
      </c>
      <c r="J8" s="849">
        <v>4</v>
      </c>
      <c r="K8" s="850">
        <v>215.3800048828125</v>
      </c>
    </row>
    <row r="9" spans="1:11" ht="14.4" customHeight="1" x14ac:dyDescent="0.3">
      <c r="A9" s="831" t="s">
        <v>543</v>
      </c>
      <c r="B9" s="832" t="s">
        <v>544</v>
      </c>
      <c r="C9" s="835" t="s">
        <v>560</v>
      </c>
      <c r="D9" s="863" t="s">
        <v>561</v>
      </c>
      <c r="E9" s="835" t="s">
        <v>2798</v>
      </c>
      <c r="F9" s="863" t="s">
        <v>2799</v>
      </c>
      <c r="G9" s="835" t="s">
        <v>2800</v>
      </c>
      <c r="H9" s="835" t="s">
        <v>2801</v>
      </c>
      <c r="I9" s="849">
        <v>0.43500000238418579</v>
      </c>
      <c r="J9" s="849">
        <v>1500</v>
      </c>
      <c r="K9" s="850">
        <v>651</v>
      </c>
    </row>
    <row r="10" spans="1:11" ht="14.4" customHeight="1" x14ac:dyDescent="0.3">
      <c r="A10" s="831" t="s">
        <v>543</v>
      </c>
      <c r="B10" s="832" t="s">
        <v>544</v>
      </c>
      <c r="C10" s="835" t="s">
        <v>560</v>
      </c>
      <c r="D10" s="863" t="s">
        <v>561</v>
      </c>
      <c r="E10" s="835" t="s">
        <v>2798</v>
      </c>
      <c r="F10" s="863" t="s">
        <v>2799</v>
      </c>
      <c r="G10" s="835" t="s">
        <v>2802</v>
      </c>
      <c r="H10" s="835" t="s">
        <v>2803</v>
      </c>
      <c r="I10" s="849">
        <v>0.62999999523162842</v>
      </c>
      <c r="J10" s="849">
        <v>2000</v>
      </c>
      <c r="K10" s="850">
        <v>1260</v>
      </c>
    </row>
    <row r="11" spans="1:11" ht="14.4" customHeight="1" x14ac:dyDescent="0.3">
      <c r="A11" s="831" t="s">
        <v>543</v>
      </c>
      <c r="B11" s="832" t="s">
        <v>544</v>
      </c>
      <c r="C11" s="835" t="s">
        <v>560</v>
      </c>
      <c r="D11" s="863" t="s">
        <v>561</v>
      </c>
      <c r="E11" s="835" t="s">
        <v>2798</v>
      </c>
      <c r="F11" s="863" t="s">
        <v>2799</v>
      </c>
      <c r="G11" s="835" t="s">
        <v>2804</v>
      </c>
      <c r="H11" s="835" t="s">
        <v>2805</v>
      </c>
      <c r="I11" s="849">
        <v>1.2899999618530273</v>
      </c>
      <c r="J11" s="849">
        <v>500</v>
      </c>
      <c r="K11" s="850">
        <v>645</v>
      </c>
    </row>
    <row r="12" spans="1:11" ht="14.4" customHeight="1" x14ac:dyDescent="0.3">
      <c r="A12" s="831" t="s">
        <v>543</v>
      </c>
      <c r="B12" s="832" t="s">
        <v>544</v>
      </c>
      <c r="C12" s="835" t="s">
        <v>560</v>
      </c>
      <c r="D12" s="863" t="s">
        <v>561</v>
      </c>
      <c r="E12" s="835" t="s">
        <v>2798</v>
      </c>
      <c r="F12" s="863" t="s">
        <v>2799</v>
      </c>
      <c r="G12" s="835" t="s">
        <v>2806</v>
      </c>
      <c r="H12" s="835" t="s">
        <v>2807</v>
      </c>
      <c r="I12" s="849">
        <v>1.1799999475479126</v>
      </c>
      <c r="J12" s="849">
        <v>4</v>
      </c>
      <c r="K12" s="850">
        <v>4.7199997901916504</v>
      </c>
    </row>
    <row r="13" spans="1:11" ht="14.4" customHeight="1" x14ac:dyDescent="0.3">
      <c r="A13" s="831" t="s">
        <v>543</v>
      </c>
      <c r="B13" s="832" t="s">
        <v>544</v>
      </c>
      <c r="C13" s="835" t="s">
        <v>560</v>
      </c>
      <c r="D13" s="863" t="s">
        <v>561</v>
      </c>
      <c r="E13" s="835" t="s">
        <v>2798</v>
      </c>
      <c r="F13" s="863" t="s">
        <v>2799</v>
      </c>
      <c r="G13" s="835" t="s">
        <v>2808</v>
      </c>
      <c r="H13" s="835" t="s">
        <v>2809</v>
      </c>
      <c r="I13" s="849">
        <v>164.22000122070312</v>
      </c>
      <c r="J13" s="849">
        <v>4</v>
      </c>
      <c r="K13" s="850">
        <v>656.8800048828125</v>
      </c>
    </row>
    <row r="14" spans="1:11" ht="14.4" customHeight="1" x14ac:dyDescent="0.3">
      <c r="A14" s="831" t="s">
        <v>543</v>
      </c>
      <c r="B14" s="832" t="s">
        <v>544</v>
      </c>
      <c r="C14" s="835" t="s">
        <v>560</v>
      </c>
      <c r="D14" s="863" t="s">
        <v>561</v>
      </c>
      <c r="E14" s="835" t="s">
        <v>2798</v>
      </c>
      <c r="F14" s="863" t="s">
        <v>2799</v>
      </c>
      <c r="G14" s="835" t="s">
        <v>2810</v>
      </c>
      <c r="H14" s="835" t="s">
        <v>2811</v>
      </c>
      <c r="I14" s="849">
        <v>47.529998779296875</v>
      </c>
      <c r="J14" s="849">
        <v>6</v>
      </c>
      <c r="K14" s="850">
        <v>285.20001220703125</v>
      </c>
    </row>
    <row r="15" spans="1:11" ht="14.4" customHeight="1" x14ac:dyDescent="0.3">
      <c r="A15" s="831" t="s">
        <v>543</v>
      </c>
      <c r="B15" s="832" t="s">
        <v>544</v>
      </c>
      <c r="C15" s="835" t="s">
        <v>560</v>
      </c>
      <c r="D15" s="863" t="s">
        <v>561</v>
      </c>
      <c r="E15" s="835" t="s">
        <v>2798</v>
      </c>
      <c r="F15" s="863" t="s">
        <v>2799</v>
      </c>
      <c r="G15" s="835" t="s">
        <v>2812</v>
      </c>
      <c r="H15" s="835" t="s">
        <v>2813</v>
      </c>
      <c r="I15" s="849">
        <v>790.8800048828125</v>
      </c>
      <c r="J15" s="849">
        <v>3</v>
      </c>
      <c r="K15" s="850">
        <v>2372.6400146484375</v>
      </c>
    </row>
    <row r="16" spans="1:11" ht="14.4" customHeight="1" x14ac:dyDescent="0.3">
      <c r="A16" s="831" t="s">
        <v>543</v>
      </c>
      <c r="B16" s="832" t="s">
        <v>544</v>
      </c>
      <c r="C16" s="835" t="s">
        <v>560</v>
      </c>
      <c r="D16" s="863" t="s">
        <v>561</v>
      </c>
      <c r="E16" s="835" t="s">
        <v>2798</v>
      </c>
      <c r="F16" s="863" t="s">
        <v>2799</v>
      </c>
      <c r="G16" s="835" t="s">
        <v>2814</v>
      </c>
      <c r="H16" s="835" t="s">
        <v>2815</v>
      </c>
      <c r="I16" s="849">
        <v>62.590000152587891</v>
      </c>
      <c r="J16" s="849">
        <v>10</v>
      </c>
      <c r="K16" s="850">
        <v>625.8499755859375</v>
      </c>
    </row>
    <row r="17" spans="1:11" ht="14.4" customHeight="1" x14ac:dyDescent="0.3">
      <c r="A17" s="831" t="s">
        <v>543</v>
      </c>
      <c r="B17" s="832" t="s">
        <v>544</v>
      </c>
      <c r="C17" s="835" t="s">
        <v>560</v>
      </c>
      <c r="D17" s="863" t="s">
        <v>561</v>
      </c>
      <c r="E17" s="835" t="s">
        <v>2798</v>
      </c>
      <c r="F17" s="863" t="s">
        <v>2799</v>
      </c>
      <c r="G17" s="835" t="s">
        <v>2816</v>
      </c>
      <c r="H17" s="835" t="s">
        <v>2817</v>
      </c>
      <c r="I17" s="849">
        <v>18.399999618530273</v>
      </c>
      <c r="J17" s="849">
        <v>50</v>
      </c>
      <c r="K17" s="850">
        <v>920</v>
      </c>
    </row>
    <row r="18" spans="1:11" ht="14.4" customHeight="1" x14ac:dyDescent="0.3">
      <c r="A18" s="831" t="s">
        <v>543</v>
      </c>
      <c r="B18" s="832" t="s">
        <v>544</v>
      </c>
      <c r="C18" s="835" t="s">
        <v>560</v>
      </c>
      <c r="D18" s="863" t="s">
        <v>561</v>
      </c>
      <c r="E18" s="835" t="s">
        <v>2798</v>
      </c>
      <c r="F18" s="863" t="s">
        <v>2799</v>
      </c>
      <c r="G18" s="835" t="s">
        <v>2818</v>
      </c>
      <c r="H18" s="835" t="s">
        <v>2819</v>
      </c>
      <c r="I18" s="849">
        <v>101.25</v>
      </c>
      <c r="J18" s="849">
        <v>20</v>
      </c>
      <c r="K18" s="850">
        <v>2025</v>
      </c>
    </row>
    <row r="19" spans="1:11" ht="14.4" customHeight="1" x14ac:dyDescent="0.3">
      <c r="A19" s="831" t="s">
        <v>543</v>
      </c>
      <c r="B19" s="832" t="s">
        <v>544</v>
      </c>
      <c r="C19" s="835" t="s">
        <v>560</v>
      </c>
      <c r="D19" s="863" t="s">
        <v>561</v>
      </c>
      <c r="E19" s="835" t="s">
        <v>2798</v>
      </c>
      <c r="F19" s="863" t="s">
        <v>2799</v>
      </c>
      <c r="G19" s="835" t="s">
        <v>2820</v>
      </c>
      <c r="H19" s="835" t="s">
        <v>2821</v>
      </c>
      <c r="I19" s="849">
        <v>73.209999084472656</v>
      </c>
      <c r="J19" s="849">
        <v>30</v>
      </c>
      <c r="K19" s="850">
        <v>2196.2999267578125</v>
      </c>
    </row>
    <row r="20" spans="1:11" ht="14.4" customHeight="1" x14ac:dyDescent="0.3">
      <c r="A20" s="831" t="s">
        <v>543</v>
      </c>
      <c r="B20" s="832" t="s">
        <v>544</v>
      </c>
      <c r="C20" s="835" t="s">
        <v>560</v>
      </c>
      <c r="D20" s="863" t="s">
        <v>561</v>
      </c>
      <c r="E20" s="835" t="s">
        <v>2798</v>
      </c>
      <c r="F20" s="863" t="s">
        <v>2799</v>
      </c>
      <c r="G20" s="835" t="s">
        <v>2822</v>
      </c>
      <c r="H20" s="835" t="s">
        <v>2823</v>
      </c>
      <c r="I20" s="849">
        <v>30.180000305175781</v>
      </c>
      <c r="J20" s="849">
        <v>75</v>
      </c>
      <c r="K20" s="850">
        <v>2263.5</v>
      </c>
    </row>
    <row r="21" spans="1:11" ht="14.4" customHeight="1" x14ac:dyDescent="0.3">
      <c r="A21" s="831" t="s">
        <v>543</v>
      </c>
      <c r="B21" s="832" t="s">
        <v>544</v>
      </c>
      <c r="C21" s="835" t="s">
        <v>560</v>
      </c>
      <c r="D21" s="863" t="s">
        <v>561</v>
      </c>
      <c r="E21" s="835" t="s">
        <v>2798</v>
      </c>
      <c r="F21" s="863" t="s">
        <v>2799</v>
      </c>
      <c r="G21" s="835" t="s">
        <v>2824</v>
      </c>
      <c r="H21" s="835" t="s">
        <v>2825</v>
      </c>
      <c r="I21" s="849">
        <v>5.2750000953674316</v>
      </c>
      <c r="J21" s="849">
        <v>60</v>
      </c>
      <c r="K21" s="850">
        <v>316.40000152587891</v>
      </c>
    </row>
    <row r="22" spans="1:11" ht="14.4" customHeight="1" x14ac:dyDescent="0.3">
      <c r="A22" s="831" t="s">
        <v>543</v>
      </c>
      <c r="B22" s="832" t="s">
        <v>544</v>
      </c>
      <c r="C22" s="835" t="s">
        <v>560</v>
      </c>
      <c r="D22" s="863" t="s">
        <v>561</v>
      </c>
      <c r="E22" s="835" t="s">
        <v>2798</v>
      </c>
      <c r="F22" s="863" t="s">
        <v>2799</v>
      </c>
      <c r="G22" s="835" t="s">
        <v>2826</v>
      </c>
      <c r="H22" s="835" t="s">
        <v>2827</v>
      </c>
      <c r="I22" s="849">
        <v>123.19000244140625</v>
      </c>
      <c r="J22" s="849">
        <v>20</v>
      </c>
      <c r="K22" s="850">
        <v>2463.760009765625</v>
      </c>
    </row>
    <row r="23" spans="1:11" ht="14.4" customHeight="1" x14ac:dyDescent="0.3">
      <c r="A23" s="831" t="s">
        <v>543</v>
      </c>
      <c r="B23" s="832" t="s">
        <v>544</v>
      </c>
      <c r="C23" s="835" t="s">
        <v>560</v>
      </c>
      <c r="D23" s="863" t="s">
        <v>561</v>
      </c>
      <c r="E23" s="835" t="s">
        <v>2798</v>
      </c>
      <c r="F23" s="863" t="s">
        <v>2799</v>
      </c>
      <c r="G23" s="835" t="s">
        <v>2828</v>
      </c>
      <c r="H23" s="835" t="s">
        <v>2829</v>
      </c>
      <c r="I23" s="849">
        <v>129.25999450683594</v>
      </c>
      <c r="J23" s="849">
        <v>30</v>
      </c>
      <c r="K23" s="850">
        <v>3877.7999877929687</v>
      </c>
    </row>
    <row r="24" spans="1:11" ht="14.4" customHeight="1" x14ac:dyDescent="0.3">
      <c r="A24" s="831" t="s">
        <v>543</v>
      </c>
      <c r="B24" s="832" t="s">
        <v>544</v>
      </c>
      <c r="C24" s="835" t="s">
        <v>560</v>
      </c>
      <c r="D24" s="863" t="s">
        <v>561</v>
      </c>
      <c r="E24" s="835" t="s">
        <v>2798</v>
      </c>
      <c r="F24" s="863" t="s">
        <v>2799</v>
      </c>
      <c r="G24" s="835" t="s">
        <v>2830</v>
      </c>
      <c r="H24" s="835" t="s">
        <v>2831</v>
      </c>
      <c r="I24" s="849">
        <v>283.01998901367187</v>
      </c>
      <c r="J24" s="849">
        <v>10</v>
      </c>
      <c r="K24" s="850">
        <v>2830.14990234375</v>
      </c>
    </row>
    <row r="25" spans="1:11" ht="14.4" customHeight="1" x14ac:dyDescent="0.3">
      <c r="A25" s="831" t="s">
        <v>543</v>
      </c>
      <c r="B25" s="832" t="s">
        <v>544</v>
      </c>
      <c r="C25" s="835" t="s">
        <v>560</v>
      </c>
      <c r="D25" s="863" t="s">
        <v>561</v>
      </c>
      <c r="E25" s="835" t="s">
        <v>2798</v>
      </c>
      <c r="F25" s="863" t="s">
        <v>2799</v>
      </c>
      <c r="G25" s="835" t="s">
        <v>2832</v>
      </c>
      <c r="H25" s="835" t="s">
        <v>2833</v>
      </c>
      <c r="I25" s="849">
        <v>159.55000305175781</v>
      </c>
      <c r="J25" s="849">
        <v>20</v>
      </c>
      <c r="K25" s="850">
        <v>3191.010009765625</v>
      </c>
    </row>
    <row r="26" spans="1:11" ht="14.4" customHeight="1" x14ac:dyDescent="0.3">
      <c r="A26" s="831" t="s">
        <v>543</v>
      </c>
      <c r="B26" s="832" t="s">
        <v>544</v>
      </c>
      <c r="C26" s="835" t="s">
        <v>560</v>
      </c>
      <c r="D26" s="863" t="s">
        <v>561</v>
      </c>
      <c r="E26" s="835" t="s">
        <v>2798</v>
      </c>
      <c r="F26" s="863" t="s">
        <v>2799</v>
      </c>
      <c r="G26" s="835" t="s">
        <v>2834</v>
      </c>
      <c r="H26" s="835" t="s">
        <v>2835</v>
      </c>
      <c r="I26" s="849">
        <v>124.41000366210937</v>
      </c>
      <c r="J26" s="849">
        <v>10</v>
      </c>
      <c r="K26" s="850">
        <v>1244.0899658203125</v>
      </c>
    </row>
    <row r="27" spans="1:11" ht="14.4" customHeight="1" x14ac:dyDescent="0.3">
      <c r="A27" s="831" t="s">
        <v>543</v>
      </c>
      <c r="B27" s="832" t="s">
        <v>544</v>
      </c>
      <c r="C27" s="835" t="s">
        <v>560</v>
      </c>
      <c r="D27" s="863" t="s">
        <v>561</v>
      </c>
      <c r="E27" s="835" t="s">
        <v>2798</v>
      </c>
      <c r="F27" s="863" t="s">
        <v>2799</v>
      </c>
      <c r="G27" s="835" t="s">
        <v>2836</v>
      </c>
      <c r="H27" s="835" t="s">
        <v>2837</v>
      </c>
      <c r="I27" s="849">
        <v>16.979999542236328</v>
      </c>
      <c r="J27" s="849">
        <v>50</v>
      </c>
      <c r="K27" s="850">
        <v>849</v>
      </c>
    </row>
    <row r="28" spans="1:11" ht="14.4" customHeight="1" x14ac:dyDescent="0.3">
      <c r="A28" s="831" t="s">
        <v>543</v>
      </c>
      <c r="B28" s="832" t="s">
        <v>544</v>
      </c>
      <c r="C28" s="835" t="s">
        <v>560</v>
      </c>
      <c r="D28" s="863" t="s">
        <v>561</v>
      </c>
      <c r="E28" s="835" t="s">
        <v>2798</v>
      </c>
      <c r="F28" s="863" t="s">
        <v>2799</v>
      </c>
      <c r="G28" s="835" t="s">
        <v>2838</v>
      </c>
      <c r="H28" s="835" t="s">
        <v>2839</v>
      </c>
      <c r="I28" s="849">
        <v>5.1299999952316284</v>
      </c>
      <c r="J28" s="849">
        <v>200</v>
      </c>
      <c r="K28" s="850">
        <v>1026</v>
      </c>
    </row>
    <row r="29" spans="1:11" ht="14.4" customHeight="1" x14ac:dyDescent="0.3">
      <c r="A29" s="831" t="s">
        <v>543</v>
      </c>
      <c r="B29" s="832" t="s">
        <v>544</v>
      </c>
      <c r="C29" s="835" t="s">
        <v>560</v>
      </c>
      <c r="D29" s="863" t="s">
        <v>561</v>
      </c>
      <c r="E29" s="835" t="s">
        <v>2798</v>
      </c>
      <c r="F29" s="863" t="s">
        <v>2799</v>
      </c>
      <c r="G29" s="835" t="s">
        <v>2840</v>
      </c>
      <c r="H29" s="835" t="s">
        <v>2841</v>
      </c>
      <c r="I29" s="849">
        <v>15.329999923706055</v>
      </c>
      <c r="J29" s="849">
        <v>200</v>
      </c>
      <c r="K29" s="850">
        <v>3066</v>
      </c>
    </row>
    <row r="30" spans="1:11" ht="14.4" customHeight="1" x14ac:dyDescent="0.3">
      <c r="A30" s="831" t="s">
        <v>543</v>
      </c>
      <c r="B30" s="832" t="s">
        <v>544</v>
      </c>
      <c r="C30" s="835" t="s">
        <v>560</v>
      </c>
      <c r="D30" s="863" t="s">
        <v>561</v>
      </c>
      <c r="E30" s="835" t="s">
        <v>2798</v>
      </c>
      <c r="F30" s="863" t="s">
        <v>2799</v>
      </c>
      <c r="G30" s="835" t="s">
        <v>2842</v>
      </c>
      <c r="H30" s="835" t="s">
        <v>2843</v>
      </c>
      <c r="I30" s="849">
        <v>13.020000457763672</v>
      </c>
      <c r="J30" s="849">
        <v>2</v>
      </c>
      <c r="K30" s="850">
        <v>26.040000915527344</v>
      </c>
    </row>
    <row r="31" spans="1:11" ht="14.4" customHeight="1" x14ac:dyDescent="0.3">
      <c r="A31" s="831" t="s">
        <v>543</v>
      </c>
      <c r="B31" s="832" t="s">
        <v>544</v>
      </c>
      <c r="C31" s="835" t="s">
        <v>560</v>
      </c>
      <c r="D31" s="863" t="s">
        <v>561</v>
      </c>
      <c r="E31" s="835" t="s">
        <v>2798</v>
      </c>
      <c r="F31" s="863" t="s">
        <v>2799</v>
      </c>
      <c r="G31" s="835" t="s">
        <v>2844</v>
      </c>
      <c r="H31" s="835" t="s">
        <v>2845</v>
      </c>
      <c r="I31" s="849">
        <v>1.5199999809265137</v>
      </c>
      <c r="J31" s="849">
        <v>100</v>
      </c>
      <c r="K31" s="850">
        <v>152</v>
      </c>
    </row>
    <row r="32" spans="1:11" ht="14.4" customHeight="1" x14ac:dyDescent="0.3">
      <c r="A32" s="831" t="s">
        <v>543</v>
      </c>
      <c r="B32" s="832" t="s">
        <v>544</v>
      </c>
      <c r="C32" s="835" t="s">
        <v>560</v>
      </c>
      <c r="D32" s="863" t="s">
        <v>561</v>
      </c>
      <c r="E32" s="835" t="s">
        <v>2798</v>
      </c>
      <c r="F32" s="863" t="s">
        <v>2799</v>
      </c>
      <c r="G32" s="835" t="s">
        <v>2846</v>
      </c>
      <c r="H32" s="835" t="s">
        <v>2847</v>
      </c>
      <c r="I32" s="849">
        <v>2.059999942779541</v>
      </c>
      <c r="J32" s="849">
        <v>50</v>
      </c>
      <c r="K32" s="850">
        <v>103</v>
      </c>
    </row>
    <row r="33" spans="1:11" ht="14.4" customHeight="1" x14ac:dyDescent="0.3">
      <c r="A33" s="831" t="s">
        <v>543</v>
      </c>
      <c r="B33" s="832" t="s">
        <v>544</v>
      </c>
      <c r="C33" s="835" t="s">
        <v>560</v>
      </c>
      <c r="D33" s="863" t="s">
        <v>561</v>
      </c>
      <c r="E33" s="835" t="s">
        <v>2798</v>
      </c>
      <c r="F33" s="863" t="s">
        <v>2799</v>
      </c>
      <c r="G33" s="835" t="s">
        <v>2848</v>
      </c>
      <c r="H33" s="835" t="s">
        <v>2849</v>
      </c>
      <c r="I33" s="849">
        <v>3.3599998950958252</v>
      </c>
      <c r="J33" s="849">
        <v>25</v>
      </c>
      <c r="K33" s="850">
        <v>84</v>
      </c>
    </row>
    <row r="34" spans="1:11" ht="14.4" customHeight="1" x14ac:dyDescent="0.3">
      <c r="A34" s="831" t="s">
        <v>543</v>
      </c>
      <c r="B34" s="832" t="s">
        <v>544</v>
      </c>
      <c r="C34" s="835" t="s">
        <v>560</v>
      </c>
      <c r="D34" s="863" t="s">
        <v>561</v>
      </c>
      <c r="E34" s="835" t="s">
        <v>2798</v>
      </c>
      <c r="F34" s="863" t="s">
        <v>2799</v>
      </c>
      <c r="G34" s="835" t="s">
        <v>2850</v>
      </c>
      <c r="H34" s="835" t="s">
        <v>2851</v>
      </c>
      <c r="I34" s="849">
        <v>7.9800000190734863</v>
      </c>
      <c r="J34" s="849">
        <v>50</v>
      </c>
      <c r="K34" s="850">
        <v>399</v>
      </c>
    </row>
    <row r="35" spans="1:11" ht="14.4" customHeight="1" x14ac:dyDescent="0.3">
      <c r="A35" s="831" t="s">
        <v>543</v>
      </c>
      <c r="B35" s="832" t="s">
        <v>544</v>
      </c>
      <c r="C35" s="835" t="s">
        <v>560</v>
      </c>
      <c r="D35" s="863" t="s">
        <v>561</v>
      </c>
      <c r="E35" s="835" t="s">
        <v>2798</v>
      </c>
      <c r="F35" s="863" t="s">
        <v>2799</v>
      </c>
      <c r="G35" s="835" t="s">
        <v>2852</v>
      </c>
      <c r="H35" s="835" t="s">
        <v>2853</v>
      </c>
      <c r="I35" s="849">
        <v>8.1099996566772461</v>
      </c>
      <c r="J35" s="849">
        <v>12</v>
      </c>
      <c r="K35" s="850">
        <v>97.319999694824219</v>
      </c>
    </row>
    <row r="36" spans="1:11" ht="14.4" customHeight="1" x14ac:dyDescent="0.3">
      <c r="A36" s="831" t="s">
        <v>543</v>
      </c>
      <c r="B36" s="832" t="s">
        <v>544</v>
      </c>
      <c r="C36" s="835" t="s">
        <v>560</v>
      </c>
      <c r="D36" s="863" t="s">
        <v>561</v>
      </c>
      <c r="E36" s="835" t="s">
        <v>2798</v>
      </c>
      <c r="F36" s="863" t="s">
        <v>2799</v>
      </c>
      <c r="G36" s="835" t="s">
        <v>2854</v>
      </c>
      <c r="H36" s="835" t="s">
        <v>2855</v>
      </c>
      <c r="I36" s="849">
        <v>5.559999942779541</v>
      </c>
      <c r="J36" s="849">
        <v>72</v>
      </c>
      <c r="K36" s="850">
        <v>430.32000732421875</v>
      </c>
    </row>
    <row r="37" spans="1:11" ht="14.4" customHeight="1" x14ac:dyDescent="0.3">
      <c r="A37" s="831" t="s">
        <v>543</v>
      </c>
      <c r="B37" s="832" t="s">
        <v>544</v>
      </c>
      <c r="C37" s="835" t="s">
        <v>560</v>
      </c>
      <c r="D37" s="863" t="s">
        <v>561</v>
      </c>
      <c r="E37" s="835" t="s">
        <v>2798</v>
      </c>
      <c r="F37" s="863" t="s">
        <v>2799</v>
      </c>
      <c r="G37" s="835" t="s">
        <v>2856</v>
      </c>
      <c r="H37" s="835" t="s">
        <v>2857</v>
      </c>
      <c r="I37" s="849">
        <v>12.159999847412109</v>
      </c>
      <c r="J37" s="849">
        <v>40</v>
      </c>
      <c r="K37" s="850">
        <v>486.39999389648437</v>
      </c>
    </row>
    <row r="38" spans="1:11" ht="14.4" customHeight="1" x14ac:dyDescent="0.3">
      <c r="A38" s="831" t="s">
        <v>543</v>
      </c>
      <c r="B38" s="832" t="s">
        <v>544</v>
      </c>
      <c r="C38" s="835" t="s">
        <v>560</v>
      </c>
      <c r="D38" s="863" t="s">
        <v>561</v>
      </c>
      <c r="E38" s="835" t="s">
        <v>2798</v>
      </c>
      <c r="F38" s="863" t="s">
        <v>2799</v>
      </c>
      <c r="G38" s="835" t="s">
        <v>2858</v>
      </c>
      <c r="H38" s="835" t="s">
        <v>2859</v>
      </c>
      <c r="I38" s="849">
        <v>10.520000457763672</v>
      </c>
      <c r="J38" s="849">
        <v>40</v>
      </c>
      <c r="K38" s="850">
        <v>420.80000305175781</v>
      </c>
    </row>
    <row r="39" spans="1:11" ht="14.4" customHeight="1" x14ac:dyDescent="0.3">
      <c r="A39" s="831" t="s">
        <v>543</v>
      </c>
      <c r="B39" s="832" t="s">
        <v>544</v>
      </c>
      <c r="C39" s="835" t="s">
        <v>560</v>
      </c>
      <c r="D39" s="863" t="s">
        <v>561</v>
      </c>
      <c r="E39" s="835" t="s">
        <v>2798</v>
      </c>
      <c r="F39" s="863" t="s">
        <v>2799</v>
      </c>
      <c r="G39" s="835" t="s">
        <v>2860</v>
      </c>
      <c r="H39" s="835" t="s">
        <v>2861</v>
      </c>
      <c r="I39" s="849">
        <v>3.2649999856948853</v>
      </c>
      <c r="J39" s="849">
        <v>260</v>
      </c>
      <c r="K39" s="850">
        <v>848.79998779296875</v>
      </c>
    </row>
    <row r="40" spans="1:11" ht="14.4" customHeight="1" x14ac:dyDescent="0.3">
      <c r="A40" s="831" t="s">
        <v>543</v>
      </c>
      <c r="B40" s="832" t="s">
        <v>544</v>
      </c>
      <c r="C40" s="835" t="s">
        <v>560</v>
      </c>
      <c r="D40" s="863" t="s">
        <v>561</v>
      </c>
      <c r="E40" s="835" t="s">
        <v>2798</v>
      </c>
      <c r="F40" s="863" t="s">
        <v>2799</v>
      </c>
      <c r="G40" s="835" t="s">
        <v>2862</v>
      </c>
      <c r="H40" s="835" t="s">
        <v>2863</v>
      </c>
      <c r="I40" s="849">
        <v>3.9700000286102295</v>
      </c>
      <c r="J40" s="849">
        <v>140</v>
      </c>
      <c r="K40" s="850">
        <v>555.79998779296875</v>
      </c>
    </row>
    <row r="41" spans="1:11" ht="14.4" customHeight="1" x14ac:dyDescent="0.3">
      <c r="A41" s="831" t="s">
        <v>543</v>
      </c>
      <c r="B41" s="832" t="s">
        <v>544</v>
      </c>
      <c r="C41" s="835" t="s">
        <v>560</v>
      </c>
      <c r="D41" s="863" t="s">
        <v>561</v>
      </c>
      <c r="E41" s="835" t="s">
        <v>2798</v>
      </c>
      <c r="F41" s="863" t="s">
        <v>2799</v>
      </c>
      <c r="G41" s="835" t="s">
        <v>2864</v>
      </c>
      <c r="H41" s="835" t="s">
        <v>2865</v>
      </c>
      <c r="I41" s="849">
        <v>4.4899997711181641</v>
      </c>
      <c r="J41" s="849">
        <v>120</v>
      </c>
      <c r="K41" s="850">
        <v>538.79998779296875</v>
      </c>
    </row>
    <row r="42" spans="1:11" ht="14.4" customHeight="1" x14ac:dyDescent="0.3">
      <c r="A42" s="831" t="s">
        <v>543</v>
      </c>
      <c r="B42" s="832" t="s">
        <v>544</v>
      </c>
      <c r="C42" s="835" t="s">
        <v>560</v>
      </c>
      <c r="D42" s="863" t="s">
        <v>561</v>
      </c>
      <c r="E42" s="835" t="s">
        <v>2798</v>
      </c>
      <c r="F42" s="863" t="s">
        <v>2799</v>
      </c>
      <c r="G42" s="835" t="s">
        <v>2866</v>
      </c>
      <c r="H42" s="835" t="s">
        <v>2867</v>
      </c>
      <c r="I42" s="849">
        <v>15.729999542236328</v>
      </c>
      <c r="J42" s="849">
        <v>30</v>
      </c>
      <c r="K42" s="850">
        <v>471.89999389648437</v>
      </c>
    </row>
    <row r="43" spans="1:11" ht="14.4" customHeight="1" x14ac:dyDescent="0.3">
      <c r="A43" s="831" t="s">
        <v>543</v>
      </c>
      <c r="B43" s="832" t="s">
        <v>544</v>
      </c>
      <c r="C43" s="835" t="s">
        <v>560</v>
      </c>
      <c r="D43" s="863" t="s">
        <v>561</v>
      </c>
      <c r="E43" s="835" t="s">
        <v>2798</v>
      </c>
      <c r="F43" s="863" t="s">
        <v>2799</v>
      </c>
      <c r="G43" s="835" t="s">
        <v>2868</v>
      </c>
      <c r="H43" s="835" t="s">
        <v>2869</v>
      </c>
      <c r="I43" s="849">
        <v>0.67000001668930054</v>
      </c>
      <c r="J43" s="849">
        <v>1000</v>
      </c>
      <c r="K43" s="850">
        <v>670</v>
      </c>
    </row>
    <row r="44" spans="1:11" ht="14.4" customHeight="1" x14ac:dyDescent="0.3">
      <c r="A44" s="831" t="s">
        <v>543</v>
      </c>
      <c r="B44" s="832" t="s">
        <v>544</v>
      </c>
      <c r="C44" s="835" t="s">
        <v>560</v>
      </c>
      <c r="D44" s="863" t="s">
        <v>561</v>
      </c>
      <c r="E44" s="835" t="s">
        <v>2798</v>
      </c>
      <c r="F44" s="863" t="s">
        <v>2799</v>
      </c>
      <c r="G44" s="835" t="s">
        <v>2870</v>
      </c>
      <c r="H44" s="835" t="s">
        <v>2871</v>
      </c>
      <c r="I44" s="849">
        <v>27.875</v>
      </c>
      <c r="J44" s="849">
        <v>9</v>
      </c>
      <c r="K44" s="850">
        <v>250.87000274658203</v>
      </c>
    </row>
    <row r="45" spans="1:11" ht="14.4" customHeight="1" x14ac:dyDescent="0.3">
      <c r="A45" s="831" t="s">
        <v>543</v>
      </c>
      <c r="B45" s="832" t="s">
        <v>544</v>
      </c>
      <c r="C45" s="835" t="s">
        <v>560</v>
      </c>
      <c r="D45" s="863" t="s">
        <v>561</v>
      </c>
      <c r="E45" s="835" t="s">
        <v>2798</v>
      </c>
      <c r="F45" s="863" t="s">
        <v>2799</v>
      </c>
      <c r="G45" s="835" t="s">
        <v>2872</v>
      </c>
      <c r="H45" s="835" t="s">
        <v>2873</v>
      </c>
      <c r="I45" s="849">
        <v>28.729999542236328</v>
      </c>
      <c r="J45" s="849">
        <v>18</v>
      </c>
      <c r="K45" s="850">
        <v>517.1400146484375</v>
      </c>
    </row>
    <row r="46" spans="1:11" ht="14.4" customHeight="1" x14ac:dyDescent="0.3">
      <c r="A46" s="831" t="s">
        <v>543</v>
      </c>
      <c r="B46" s="832" t="s">
        <v>544</v>
      </c>
      <c r="C46" s="835" t="s">
        <v>560</v>
      </c>
      <c r="D46" s="863" t="s">
        <v>561</v>
      </c>
      <c r="E46" s="835" t="s">
        <v>2874</v>
      </c>
      <c r="F46" s="863" t="s">
        <v>2875</v>
      </c>
      <c r="G46" s="835" t="s">
        <v>2876</v>
      </c>
      <c r="H46" s="835" t="s">
        <v>2877</v>
      </c>
      <c r="I46" s="849">
        <v>6.2899999618530273</v>
      </c>
      <c r="J46" s="849">
        <v>30</v>
      </c>
      <c r="K46" s="850">
        <v>188.70000457763672</v>
      </c>
    </row>
    <row r="47" spans="1:11" ht="14.4" customHeight="1" x14ac:dyDescent="0.3">
      <c r="A47" s="831" t="s">
        <v>543</v>
      </c>
      <c r="B47" s="832" t="s">
        <v>544</v>
      </c>
      <c r="C47" s="835" t="s">
        <v>560</v>
      </c>
      <c r="D47" s="863" t="s">
        <v>561</v>
      </c>
      <c r="E47" s="835" t="s">
        <v>2874</v>
      </c>
      <c r="F47" s="863" t="s">
        <v>2875</v>
      </c>
      <c r="G47" s="835" t="s">
        <v>2878</v>
      </c>
      <c r="H47" s="835" t="s">
        <v>2879</v>
      </c>
      <c r="I47" s="849">
        <v>4.820000171661377</v>
      </c>
      <c r="J47" s="849">
        <v>100</v>
      </c>
      <c r="K47" s="850">
        <v>482</v>
      </c>
    </row>
    <row r="48" spans="1:11" ht="14.4" customHeight="1" x14ac:dyDescent="0.3">
      <c r="A48" s="831" t="s">
        <v>543</v>
      </c>
      <c r="B48" s="832" t="s">
        <v>544</v>
      </c>
      <c r="C48" s="835" t="s">
        <v>560</v>
      </c>
      <c r="D48" s="863" t="s">
        <v>561</v>
      </c>
      <c r="E48" s="835" t="s">
        <v>2874</v>
      </c>
      <c r="F48" s="863" t="s">
        <v>2875</v>
      </c>
      <c r="G48" s="835" t="s">
        <v>2880</v>
      </c>
      <c r="H48" s="835" t="s">
        <v>2881</v>
      </c>
      <c r="I48" s="849">
        <v>9.9999997764825821E-3</v>
      </c>
      <c r="J48" s="849">
        <v>600</v>
      </c>
      <c r="K48" s="850">
        <v>6</v>
      </c>
    </row>
    <row r="49" spans="1:11" ht="14.4" customHeight="1" x14ac:dyDescent="0.3">
      <c r="A49" s="831" t="s">
        <v>543</v>
      </c>
      <c r="B49" s="832" t="s">
        <v>544</v>
      </c>
      <c r="C49" s="835" t="s">
        <v>560</v>
      </c>
      <c r="D49" s="863" t="s">
        <v>561</v>
      </c>
      <c r="E49" s="835" t="s">
        <v>2874</v>
      </c>
      <c r="F49" s="863" t="s">
        <v>2875</v>
      </c>
      <c r="G49" s="835" t="s">
        <v>2882</v>
      </c>
      <c r="H49" s="835" t="s">
        <v>2883</v>
      </c>
      <c r="I49" s="849">
        <v>6.0500001907348633</v>
      </c>
      <c r="J49" s="849">
        <v>50</v>
      </c>
      <c r="K49" s="850">
        <v>302.5</v>
      </c>
    </row>
    <row r="50" spans="1:11" ht="14.4" customHeight="1" x14ac:dyDescent="0.3">
      <c r="A50" s="831" t="s">
        <v>543</v>
      </c>
      <c r="B50" s="832" t="s">
        <v>544</v>
      </c>
      <c r="C50" s="835" t="s">
        <v>560</v>
      </c>
      <c r="D50" s="863" t="s">
        <v>561</v>
      </c>
      <c r="E50" s="835" t="s">
        <v>2874</v>
      </c>
      <c r="F50" s="863" t="s">
        <v>2875</v>
      </c>
      <c r="G50" s="835" t="s">
        <v>2884</v>
      </c>
      <c r="H50" s="835" t="s">
        <v>2885</v>
      </c>
      <c r="I50" s="849">
        <v>11.144999980926514</v>
      </c>
      <c r="J50" s="849">
        <v>20</v>
      </c>
      <c r="K50" s="850">
        <v>222.90000152587891</v>
      </c>
    </row>
    <row r="51" spans="1:11" ht="14.4" customHeight="1" x14ac:dyDescent="0.3">
      <c r="A51" s="831" t="s">
        <v>543</v>
      </c>
      <c r="B51" s="832" t="s">
        <v>544</v>
      </c>
      <c r="C51" s="835" t="s">
        <v>560</v>
      </c>
      <c r="D51" s="863" t="s">
        <v>561</v>
      </c>
      <c r="E51" s="835" t="s">
        <v>2874</v>
      </c>
      <c r="F51" s="863" t="s">
        <v>2875</v>
      </c>
      <c r="G51" s="835" t="s">
        <v>2886</v>
      </c>
      <c r="H51" s="835" t="s">
        <v>2887</v>
      </c>
      <c r="I51" s="849">
        <v>6.1500000953674316</v>
      </c>
      <c r="J51" s="849">
        <v>20</v>
      </c>
      <c r="K51" s="850">
        <v>123</v>
      </c>
    </row>
    <row r="52" spans="1:11" ht="14.4" customHeight="1" x14ac:dyDescent="0.3">
      <c r="A52" s="831" t="s">
        <v>543</v>
      </c>
      <c r="B52" s="832" t="s">
        <v>544</v>
      </c>
      <c r="C52" s="835" t="s">
        <v>560</v>
      </c>
      <c r="D52" s="863" t="s">
        <v>561</v>
      </c>
      <c r="E52" s="835" t="s">
        <v>2874</v>
      </c>
      <c r="F52" s="863" t="s">
        <v>2875</v>
      </c>
      <c r="G52" s="835" t="s">
        <v>2888</v>
      </c>
      <c r="H52" s="835" t="s">
        <v>2889</v>
      </c>
      <c r="I52" s="849">
        <v>3.4600000381469727</v>
      </c>
      <c r="J52" s="849">
        <v>320</v>
      </c>
      <c r="K52" s="850">
        <v>1107.1999816894531</v>
      </c>
    </row>
    <row r="53" spans="1:11" ht="14.4" customHeight="1" x14ac:dyDescent="0.3">
      <c r="A53" s="831" t="s">
        <v>543</v>
      </c>
      <c r="B53" s="832" t="s">
        <v>544</v>
      </c>
      <c r="C53" s="835" t="s">
        <v>560</v>
      </c>
      <c r="D53" s="863" t="s">
        <v>561</v>
      </c>
      <c r="E53" s="835" t="s">
        <v>2874</v>
      </c>
      <c r="F53" s="863" t="s">
        <v>2875</v>
      </c>
      <c r="G53" s="835" t="s">
        <v>2890</v>
      </c>
      <c r="H53" s="835" t="s">
        <v>2891</v>
      </c>
      <c r="I53" s="849">
        <v>117.38500213623047</v>
      </c>
      <c r="J53" s="849">
        <v>2</v>
      </c>
      <c r="K53" s="850">
        <v>234.77000427246094</v>
      </c>
    </row>
    <row r="54" spans="1:11" ht="14.4" customHeight="1" x14ac:dyDescent="0.3">
      <c r="A54" s="831" t="s">
        <v>543</v>
      </c>
      <c r="B54" s="832" t="s">
        <v>544</v>
      </c>
      <c r="C54" s="835" t="s">
        <v>560</v>
      </c>
      <c r="D54" s="863" t="s">
        <v>561</v>
      </c>
      <c r="E54" s="835" t="s">
        <v>2874</v>
      </c>
      <c r="F54" s="863" t="s">
        <v>2875</v>
      </c>
      <c r="G54" s="835" t="s">
        <v>2892</v>
      </c>
      <c r="H54" s="835" t="s">
        <v>2893</v>
      </c>
      <c r="I54" s="849">
        <v>17.979999542236328</v>
      </c>
      <c r="J54" s="849">
        <v>350</v>
      </c>
      <c r="K54" s="850">
        <v>6293</v>
      </c>
    </row>
    <row r="55" spans="1:11" ht="14.4" customHeight="1" x14ac:dyDescent="0.3">
      <c r="A55" s="831" t="s">
        <v>543</v>
      </c>
      <c r="B55" s="832" t="s">
        <v>544</v>
      </c>
      <c r="C55" s="835" t="s">
        <v>560</v>
      </c>
      <c r="D55" s="863" t="s">
        <v>561</v>
      </c>
      <c r="E55" s="835" t="s">
        <v>2874</v>
      </c>
      <c r="F55" s="863" t="s">
        <v>2875</v>
      </c>
      <c r="G55" s="835" t="s">
        <v>2894</v>
      </c>
      <c r="H55" s="835" t="s">
        <v>2895</v>
      </c>
      <c r="I55" s="849">
        <v>15.289999961853027</v>
      </c>
      <c r="J55" s="849">
        <v>50</v>
      </c>
      <c r="K55" s="850">
        <v>764.5</v>
      </c>
    </row>
    <row r="56" spans="1:11" ht="14.4" customHeight="1" x14ac:dyDescent="0.3">
      <c r="A56" s="831" t="s">
        <v>543</v>
      </c>
      <c r="B56" s="832" t="s">
        <v>544</v>
      </c>
      <c r="C56" s="835" t="s">
        <v>560</v>
      </c>
      <c r="D56" s="863" t="s">
        <v>561</v>
      </c>
      <c r="E56" s="835" t="s">
        <v>2874</v>
      </c>
      <c r="F56" s="863" t="s">
        <v>2875</v>
      </c>
      <c r="G56" s="835" t="s">
        <v>2896</v>
      </c>
      <c r="H56" s="835" t="s">
        <v>2897</v>
      </c>
      <c r="I56" s="849">
        <v>22.989999771118164</v>
      </c>
      <c r="J56" s="849">
        <v>20</v>
      </c>
      <c r="K56" s="850">
        <v>459.79998779296875</v>
      </c>
    </row>
    <row r="57" spans="1:11" ht="14.4" customHeight="1" x14ac:dyDescent="0.3">
      <c r="A57" s="831" t="s">
        <v>543</v>
      </c>
      <c r="B57" s="832" t="s">
        <v>544</v>
      </c>
      <c r="C57" s="835" t="s">
        <v>560</v>
      </c>
      <c r="D57" s="863" t="s">
        <v>561</v>
      </c>
      <c r="E57" s="835" t="s">
        <v>2874</v>
      </c>
      <c r="F57" s="863" t="s">
        <v>2875</v>
      </c>
      <c r="G57" s="835" t="s">
        <v>2898</v>
      </c>
      <c r="H57" s="835" t="s">
        <v>2899</v>
      </c>
      <c r="I57" s="849">
        <v>22.989999771118164</v>
      </c>
      <c r="J57" s="849">
        <v>60</v>
      </c>
      <c r="K57" s="850">
        <v>1379.3999633789062</v>
      </c>
    </row>
    <row r="58" spans="1:11" ht="14.4" customHeight="1" x14ac:dyDescent="0.3">
      <c r="A58" s="831" t="s">
        <v>543</v>
      </c>
      <c r="B58" s="832" t="s">
        <v>544</v>
      </c>
      <c r="C58" s="835" t="s">
        <v>560</v>
      </c>
      <c r="D58" s="863" t="s">
        <v>561</v>
      </c>
      <c r="E58" s="835" t="s">
        <v>2874</v>
      </c>
      <c r="F58" s="863" t="s">
        <v>2875</v>
      </c>
      <c r="G58" s="835" t="s">
        <v>2900</v>
      </c>
      <c r="H58" s="835" t="s">
        <v>2901</v>
      </c>
      <c r="I58" s="849">
        <v>22.989999771118164</v>
      </c>
      <c r="J58" s="849">
        <v>30</v>
      </c>
      <c r="K58" s="850">
        <v>689.69998168945312</v>
      </c>
    </row>
    <row r="59" spans="1:11" ht="14.4" customHeight="1" x14ac:dyDescent="0.3">
      <c r="A59" s="831" t="s">
        <v>543</v>
      </c>
      <c r="B59" s="832" t="s">
        <v>544</v>
      </c>
      <c r="C59" s="835" t="s">
        <v>560</v>
      </c>
      <c r="D59" s="863" t="s">
        <v>561</v>
      </c>
      <c r="E59" s="835" t="s">
        <v>2874</v>
      </c>
      <c r="F59" s="863" t="s">
        <v>2875</v>
      </c>
      <c r="G59" s="835" t="s">
        <v>2902</v>
      </c>
      <c r="H59" s="835" t="s">
        <v>2903</v>
      </c>
      <c r="I59" s="849">
        <v>7.7399997711181641</v>
      </c>
      <c r="J59" s="849">
        <v>100</v>
      </c>
      <c r="K59" s="850">
        <v>774.4000244140625</v>
      </c>
    </row>
    <row r="60" spans="1:11" ht="14.4" customHeight="1" x14ac:dyDescent="0.3">
      <c r="A60" s="831" t="s">
        <v>543</v>
      </c>
      <c r="B60" s="832" t="s">
        <v>544</v>
      </c>
      <c r="C60" s="835" t="s">
        <v>560</v>
      </c>
      <c r="D60" s="863" t="s">
        <v>561</v>
      </c>
      <c r="E60" s="835" t="s">
        <v>2874</v>
      </c>
      <c r="F60" s="863" t="s">
        <v>2875</v>
      </c>
      <c r="G60" s="835" t="s">
        <v>2904</v>
      </c>
      <c r="H60" s="835" t="s">
        <v>2905</v>
      </c>
      <c r="I60" s="849">
        <v>4.0300002098083496</v>
      </c>
      <c r="J60" s="849">
        <v>100</v>
      </c>
      <c r="K60" s="850">
        <v>403</v>
      </c>
    </row>
    <row r="61" spans="1:11" ht="14.4" customHeight="1" x14ac:dyDescent="0.3">
      <c r="A61" s="831" t="s">
        <v>543</v>
      </c>
      <c r="B61" s="832" t="s">
        <v>544</v>
      </c>
      <c r="C61" s="835" t="s">
        <v>560</v>
      </c>
      <c r="D61" s="863" t="s">
        <v>561</v>
      </c>
      <c r="E61" s="835" t="s">
        <v>2874</v>
      </c>
      <c r="F61" s="863" t="s">
        <v>2875</v>
      </c>
      <c r="G61" s="835" t="s">
        <v>2906</v>
      </c>
      <c r="H61" s="835" t="s">
        <v>2907</v>
      </c>
      <c r="I61" s="849">
        <v>9.6800003051757812</v>
      </c>
      <c r="J61" s="849">
        <v>330</v>
      </c>
      <c r="K61" s="850">
        <v>3194.4000244140625</v>
      </c>
    </row>
    <row r="62" spans="1:11" ht="14.4" customHeight="1" x14ac:dyDescent="0.3">
      <c r="A62" s="831" t="s">
        <v>543</v>
      </c>
      <c r="B62" s="832" t="s">
        <v>544</v>
      </c>
      <c r="C62" s="835" t="s">
        <v>560</v>
      </c>
      <c r="D62" s="863" t="s">
        <v>561</v>
      </c>
      <c r="E62" s="835" t="s">
        <v>2874</v>
      </c>
      <c r="F62" s="863" t="s">
        <v>2875</v>
      </c>
      <c r="G62" s="835" t="s">
        <v>2908</v>
      </c>
      <c r="H62" s="835" t="s">
        <v>2909</v>
      </c>
      <c r="I62" s="849">
        <v>3.1500000953674316</v>
      </c>
      <c r="J62" s="849">
        <v>30</v>
      </c>
      <c r="K62" s="850">
        <v>94.5</v>
      </c>
    </row>
    <row r="63" spans="1:11" ht="14.4" customHeight="1" x14ac:dyDescent="0.3">
      <c r="A63" s="831" t="s">
        <v>543</v>
      </c>
      <c r="B63" s="832" t="s">
        <v>544</v>
      </c>
      <c r="C63" s="835" t="s">
        <v>560</v>
      </c>
      <c r="D63" s="863" t="s">
        <v>561</v>
      </c>
      <c r="E63" s="835" t="s">
        <v>2874</v>
      </c>
      <c r="F63" s="863" t="s">
        <v>2875</v>
      </c>
      <c r="G63" s="835" t="s">
        <v>2910</v>
      </c>
      <c r="H63" s="835" t="s">
        <v>2911</v>
      </c>
      <c r="I63" s="849">
        <v>2.0549999475479126</v>
      </c>
      <c r="J63" s="849">
        <v>45</v>
      </c>
      <c r="K63" s="850">
        <v>92.450000762939453</v>
      </c>
    </row>
    <row r="64" spans="1:11" ht="14.4" customHeight="1" x14ac:dyDescent="0.3">
      <c r="A64" s="831" t="s">
        <v>543</v>
      </c>
      <c r="B64" s="832" t="s">
        <v>544</v>
      </c>
      <c r="C64" s="835" t="s">
        <v>560</v>
      </c>
      <c r="D64" s="863" t="s">
        <v>561</v>
      </c>
      <c r="E64" s="835" t="s">
        <v>2874</v>
      </c>
      <c r="F64" s="863" t="s">
        <v>2875</v>
      </c>
      <c r="G64" s="835" t="s">
        <v>2912</v>
      </c>
      <c r="H64" s="835" t="s">
        <v>2913</v>
      </c>
      <c r="I64" s="849">
        <v>2.4600000381469727</v>
      </c>
      <c r="J64" s="849">
        <v>400</v>
      </c>
      <c r="K64" s="850">
        <v>984</v>
      </c>
    </row>
    <row r="65" spans="1:11" ht="14.4" customHeight="1" x14ac:dyDescent="0.3">
      <c r="A65" s="831" t="s">
        <v>543</v>
      </c>
      <c r="B65" s="832" t="s">
        <v>544</v>
      </c>
      <c r="C65" s="835" t="s">
        <v>560</v>
      </c>
      <c r="D65" s="863" t="s">
        <v>561</v>
      </c>
      <c r="E65" s="835" t="s">
        <v>2874</v>
      </c>
      <c r="F65" s="863" t="s">
        <v>2875</v>
      </c>
      <c r="G65" s="835" t="s">
        <v>2914</v>
      </c>
      <c r="H65" s="835" t="s">
        <v>2915</v>
      </c>
      <c r="I65" s="849">
        <v>0.25</v>
      </c>
      <c r="J65" s="849">
        <v>500</v>
      </c>
      <c r="K65" s="850">
        <v>125</v>
      </c>
    </row>
    <row r="66" spans="1:11" ht="14.4" customHeight="1" x14ac:dyDescent="0.3">
      <c r="A66" s="831" t="s">
        <v>543</v>
      </c>
      <c r="B66" s="832" t="s">
        <v>544</v>
      </c>
      <c r="C66" s="835" t="s">
        <v>560</v>
      </c>
      <c r="D66" s="863" t="s">
        <v>561</v>
      </c>
      <c r="E66" s="835" t="s">
        <v>2874</v>
      </c>
      <c r="F66" s="863" t="s">
        <v>2875</v>
      </c>
      <c r="G66" s="835" t="s">
        <v>2916</v>
      </c>
      <c r="H66" s="835" t="s">
        <v>2917</v>
      </c>
      <c r="I66" s="849">
        <v>13.310000419616699</v>
      </c>
      <c r="J66" s="849">
        <v>100</v>
      </c>
      <c r="K66" s="850">
        <v>1331</v>
      </c>
    </row>
    <row r="67" spans="1:11" ht="14.4" customHeight="1" x14ac:dyDescent="0.3">
      <c r="A67" s="831" t="s">
        <v>543</v>
      </c>
      <c r="B67" s="832" t="s">
        <v>544</v>
      </c>
      <c r="C67" s="835" t="s">
        <v>560</v>
      </c>
      <c r="D67" s="863" t="s">
        <v>561</v>
      </c>
      <c r="E67" s="835" t="s">
        <v>2874</v>
      </c>
      <c r="F67" s="863" t="s">
        <v>2875</v>
      </c>
      <c r="G67" s="835" t="s">
        <v>2918</v>
      </c>
      <c r="H67" s="835" t="s">
        <v>2919</v>
      </c>
      <c r="I67" s="849">
        <v>2.4200000762939453</v>
      </c>
      <c r="J67" s="849">
        <v>100</v>
      </c>
      <c r="K67" s="850">
        <v>242</v>
      </c>
    </row>
    <row r="68" spans="1:11" ht="14.4" customHeight="1" x14ac:dyDescent="0.3">
      <c r="A68" s="831" t="s">
        <v>543</v>
      </c>
      <c r="B68" s="832" t="s">
        <v>544</v>
      </c>
      <c r="C68" s="835" t="s">
        <v>560</v>
      </c>
      <c r="D68" s="863" t="s">
        <v>561</v>
      </c>
      <c r="E68" s="835" t="s">
        <v>2874</v>
      </c>
      <c r="F68" s="863" t="s">
        <v>2875</v>
      </c>
      <c r="G68" s="835" t="s">
        <v>2920</v>
      </c>
      <c r="H68" s="835" t="s">
        <v>2921</v>
      </c>
      <c r="I68" s="849">
        <v>24.430000305175781</v>
      </c>
      <c r="J68" s="849">
        <v>4</v>
      </c>
      <c r="K68" s="850">
        <v>97.720001220703125</v>
      </c>
    </row>
    <row r="69" spans="1:11" ht="14.4" customHeight="1" x14ac:dyDescent="0.3">
      <c r="A69" s="831" t="s">
        <v>543</v>
      </c>
      <c r="B69" s="832" t="s">
        <v>544</v>
      </c>
      <c r="C69" s="835" t="s">
        <v>560</v>
      </c>
      <c r="D69" s="863" t="s">
        <v>561</v>
      </c>
      <c r="E69" s="835" t="s">
        <v>2874</v>
      </c>
      <c r="F69" s="863" t="s">
        <v>2875</v>
      </c>
      <c r="G69" s="835" t="s">
        <v>2922</v>
      </c>
      <c r="H69" s="835" t="s">
        <v>2923</v>
      </c>
      <c r="I69" s="849">
        <v>9.1999998092651367</v>
      </c>
      <c r="J69" s="849">
        <v>600</v>
      </c>
      <c r="K69" s="850">
        <v>5520</v>
      </c>
    </row>
    <row r="70" spans="1:11" ht="14.4" customHeight="1" x14ac:dyDescent="0.3">
      <c r="A70" s="831" t="s">
        <v>543</v>
      </c>
      <c r="B70" s="832" t="s">
        <v>544</v>
      </c>
      <c r="C70" s="835" t="s">
        <v>560</v>
      </c>
      <c r="D70" s="863" t="s">
        <v>561</v>
      </c>
      <c r="E70" s="835" t="s">
        <v>2874</v>
      </c>
      <c r="F70" s="863" t="s">
        <v>2875</v>
      </c>
      <c r="G70" s="835" t="s">
        <v>2924</v>
      </c>
      <c r="H70" s="835" t="s">
        <v>2925</v>
      </c>
      <c r="I70" s="849">
        <v>6.2899999618530273</v>
      </c>
      <c r="J70" s="849">
        <v>5</v>
      </c>
      <c r="K70" s="850">
        <v>31.450000762939453</v>
      </c>
    </row>
    <row r="71" spans="1:11" ht="14.4" customHeight="1" x14ac:dyDescent="0.3">
      <c r="A71" s="831" t="s">
        <v>543</v>
      </c>
      <c r="B71" s="832" t="s">
        <v>544</v>
      </c>
      <c r="C71" s="835" t="s">
        <v>560</v>
      </c>
      <c r="D71" s="863" t="s">
        <v>561</v>
      </c>
      <c r="E71" s="835" t="s">
        <v>2874</v>
      </c>
      <c r="F71" s="863" t="s">
        <v>2875</v>
      </c>
      <c r="G71" s="835" t="s">
        <v>2926</v>
      </c>
      <c r="H71" s="835" t="s">
        <v>2927</v>
      </c>
      <c r="I71" s="849">
        <v>172.5</v>
      </c>
      <c r="J71" s="849">
        <v>1</v>
      </c>
      <c r="K71" s="850">
        <v>172.5</v>
      </c>
    </row>
    <row r="72" spans="1:11" ht="14.4" customHeight="1" x14ac:dyDescent="0.3">
      <c r="A72" s="831" t="s">
        <v>543</v>
      </c>
      <c r="B72" s="832" t="s">
        <v>544</v>
      </c>
      <c r="C72" s="835" t="s">
        <v>560</v>
      </c>
      <c r="D72" s="863" t="s">
        <v>561</v>
      </c>
      <c r="E72" s="835" t="s">
        <v>2874</v>
      </c>
      <c r="F72" s="863" t="s">
        <v>2875</v>
      </c>
      <c r="G72" s="835" t="s">
        <v>2928</v>
      </c>
      <c r="H72" s="835" t="s">
        <v>2929</v>
      </c>
      <c r="I72" s="849">
        <v>6.1733333269755049</v>
      </c>
      <c r="J72" s="849">
        <v>200</v>
      </c>
      <c r="K72" s="850">
        <v>1234.5</v>
      </c>
    </row>
    <row r="73" spans="1:11" ht="14.4" customHeight="1" x14ac:dyDescent="0.3">
      <c r="A73" s="831" t="s">
        <v>543</v>
      </c>
      <c r="B73" s="832" t="s">
        <v>544</v>
      </c>
      <c r="C73" s="835" t="s">
        <v>560</v>
      </c>
      <c r="D73" s="863" t="s">
        <v>561</v>
      </c>
      <c r="E73" s="835" t="s">
        <v>2874</v>
      </c>
      <c r="F73" s="863" t="s">
        <v>2875</v>
      </c>
      <c r="G73" s="835" t="s">
        <v>2930</v>
      </c>
      <c r="H73" s="835" t="s">
        <v>2931</v>
      </c>
      <c r="I73" s="849">
        <v>34.5</v>
      </c>
      <c r="J73" s="849">
        <v>40</v>
      </c>
      <c r="K73" s="850">
        <v>1380</v>
      </c>
    </row>
    <row r="74" spans="1:11" ht="14.4" customHeight="1" x14ac:dyDescent="0.3">
      <c r="A74" s="831" t="s">
        <v>543</v>
      </c>
      <c r="B74" s="832" t="s">
        <v>544</v>
      </c>
      <c r="C74" s="835" t="s">
        <v>560</v>
      </c>
      <c r="D74" s="863" t="s">
        <v>561</v>
      </c>
      <c r="E74" s="835" t="s">
        <v>2874</v>
      </c>
      <c r="F74" s="863" t="s">
        <v>2875</v>
      </c>
      <c r="G74" s="835" t="s">
        <v>2932</v>
      </c>
      <c r="H74" s="835" t="s">
        <v>2933</v>
      </c>
      <c r="I74" s="849">
        <v>197.57000732421875</v>
      </c>
      <c r="J74" s="849">
        <v>8</v>
      </c>
      <c r="K74" s="850">
        <v>1580.5599975585937</v>
      </c>
    </row>
    <row r="75" spans="1:11" ht="14.4" customHeight="1" x14ac:dyDescent="0.3">
      <c r="A75" s="831" t="s">
        <v>543</v>
      </c>
      <c r="B75" s="832" t="s">
        <v>544</v>
      </c>
      <c r="C75" s="835" t="s">
        <v>560</v>
      </c>
      <c r="D75" s="863" t="s">
        <v>561</v>
      </c>
      <c r="E75" s="835" t="s">
        <v>2874</v>
      </c>
      <c r="F75" s="863" t="s">
        <v>2875</v>
      </c>
      <c r="G75" s="835" t="s">
        <v>2934</v>
      </c>
      <c r="H75" s="835" t="s">
        <v>2935</v>
      </c>
      <c r="I75" s="849">
        <v>1.0900000333786011</v>
      </c>
      <c r="J75" s="849">
        <v>800</v>
      </c>
      <c r="K75" s="850">
        <v>872</v>
      </c>
    </row>
    <row r="76" spans="1:11" ht="14.4" customHeight="1" x14ac:dyDescent="0.3">
      <c r="A76" s="831" t="s">
        <v>543</v>
      </c>
      <c r="B76" s="832" t="s">
        <v>544</v>
      </c>
      <c r="C76" s="835" t="s">
        <v>560</v>
      </c>
      <c r="D76" s="863" t="s">
        <v>561</v>
      </c>
      <c r="E76" s="835" t="s">
        <v>2874</v>
      </c>
      <c r="F76" s="863" t="s">
        <v>2875</v>
      </c>
      <c r="G76" s="835" t="s">
        <v>2936</v>
      </c>
      <c r="H76" s="835" t="s">
        <v>2937</v>
      </c>
      <c r="I76" s="849">
        <v>0.47999998927116394</v>
      </c>
      <c r="J76" s="849">
        <v>500</v>
      </c>
      <c r="K76" s="850">
        <v>240</v>
      </c>
    </row>
    <row r="77" spans="1:11" ht="14.4" customHeight="1" x14ac:dyDescent="0.3">
      <c r="A77" s="831" t="s">
        <v>543</v>
      </c>
      <c r="B77" s="832" t="s">
        <v>544</v>
      </c>
      <c r="C77" s="835" t="s">
        <v>560</v>
      </c>
      <c r="D77" s="863" t="s">
        <v>561</v>
      </c>
      <c r="E77" s="835" t="s">
        <v>2874</v>
      </c>
      <c r="F77" s="863" t="s">
        <v>2875</v>
      </c>
      <c r="G77" s="835" t="s">
        <v>2938</v>
      </c>
      <c r="H77" s="835" t="s">
        <v>2939</v>
      </c>
      <c r="I77" s="849">
        <v>1.6699999570846558</v>
      </c>
      <c r="J77" s="849">
        <v>500</v>
      </c>
      <c r="K77" s="850">
        <v>835</v>
      </c>
    </row>
    <row r="78" spans="1:11" ht="14.4" customHeight="1" x14ac:dyDescent="0.3">
      <c r="A78" s="831" t="s">
        <v>543</v>
      </c>
      <c r="B78" s="832" t="s">
        <v>544</v>
      </c>
      <c r="C78" s="835" t="s">
        <v>560</v>
      </c>
      <c r="D78" s="863" t="s">
        <v>561</v>
      </c>
      <c r="E78" s="835" t="s">
        <v>2874</v>
      </c>
      <c r="F78" s="863" t="s">
        <v>2875</v>
      </c>
      <c r="G78" s="835" t="s">
        <v>2940</v>
      </c>
      <c r="H78" s="835" t="s">
        <v>2941</v>
      </c>
      <c r="I78" s="849">
        <v>0.67000001668930054</v>
      </c>
      <c r="J78" s="849">
        <v>500</v>
      </c>
      <c r="K78" s="850">
        <v>335</v>
      </c>
    </row>
    <row r="79" spans="1:11" ht="14.4" customHeight="1" x14ac:dyDescent="0.3">
      <c r="A79" s="831" t="s">
        <v>543</v>
      </c>
      <c r="B79" s="832" t="s">
        <v>544</v>
      </c>
      <c r="C79" s="835" t="s">
        <v>560</v>
      </c>
      <c r="D79" s="863" t="s">
        <v>561</v>
      </c>
      <c r="E79" s="835" t="s">
        <v>2874</v>
      </c>
      <c r="F79" s="863" t="s">
        <v>2875</v>
      </c>
      <c r="G79" s="835" t="s">
        <v>2942</v>
      </c>
      <c r="H79" s="835" t="s">
        <v>2943</v>
      </c>
      <c r="I79" s="849">
        <v>7.429999828338623</v>
      </c>
      <c r="J79" s="849">
        <v>50</v>
      </c>
      <c r="K79" s="850">
        <v>371.5</v>
      </c>
    </row>
    <row r="80" spans="1:11" ht="14.4" customHeight="1" x14ac:dyDescent="0.3">
      <c r="A80" s="831" t="s">
        <v>543</v>
      </c>
      <c r="B80" s="832" t="s">
        <v>544</v>
      </c>
      <c r="C80" s="835" t="s">
        <v>560</v>
      </c>
      <c r="D80" s="863" t="s">
        <v>561</v>
      </c>
      <c r="E80" s="835" t="s">
        <v>2874</v>
      </c>
      <c r="F80" s="863" t="s">
        <v>2875</v>
      </c>
      <c r="G80" s="835" t="s">
        <v>2944</v>
      </c>
      <c r="H80" s="835" t="s">
        <v>2945</v>
      </c>
      <c r="I80" s="849">
        <v>8.8400001525878906</v>
      </c>
      <c r="J80" s="849">
        <v>5</v>
      </c>
      <c r="K80" s="850">
        <v>44.200000762939453</v>
      </c>
    </row>
    <row r="81" spans="1:11" ht="14.4" customHeight="1" x14ac:dyDescent="0.3">
      <c r="A81" s="831" t="s">
        <v>543</v>
      </c>
      <c r="B81" s="832" t="s">
        <v>544</v>
      </c>
      <c r="C81" s="835" t="s">
        <v>560</v>
      </c>
      <c r="D81" s="863" t="s">
        <v>561</v>
      </c>
      <c r="E81" s="835" t="s">
        <v>2874</v>
      </c>
      <c r="F81" s="863" t="s">
        <v>2875</v>
      </c>
      <c r="G81" s="835" t="s">
        <v>2946</v>
      </c>
      <c r="H81" s="835" t="s">
        <v>2947</v>
      </c>
      <c r="I81" s="849">
        <v>8.4700002670288086</v>
      </c>
      <c r="J81" s="849">
        <v>1920</v>
      </c>
      <c r="K81" s="850">
        <v>16262.400390625</v>
      </c>
    </row>
    <row r="82" spans="1:11" ht="14.4" customHeight="1" x14ac:dyDescent="0.3">
      <c r="A82" s="831" t="s">
        <v>543</v>
      </c>
      <c r="B82" s="832" t="s">
        <v>544</v>
      </c>
      <c r="C82" s="835" t="s">
        <v>560</v>
      </c>
      <c r="D82" s="863" t="s">
        <v>561</v>
      </c>
      <c r="E82" s="835" t="s">
        <v>2874</v>
      </c>
      <c r="F82" s="863" t="s">
        <v>2875</v>
      </c>
      <c r="G82" s="835" t="s">
        <v>2948</v>
      </c>
      <c r="H82" s="835" t="s">
        <v>2949</v>
      </c>
      <c r="I82" s="849">
        <v>2.1800000667572021</v>
      </c>
      <c r="J82" s="849">
        <v>100</v>
      </c>
      <c r="K82" s="850">
        <v>218</v>
      </c>
    </row>
    <row r="83" spans="1:11" ht="14.4" customHeight="1" x14ac:dyDescent="0.3">
      <c r="A83" s="831" t="s">
        <v>543</v>
      </c>
      <c r="B83" s="832" t="s">
        <v>544</v>
      </c>
      <c r="C83" s="835" t="s">
        <v>560</v>
      </c>
      <c r="D83" s="863" t="s">
        <v>561</v>
      </c>
      <c r="E83" s="835" t="s">
        <v>2874</v>
      </c>
      <c r="F83" s="863" t="s">
        <v>2875</v>
      </c>
      <c r="G83" s="835" t="s">
        <v>2950</v>
      </c>
      <c r="H83" s="835" t="s">
        <v>2951</v>
      </c>
      <c r="I83" s="849">
        <v>42.349998474121094</v>
      </c>
      <c r="J83" s="849">
        <v>2</v>
      </c>
      <c r="K83" s="850">
        <v>84.699996948242188</v>
      </c>
    </row>
    <row r="84" spans="1:11" ht="14.4" customHeight="1" x14ac:dyDescent="0.3">
      <c r="A84" s="831" t="s">
        <v>543</v>
      </c>
      <c r="B84" s="832" t="s">
        <v>544</v>
      </c>
      <c r="C84" s="835" t="s">
        <v>560</v>
      </c>
      <c r="D84" s="863" t="s">
        <v>561</v>
      </c>
      <c r="E84" s="835" t="s">
        <v>2874</v>
      </c>
      <c r="F84" s="863" t="s">
        <v>2875</v>
      </c>
      <c r="G84" s="835" t="s">
        <v>2952</v>
      </c>
      <c r="H84" s="835" t="s">
        <v>2953</v>
      </c>
      <c r="I84" s="849">
        <v>1.0299999713897705</v>
      </c>
      <c r="J84" s="849">
        <v>225</v>
      </c>
      <c r="K84" s="850">
        <v>231.75</v>
      </c>
    </row>
    <row r="85" spans="1:11" ht="14.4" customHeight="1" x14ac:dyDescent="0.3">
      <c r="A85" s="831" t="s">
        <v>543</v>
      </c>
      <c r="B85" s="832" t="s">
        <v>544</v>
      </c>
      <c r="C85" s="835" t="s">
        <v>560</v>
      </c>
      <c r="D85" s="863" t="s">
        <v>561</v>
      </c>
      <c r="E85" s="835" t="s">
        <v>2874</v>
      </c>
      <c r="F85" s="863" t="s">
        <v>2875</v>
      </c>
      <c r="G85" s="835" t="s">
        <v>2954</v>
      </c>
      <c r="H85" s="835" t="s">
        <v>2955</v>
      </c>
      <c r="I85" s="849">
        <v>3.130000114440918</v>
      </c>
      <c r="J85" s="849">
        <v>100</v>
      </c>
      <c r="K85" s="850">
        <v>313</v>
      </c>
    </row>
    <row r="86" spans="1:11" ht="14.4" customHeight="1" x14ac:dyDescent="0.3">
      <c r="A86" s="831" t="s">
        <v>543</v>
      </c>
      <c r="B86" s="832" t="s">
        <v>544</v>
      </c>
      <c r="C86" s="835" t="s">
        <v>560</v>
      </c>
      <c r="D86" s="863" t="s">
        <v>561</v>
      </c>
      <c r="E86" s="835" t="s">
        <v>2874</v>
      </c>
      <c r="F86" s="863" t="s">
        <v>2875</v>
      </c>
      <c r="G86" s="835" t="s">
        <v>2956</v>
      </c>
      <c r="H86" s="835" t="s">
        <v>2957</v>
      </c>
      <c r="I86" s="849">
        <v>0.4699999988079071</v>
      </c>
      <c r="J86" s="849">
        <v>100</v>
      </c>
      <c r="K86" s="850">
        <v>47</v>
      </c>
    </row>
    <row r="87" spans="1:11" ht="14.4" customHeight="1" x14ac:dyDescent="0.3">
      <c r="A87" s="831" t="s">
        <v>543</v>
      </c>
      <c r="B87" s="832" t="s">
        <v>544</v>
      </c>
      <c r="C87" s="835" t="s">
        <v>560</v>
      </c>
      <c r="D87" s="863" t="s">
        <v>561</v>
      </c>
      <c r="E87" s="835" t="s">
        <v>2874</v>
      </c>
      <c r="F87" s="863" t="s">
        <v>2875</v>
      </c>
      <c r="G87" s="835" t="s">
        <v>2958</v>
      </c>
      <c r="H87" s="835" t="s">
        <v>2959</v>
      </c>
      <c r="I87" s="849">
        <v>2.369999885559082</v>
      </c>
      <c r="J87" s="849">
        <v>350</v>
      </c>
      <c r="K87" s="850">
        <v>829.5</v>
      </c>
    </row>
    <row r="88" spans="1:11" ht="14.4" customHeight="1" x14ac:dyDescent="0.3">
      <c r="A88" s="831" t="s">
        <v>543</v>
      </c>
      <c r="B88" s="832" t="s">
        <v>544</v>
      </c>
      <c r="C88" s="835" t="s">
        <v>560</v>
      </c>
      <c r="D88" s="863" t="s">
        <v>561</v>
      </c>
      <c r="E88" s="835" t="s">
        <v>2874</v>
      </c>
      <c r="F88" s="863" t="s">
        <v>2875</v>
      </c>
      <c r="G88" s="835" t="s">
        <v>2960</v>
      </c>
      <c r="H88" s="835" t="s">
        <v>2961</v>
      </c>
      <c r="I88" s="849">
        <v>1.9800000190734863</v>
      </c>
      <c r="J88" s="849">
        <v>10</v>
      </c>
      <c r="K88" s="850">
        <v>19.799999237060547</v>
      </c>
    </row>
    <row r="89" spans="1:11" ht="14.4" customHeight="1" x14ac:dyDescent="0.3">
      <c r="A89" s="831" t="s">
        <v>543</v>
      </c>
      <c r="B89" s="832" t="s">
        <v>544</v>
      </c>
      <c r="C89" s="835" t="s">
        <v>560</v>
      </c>
      <c r="D89" s="863" t="s">
        <v>561</v>
      </c>
      <c r="E89" s="835" t="s">
        <v>2874</v>
      </c>
      <c r="F89" s="863" t="s">
        <v>2875</v>
      </c>
      <c r="G89" s="835" t="s">
        <v>2962</v>
      </c>
      <c r="H89" s="835" t="s">
        <v>2963</v>
      </c>
      <c r="I89" s="849">
        <v>2.0499999523162842</v>
      </c>
      <c r="J89" s="849">
        <v>50</v>
      </c>
      <c r="K89" s="850">
        <v>102.5</v>
      </c>
    </row>
    <row r="90" spans="1:11" ht="14.4" customHeight="1" x14ac:dyDescent="0.3">
      <c r="A90" s="831" t="s">
        <v>543</v>
      </c>
      <c r="B90" s="832" t="s">
        <v>544</v>
      </c>
      <c r="C90" s="835" t="s">
        <v>560</v>
      </c>
      <c r="D90" s="863" t="s">
        <v>561</v>
      </c>
      <c r="E90" s="835" t="s">
        <v>2874</v>
      </c>
      <c r="F90" s="863" t="s">
        <v>2875</v>
      </c>
      <c r="G90" s="835" t="s">
        <v>2964</v>
      </c>
      <c r="H90" s="835" t="s">
        <v>2965</v>
      </c>
      <c r="I90" s="849">
        <v>2.7000000476837158</v>
      </c>
      <c r="J90" s="849">
        <v>400</v>
      </c>
      <c r="K90" s="850">
        <v>1080</v>
      </c>
    </row>
    <row r="91" spans="1:11" ht="14.4" customHeight="1" x14ac:dyDescent="0.3">
      <c r="A91" s="831" t="s">
        <v>543</v>
      </c>
      <c r="B91" s="832" t="s">
        <v>544</v>
      </c>
      <c r="C91" s="835" t="s">
        <v>560</v>
      </c>
      <c r="D91" s="863" t="s">
        <v>561</v>
      </c>
      <c r="E91" s="835" t="s">
        <v>2874</v>
      </c>
      <c r="F91" s="863" t="s">
        <v>2875</v>
      </c>
      <c r="G91" s="835" t="s">
        <v>2966</v>
      </c>
      <c r="H91" s="835" t="s">
        <v>2967</v>
      </c>
      <c r="I91" s="849">
        <v>1.9199999570846558</v>
      </c>
      <c r="J91" s="849">
        <v>50</v>
      </c>
      <c r="K91" s="850">
        <v>96</v>
      </c>
    </row>
    <row r="92" spans="1:11" ht="14.4" customHeight="1" x14ac:dyDescent="0.3">
      <c r="A92" s="831" t="s">
        <v>543</v>
      </c>
      <c r="B92" s="832" t="s">
        <v>544</v>
      </c>
      <c r="C92" s="835" t="s">
        <v>560</v>
      </c>
      <c r="D92" s="863" t="s">
        <v>561</v>
      </c>
      <c r="E92" s="835" t="s">
        <v>2874</v>
      </c>
      <c r="F92" s="863" t="s">
        <v>2875</v>
      </c>
      <c r="G92" s="835" t="s">
        <v>2968</v>
      </c>
      <c r="H92" s="835" t="s">
        <v>2969</v>
      </c>
      <c r="I92" s="849">
        <v>3.0999999046325684</v>
      </c>
      <c r="J92" s="849">
        <v>150</v>
      </c>
      <c r="K92" s="850">
        <v>465</v>
      </c>
    </row>
    <row r="93" spans="1:11" ht="14.4" customHeight="1" x14ac:dyDescent="0.3">
      <c r="A93" s="831" t="s">
        <v>543</v>
      </c>
      <c r="B93" s="832" t="s">
        <v>544</v>
      </c>
      <c r="C93" s="835" t="s">
        <v>560</v>
      </c>
      <c r="D93" s="863" t="s">
        <v>561</v>
      </c>
      <c r="E93" s="835" t="s">
        <v>2874</v>
      </c>
      <c r="F93" s="863" t="s">
        <v>2875</v>
      </c>
      <c r="G93" s="835" t="s">
        <v>2970</v>
      </c>
      <c r="H93" s="835" t="s">
        <v>2971</v>
      </c>
      <c r="I93" s="849">
        <v>4.429999828338623</v>
      </c>
      <c r="J93" s="849">
        <v>10</v>
      </c>
      <c r="K93" s="850">
        <v>44.299999237060547</v>
      </c>
    </row>
    <row r="94" spans="1:11" ht="14.4" customHeight="1" x14ac:dyDescent="0.3">
      <c r="A94" s="831" t="s">
        <v>543</v>
      </c>
      <c r="B94" s="832" t="s">
        <v>544</v>
      </c>
      <c r="C94" s="835" t="s">
        <v>560</v>
      </c>
      <c r="D94" s="863" t="s">
        <v>561</v>
      </c>
      <c r="E94" s="835" t="s">
        <v>2874</v>
      </c>
      <c r="F94" s="863" t="s">
        <v>2875</v>
      </c>
      <c r="G94" s="835" t="s">
        <v>2972</v>
      </c>
      <c r="H94" s="835" t="s">
        <v>2973</v>
      </c>
      <c r="I94" s="849">
        <v>2.1700000762939453</v>
      </c>
      <c r="J94" s="849">
        <v>150</v>
      </c>
      <c r="K94" s="850">
        <v>325.5</v>
      </c>
    </row>
    <row r="95" spans="1:11" ht="14.4" customHeight="1" x14ac:dyDescent="0.3">
      <c r="A95" s="831" t="s">
        <v>543</v>
      </c>
      <c r="B95" s="832" t="s">
        <v>544</v>
      </c>
      <c r="C95" s="835" t="s">
        <v>560</v>
      </c>
      <c r="D95" s="863" t="s">
        <v>561</v>
      </c>
      <c r="E95" s="835" t="s">
        <v>2874</v>
      </c>
      <c r="F95" s="863" t="s">
        <v>2875</v>
      </c>
      <c r="G95" s="835" t="s">
        <v>2974</v>
      </c>
      <c r="H95" s="835" t="s">
        <v>2975</v>
      </c>
      <c r="I95" s="849">
        <v>21.239999771118164</v>
      </c>
      <c r="J95" s="849">
        <v>90</v>
      </c>
      <c r="K95" s="850">
        <v>1911.5999755859375</v>
      </c>
    </row>
    <row r="96" spans="1:11" ht="14.4" customHeight="1" x14ac:dyDescent="0.3">
      <c r="A96" s="831" t="s">
        <v>543</v>
      </c>
      <c r="B96" s="832" t="s">
        <v>544</v>
      </c>
      <c r="C96" s="835" t="s">
        <v>560</v>
      </c>
      <c r="D96" s="863" t="s">
        <v>561</v>
      </c>
      <c r="E96" s="835" t="s">
        <v>2874</v>
      </c>
      <c r="F96" s="863" t="s">
        <v>2875</v>
      </c>
      <c r="G96" s="835" t="s">
        <v>2976</v>
      </c>
      <c r="H96" s="835" t="s">
        <v>2977</v>
      </c>
      <c r="I96" s="849">
        <v>5</v>
      </c>
      <c r="J96" s="849">
        <v>150</v>
      </c>
      <c r="K96" s="850">
        <v>750</v>
      </c>
    </row>
    <row r="97" spans="1:11" ht="14.4" customHeight="1" x14ac:dyDescent="0.3">
      <c r="A97" s="831" t="s">
        <v>543</v>
      </c>
      <c r="B97" s="832" t="s">
        <v>544</v>
      </c>
      <c r="C97" s="835" t="s">
        <v>560</v>
      </c>
      <c r="D97" s="863" t="s">
        <v>561</v>
      </c>
      <c r="E97" s="835" t="s">
        <v>2874</v>
      </c>
      <c r="F97" s="863" t="s">
        <v>2875</v>
      </c>
      <c r="G97" s="835" t="s">
        <v>2978</v>
      </c>
      <c r="H97" s="835" t="s">
        <v>2979</v>
      </c>
      <c r="I97" s="849">
        <v>2.5199999809265137</v>
      </c>
      <c r="J97" s="849">
        <v>100</v>
      </c>
      <c r="K97" s="850">
        <v>252</v>
      </c>
    </row>
    <row r="98" spans="1:11" ht="14.4" customHeight="1" x14ac:dyDescent="0.3">
      <c r="A98" s="831" t="s">
        <v>543</v>
      </c>
      <c r="B98" s="832" t="s">
        <v>544</v>
      </c>
      <c r="C98" s="835" t="s">
        <v>560</v>
      </c>
      <c r="D98" s="863" t="s">
        <v>561</v>
      </c>
      <c r="E98" s="835" t="s">
        <v>2874</v>
      </c>
      <c r="F98" s="863" t="s">
        <v>2875</v>
      </c>
      <c r="G98" s="835" t="s">
        <v>2980</v>
      </c>
      <c r="H98" s="835" t="s">
        <v>2981</v>
      </c>
      <c r="I98" s="849">
        <v>21.239999771118164</v>
      </c>
      <c r="J98" s="849">
        <v>30</v>
      </c>
      <c r="K98" s="850">
        <v>637.19998168945312</v>
      </c>
    </row>
    <row r="99" spans="1:11" ht="14.4" customHeight="1" x14ac:dyDescent="0.3">
      <c r="A99" s="831" t="s">
        <v>543</v>
      </c>
      <c r="B99" s="832" t="s">
        <v>544</v>
      </c>
      <c r="C99" s="835" t="s">
        <v>560</v>
      </c>
      <c r="D99" s="863" t="s">
        <v>561</v>
      </c>
      <c r="E99" s="835" t="s">
        <v>2982</v>
      </c>
      <c r="F99" s="863" t="s">
        <v>2983</v>
      </c>
      <c r="G99" s="835" t="s">
        <v>2984</v>
      </c>
      <c r="H99" s="835" t="s">
        <v>2985</v>
      </c>
      <c r="I99" s="849">
        <v>10.170000076293945</v>
      </c>
      <c r="J99" s="849">
        <v>1100</v>
      </c>
      <c r="K99" s="850">
        <v>11187</v>
      </c>
    </row>
    <row r="100" spans="1:11" ht="14.4" customHeight="1" x14ac:dyDescent="0.3">
      <c r="A100" s="831" t="s">
        <v>543</v>
      </c>
      <c r="B100" s="832" t="s">
        <v>544</v>
      </c>
      <c r="C100" s="835" t="s">
        <v>560</v>
      </c>
      <c r="D100" s="863" t="s">
        <v>561</v>
      </c>
      <c r="E100" s="835" t="s">
        <v>2982</v>
      </c>
      <c r="F100" s="863" t="s">
        <v>2983</v>
      </c>
      <c r="G100" s="835" t="s">
        <v>2986</v>
      </c>
      <c r="H100" s="835" t="s">
        <v>2987</v>
      </c>
      <c r="I100" s="849">
        <v>7.0033334096272783</v>
      </c>
      <c r="J100" s="849">
        <v>50</v>
      </c>
      <c r="K100" s="850">
        <v>350.19999694824219</v>
      </c>
    </row>
    <row r="101" spans="1:11" ht="14.4" customHeight="1" x14ac:dyDescent="0.3">
      <c r="A101" s="831" t="s">
        <v>543</v>
      </c>
      <c r="B101" s="832" t="s">
        <v>544</v>
      </c>
      <c r="C101" s="835" t="s">
        <v>560</v>
      </c>
      <c r="D101" s="863" t="s">
        <v>561</v>
      </c>
      <c r="E101" s="835" t="s">
        <v>2988</v>
      </c>
      <c r="F101" s="863" t="s">
        <v>2989</v>
      </c>
      <c r="G101" s="835" t="s">
        <v>2990</v>
      </c>
      <c r="H101" s="835" t="s">
        <v>2991</v>
      </c>
      <c r="I101" s="849">
        <v>0.25999999046325684</v>
      </c>
      <c r="J101" s="849">
        <v>100</v>
      </c>
      <c r="K101" s="850">
        <v>26</v>
      </c>
    </row>
    <row r="102" spans="1:11" ht="14.4" customHeight="1" x14ac:dyDescent="0.3">
      <c r="A102" s="831" t="s">
        <v>543</v>
      </c>
      <c r="B102" s="832" t="s">
        <v>544</v>
      </c>
      <c r="C102" s="835" t="s">
        <v>560</v>
      </c>
      <c r="D102" s="863" t="s">
        <v>561</v>
      </c>
      <c r="E102" s="835" t="s">
        <v>2988</v>
      </c>
      <c r="F102" s="863" t="s">
        <v>2989</v>
      </c>
      <c r="G102" s="835" t="s">
        <v>2992</v>
      </c>
      <c r="H102" s="835" t="s">
        <v>2993</v>
      </c>
      <c r="I102" s="849">
        <v>0.30000001192092896</v>
      </c>
      <c r="J102" s="849">
        <v>200</v>
      </c>
      <c r="K102" s="850">
        <v>60</v>
      </c>
    </row>
    <row r="103" spans="1:11" ht="14.4" customHeight="1" x14ac:dyDescent="0.3">
      <c r="A103" s="831" t="s">
        <v>543</v>
      </c>
      <c r="B103" s="832" t="s">
        <v>544</v>
      </c>
      <c r="C103" s="835" t="s">
        <v>560</v>
      </c>
      <c r="D103" s="863" t="s">
        <v>561</v>
      </c>
      <c r="E103" s="835" t="s">
        <v>2988</v>
      </c>
      <c r="F103" s="863" t="s">
        <v>2989</v>
      </c>
      <c r="G103" s="835" t="s">
        <v>2994</v>
      </c>
      <c r="H103" s="835" t="s">
        <v>2995</v>
      </c>
      <c r="I103" s="849">
        <v>0.30000001192092896</v>
      </c>
      <c r="J103" s="849">
        <v>100</v>
      </c>
      <c r="K103" s="850">
        <v>30</v>
      </c>
    </row>
    <row r="104" spans="1:11" ht="14.4" customHeight="1" x14ac:dyDescent="0.3">
      <c r="A104" s="831" t="s">
        <v>543</v>
      </c>
      <c r="B104" s="832" t="s">
        <v>544</v>
      </c>
      <c r="C104" s="835" t="s">
        <v>560</v>
      </c>
      <c r="D104" s="863" t="s">
        <v>561</v>
      </c>
      <c r="E104" s="835" t="s">
        <v>2988</v>
      </c>
      <c r="F104" s="863" t="s">
        <v>2989</v>
      </c>
      <c r="G104" s="835" t="s">
        <v>2996</v>
      </c>
      <c r="H104" s="835" t="s">
        <v>2997</v>
      </c>
      <c r="I104" s="849">
        <v>0.30000001192092896</v>
      </c>
      <c r="J104" s="849">
        <v>200</v>
      </c>
      <c r="K104" s="850">
        <v>60</v>
      </c>
    </row>
    <row r="105" spans="1:11" ht="14.4" customHeight="1" x14ac:dyDescent="0.3">
      <c r="A105" s="831" t="s">
        <v>543</v>
      </c>
      <c r="B105" s="832" t="s">
        <v>544</v>
      </c>
      <c r="C105" s="835" t="s">
        <v>560</v>
      </c>
      <c r="D105" s="863" t="s">
        <v>561</v>
      </c>
      <c r="E105" s="835" t="s">
        <v>2988</v>
      </c>
      <c r="F105" s="863" t="s">
        <v>2989</v>
      </c>
      <c r="G105" s="835" t="s">
        <v>2998</v>
      </c>
      <c r="H105" s="835" t="s">
        <v>2999</v>
      </c>
      <c r="I105" s="849">
        <v>0.55000001192092896</v>
      </c>
      <c r="J105" s="849">
        <v>1400</v>
      </c>
      <c r="K105" s="850">
        <v>770</v>
      </c>
    </row>
    <row r="106" spans="1:11" ht="14.4" customHeight="1" x14ac:dyDescent="0.3">
      <c r="A106" s="831" t="s">
        <v>543</v>
      </c>
      <c r="B106" s="832" t="s">
        <v>544</v>
      </c>
      <c r="C106" s="835" t="s">
        <v>560</v>
      </c>
      <c r="D106" s="863" t="s">
        <v>561</v>
      </c>
      <c r="E106" s="835" t="s">
        <v>2988</v>
      </c>
      <c r="F106" s="863" t="s">
        <v>2989</v>
      </c>
      <c r="G106" s="835" t="s">
        <v>3000</v>
      </c>
      <c r="H106" s="835" t="s">
        <v>3001</v>
      </c>
      <c r="I106" s="849">
        <v>1.8049999475479126</v>
      </c>
      <c r="J106" s="849">
        <v>800</v>
      </c>
      <c r="K106" s="850">
        <v>1444</v>
      </c>
    </row>
    <row r="107" spans="1:11" ht="14.4" customHeight="1" x14ac:dyDescent="0.3">
      <c r="A107" s="831" t="s">
        <v>543</v>
      </c>
      <c r="B107" s="832" t="s">
        <v>544</v>
      </c>
      <c r="C107" s="835" t="s">
        <v>560</v>
      </c>
      <c r="D107" s="863" t="s">
        <v>561</v>
      </c>
      <c r="E107" s="835" t="s">
        <v>3002</v>
      </c>
      <c r="F107" s="863" t="s">
        <v>3003</v>
      </c>
      <c r="G107" s="835" t="s">
        <v>3004</v>
      </c>
      <c r="H107" s="835" t="s">
        <v>3005</v>
      </c>
      <c r="I107" s="849">
        <v>0.62999999523162842</v>
      </c>
      <c r="J107" s="849">
        <v>7000</v>
      </c>
      <c r="K107" s="850">
        <v>4410</v>
      </c>
    </row>
    <row r="108" spans="1:11" ht="14.4" customHeight="1" x14ac:dyDescent="0.3">
      <c r="A108" s="831" t="s">
        <v>543</v>
      </c>
      <c r="B108" s="832" t="s">
        <v>544</v>
      </c>
      <c r="C108" s="835" t="s">
        <v>560</v>
      </c>
      <c r="D108" s="863" t="s">
        <v>561</v>
      </c>
      <c r="E108" s="835" t="s">
        <v>3002</v>
      </c>
      <c r="F108" s="863" t="s">
        <v>3003</v>
      </c>
      <c r="G108" s="835" t="s">
        <v>3006</v>
      </c>
      <c r="H108" s="835" t="s">
        <v>3007</v>
      </c>
      <c r="I108" s="849">
        <v>0.62999999523162842</v>
      </c>
      <c r="J108" s="849">
        <v>17000</v>
      </c>
      <c r="K108" s="850">
        <v>10710</v>
      </c>
    </row>
    <row r="109" spans="1:11" ht="14.4" customHeight="1" x14ac:dyDescent="0.3">
      <c r="A109" s="831" t="s">
        <v>543</v>
      </c>
      <c r="B109" s="832" t="s">
        <v>544</v>
      </c>
      <c r="C109" s="835" t="s">
        <v>560</v>
      </c>
      <c r="D109" s="863" t="s">
        <v>561</v>
      </c>
      <c r="E109" s="835" t="s">
        <v>3002</v>
      </c>
      <c r="F109" s="863" t="s">
        <v>3003</v>
      </c>
      <c r="G109" s="835" t="s">
        <v>3008</v>
      </c>
      <c r="H109" s="835" t="s">
        <v>3009</v>
      </c>
      <c r="I109" s="849">
        <v>0.62999999523162842</v>
      </c>
      <c r="J109" s="849">
        <v>11000</v>
      </c>
      <c r="K109" s="850">
        <v>6930</v>
      </c>
    </row>
    <row r="110" spans="1:11" ht="14.4" customHeight="1" x14ac:dyDescent="0.3">
      <c r="A110" s="831" t="s">
        <v>543</v>
      </c>
      <c r="B110" s="832" t="s">
        <v>544</v>
      </c>
      <c r="C110" s="835" t="s">
        <v>560</v>
      </c>
      <c r="D110" s="863" t="s">
        <v>561</v>
      </c>
      <c r="E110" s="835" t="s">
        <v>3002</v>
      </c>
      <c r="F110" s="863" t="s">
        <v>3003</v>
      </c>
      <c r="G110" s="835" t="s">
        <v>3010</v>
      </c>
      <c r="H110" s="835" t="s">
        <v>3011</v>
      </c>
      <c r="I110" s="849">
        <v>0.62999999523162842</v>
      </c>
      <c r="J110" s="849">
        <v>3400</v>
      </c>
      <c r="K110" s="850">
        <v>2140.7999877929687</v>
      </c>
    </row>
    <row r="111" spans="1:11" ht="14.4" customHeight="1" x14ac:dyDescent="0.3">
      <c r="A111" s="831" t="s">
        <v>543</v>
      </c>
      <c r="B111" s="832" t="s">
        <v>544</v>
      </c>
      <c r="C111" s="835" t="s">
        <v>560</v>
      </c>
      <c r="D111" s="863" t="s">
        <v>561</v>
      </c>
      <c r="E111" s="835" t="s">
        <v>3002</v>
      </c>
      <c r="F111" s="863" t="s">
        <v>3003</v>
      </c>
      <c r="G111" s="835" t="s">
        <v>3012</v>
      </c>
      <c r="H111" s="835" t="s">
        <v>3013</v>
      </c>
      <c r="I111" s="849">
        <v>0.68999999761581421</v>
      </c>
      <c r="J111" s="849">
        <v>1080</v>
      </c>
      <c r="K111" s="850">
        <v>745.20001220703125</v>
      </c>
    </row>
    <row r="112" spans="1:11" ht="14.4" customHeight="1" x14ac:dyDescent="0.3">
      <c r="A112" s="831" t="s">
        <v>543</v>
      </c>
      <c r="B112" s="832" t="s">
        <v>544</v>
      </c>
      <c r="C112" s="835" t="s">
        <v>560</v>
      </c>
      <c r="D112" s="863" t="s">
        <v>561</v>
      </c>
      <c r="E112" s="835" t="s">
        <v>3002</v>
      </c>
      <c r="F112" s="863" t="s">
        <v>3003</v>
      </c>
      <c r="G112" s="835" t="s">
        <v>3014</v>
      </c>
      <c r="H112" s="835" t="s">
        <v>3015</v>
      </c>
      <c r="I112" s="849">
        <v>7.5</v>
      </c>
      <c r="J112" s="849">
        <v>30</v>
      </c>
      <c r="K112" s="850">
        <v>225</v>
      </c>
    </row>
    <row r="113" spans="1:11" ht="14.4" customHeight="1" x14ac:dyDescent="0.3">
      <c r="A113" s="831" t="s">
        <v>543</v>
      </c>
      <c r="B113" s="832" t="s">
        <v>544</v>
      </c>
      <c r="C113" s="835" t="s">
        <v>560</v>
      </c>
      <c r="D113" s="863" t="s">
        <v>561</v>
      </c>
      <c r="E113" s="835" t="s">
        <v>3002</v>
      </c>
      <c r="F113" s="863" t="s">
        <v>3003</v>
      </c>
      <c r="G113" s="835" t="s">
        <v>3016</v>
      </c>
      <c r="H113" s="835" t="s">
        <v>3017</v>
      </c>
      <c r="I113" s="849">
        <v>7.5</v>
      </c>
      <c r="J113" s="849">
        <v>20</v>
      </c>
      <c r="K113" s="850">
        <v>150</v>
      </c>
    </row>
    <row r="114" spans="1:11" ht="14.4" customHeight="1" x14ac:dyDescent="0.3">
      <c r="A114" s="831" t="s">
        <v>543</v>
      </c>
      <c r="B114" s="832" t="s">
        <v>544</v>
      </c>
      <c r="C114" s="835" t="s">
        <v>560</v>
      </c>
      <c r="D114" s="863" t="s">
        <v>561</v>
      </c>
      <c r="E114" s="835" t="s">
        <v>3002</v>
      </c>
      <c r="F114" s="863" t="s">
        <v>3003</v>
      </c>
      <c r="G114" s="835" t="s">
        <v>3018</v>
      </c>
      <c r="H114" s="835" t="s">
        <v>3019</v>
      </c>
      <c r="I114" s="849">
        <v>7.5</v>
      </c>
      <c r="J114" s="849">
        <v>10</v>
      </c>
      <c r="K114" s="850">
        <v>75</v>
      </c>
    </row>
    <row r="115" spans="1:11" ht="14.4" customHeight="1" x14ac:dyDescent="0.3">
      <c r="A115" s="831" t="s">
        <v>543</v>
      </c>
      <c r="B115" s="832" t="s">
        <v>544</v>
      </c>
      <c r="C115" s="835" t="s">
        <v>560</v>
      </c>
      <c r="D115" s="863" t="s">
        <v>561</v>
      </c>
      <c r="E115" s="835" t="s">
        <v>3020</v>
      </c>
      <c r="F115" s="863" t="s">
        <v>3021</v>
      </c>
      <c r="G115" s="835" t="s">
        <v>3022</v>
      </c>
      <c r="H115" s="835" t="s">
        <v>3023</v>
      </c>
      <c r="I115" s="849">
        <v>9.3199996948242187</v>
      </c>
      <c r="J115" s="849">
        <v>20</v>
      </c>
      <c r="K115" s="850">
        <v>186.30000305175781</v>
      </c>
    </row>
    <row r="116" spans="1:11" ht="14.4" customHeight="1" x14ac:dyDescent="0.3">
      <c r="A116" s="831" t="s">
        <v>543</v>
      </c>
      <c r="B116" s="832" t="s">
        <v>544</v>
      </c>
      <c r="C116" s="835" t="s">
        <v>560</v>
      </c>
      <c r="D116" s="863" t="s">
        <v>561</v>
      </c>
      <c r="E116" s="835" t="s">
        <v>3024</v>
      </c>
      <c r="F116" s="863" t="s">
        <v>3025</v>
      </c>
      <c r="G116" s="835" t="s">
        <v>3026</v>
      </c>
      <c r="H116" s="835" t="s">
        <v>3027</v>
      </c>
      <c r="I116" s="849">
        <v>19.964999198913574</v>
      </c>
      <c r="J116" s="849">
        <v>40</v>
      </c>
      <c r="K116" s="850">
        <v>798.49998474121094</v>
      </c>
    </row>
    <row r="117" spans="1:11" ht="14.4" customHeight="1" x14ac:dyDescent="0.3">
      <c r="A117" s="831" t="s">
        <v>543</v>
      </c>
      <c r="B117" s="832" t="s">
        <v>544</v>
      </c>
      <c r="C117" s="835" t="s">
        <v>566</v>
      </c>
      <c r="D117" s="863" t="s">
        <v>567</v>
      </c>
      <c r="E117" s="835" t="s">
        <v>2786</v>
      </c>
      <c r="F117" s="863" t="s">
        <v>2787</v>
      </c>
      <c r="G117" s="835" t="s">
        <v>2788</v>
      </c>
      <c r="H117" s="835" t="s">
        <v>2789</v>
      </c>
      <c r="I117" s="849">
        <v>147.19000244140625</v>
      </c>
      <c r="J117" s="849">
        <v>12</v>
      </c>
      <c r="K117" s="850">
        <v>1766.219970703125</v>
      </c>
    </row>
    <row r="118" spans="1:11" ht="14.4" customHeight="1" x14ac:dyDescent="0.3">
      <c r="A118" s="831" t="s">
        <v>543</v>
      </c>
      <c r="B118" s="832" t="s">
        <v>544</v>
      </c>
      <c r="C118" s="835" t="s">
        <v>566</v>
      </c>
      <c r="D118" s="863" t="s">
        <v>567</v>
      </c>
      <c r="E118" s="835" t="s">
        <v>2786</v>
      </c>
      <c r="F118" s="863" t="s">
        <v>2787</v>
      </c>
      <c r="G118" s="835" t="s">
        <v>2790</v>
      </c>
      <c r="H118" s="835" t="s">
        <v>2791</v>
      </c>
      <c r="I118" s="849">
        <v>147.17999267578125</v>
      </c>
      <c r="J118" s="849">
        <v>12</v>
      </c>
      <c r="K118" s="850">
        <v>1766.1000366210937</v>
      </c>
    </row>
    <row r="119" spans="1:11" ht="14.4" customHeight="1" x14ac:dyDescent="0.3">
      <c r="A119" s="831" t="s">
        <v>543</v>
      </c>
      <c r="B119" s="832" t="s">
        <v>544</v>
      </c>
      <c r="C119" s="835" t="s">
        <v>566</v>
      </c>
      <c r="D119" s="863" t="s">
        <v>567</v>
      </c>
      <c r="E119" s="835" t="s">
        <v>2798</v>
      </c>
      <c r="F119" s="863" t="s">
        <v>2799</v>
      </c>
      <c r="G119" s="835" t="s">
        <v>3028</v>
      </c>
      <c r="H119" s="835" t="s">
        <v>3029</v>
      </c>
      <c r="I119" s="849">
        <v>6.2399997711181641</v>
      </c>
      <c r="J119" s="849">
        <v>10</v>
      </c>
      <c r="K119" s="850">
        <v>62.400001525878906</v>
      </c>
    </row>
    <row r="120" spans="1:11" ht="14.4" customHeight="1" x14ac:dyDescent="0.3">
      <c r="A120" s="831" t="s">
        <v>543</v>
      </c>
      <c r="B120" s="832" t="s">
        <v>544</v>
      </c>
      <c r="C120" s="835" t="s">
        <v>566</v>
      </c>
      <c r="D120" s="863" t="s">
        <v>567</v>
      </c>
      <c r="E120" s="835" t="s">
        <v>2798</v>
      </c>
      <c r="F120" s="863" t="s">
        <v>2799</v>
      </c>
      <c r="G120" s="835" t="s">
        <v>3030</v>
      </c>
      <c r="H120" s="835" t="s">
        <v>3031</v>
      </c>
      <c r="I120" s="849">
        <v>9.0200004577636719</v>
      </c>
      <c r="J120" s="849">
        <v>10</v>
      </c>
      <c r="K120" s="850">
        <v>90.199996948242188</v>
      </c>
    </row>
    <row r="121" spans="1:11" ht="14.4" customHeight="1" x14ac:dyDescent="0.3">
      <c r="A121" s="831" t="s">
        <v>543</v>
      </c>
      <c r="B121" s="832" t="s">
        <v>544</v>
      </c>
      <c r="C121" s="835" t="s">
        <v>566</v>
      </c>
      <c r="D121" s="863" t="s">
        <v>567</v>
      </c>
      <c r="E121" s="835" t="s">
        <v>2798</v>
      </c>
      <c r="F121" s="863" t="s">
        <v>2799</v>
      </c>
      <c r="G121" s="835" t="s">
        <v>3032</v>
      </c>
      <c r="H121" s="835" t="s">
        <v>3033</v>
      </c>
      <c r="I121" s="849">
        <v>8.5900001525878906</v>
      </c>
      <c r="J121" s="849">
        <v>10</v>
      </c>
      <c r="K121" s="850">
        <v>85.900001525878906</v>
      </c>
    </row>
    <row r="122" spans="1:11" ht="14.4" customHeight="1" x14ac:dyDescent="0.3">
      <c r="A122" s="831" t="s">
        <v>543</v>
      </c>
      <c r="B122" s="832" t="s">
        <v>544</v>
      </c>
      <c r="C122" s="835" t="s">
        <v>566</v>
      </c>
      <c r="D122" s="863" t="s">
        <v>567</v>
      </c>
      <c r="E122" s="835" t="s">
        <v>2798</v>
      </c>
      <c r="F122" s="863" t="s">
        <v>2799</v>
      </c>
      <c r="G122" s="835" t="s">
        <v>2800</v>
      </c>
      <c r="H122" s="835" t="s">
        <v>2801</v>
      </c>
      <c r="I122" s="849">
        <v>0.43500000238418579</v>
      </c>
      <c r="J122" s="849">
        <v>400</v>
      </c>
      <c r="K122" s="850">
        <v>174</v>
      </c>
    </row>
    <row r="123" spans="1:11" ht="14.4" customHeight="1" x14ac:dyDescent="0.3">
      <c r="A123" s="831" t="s">
        <v>543</v>
      </c>
      <c r="B123" s="832" t="s">
        <v>544</v>
      </c>
      <c r="C123" s="835" t="s">
        <v>566</v>
      </c>
      <c r="D123" s="863" t="s">
        <v>567</v>
      </c>
      <c r="E123" s="835" t="s">
        <v>2798</v>
      </c>
      <c r="F123" s="863" t="s">
        <v>2799</v>
      </c>
      <c r="G123" s="835" t="s">
        <v>2802</v>
      </c>
      <c r="H123" s="835" t="s">
        <v>2803</v>
      </c>
      <c r="I123" s="849">
        <v>0.62999999523162842</v>
      </c>
      <c r="J123" s="849">
        <v>1000</v>
      </c>
      <c r="K123" s="850">
        <v>630</v>
      </c>
    </row>
    <row r="124" spans="1:11" ht="14.4" customHeight="1" x14ac:dyDescent="0.3">
      <c r="A124" s="831" t="s">
        <v>543</v>
      </c>
      <c r="B124" s="832" t="s">
        <v>544</v>
      </c>
      <c r="C124" s="835" t="s">
        <v>566</v>
      </c>
      <c r="D124" s="863" t="s">
        <v>567</v>
      </c>
      <c r="E124" s="835" t="s">
        <v>2798</v>
      </c>
      <c r="F124" s="863" t="s">
        <v>2799</v>
      </c>
      <c r="G124" s="835" t="s">
        <v>2808</v>
      </c>
      <c r="H124" s="835" t="s">
        <v>2809</v>
      </c>
      <c r="I124" s="849">
        <v>164.22000122070312</v>
      </c>
      <c r="J124" s="849">
        <v>1</v>
      </c>
      <c r="K124" s="850">
        <v>164.22000122070312</v>
      </c>
    </row>
    <row r="125" spans="1:11" ht="14.4" customHeight="1" x14ac:dyDescent="0.3">
      <c r="A125" s="831" t="s">
        <v>543</v>
      </c>
      <c r="B125" s="832" t="s">
        <v>544</v>
      </c>
      <c r="C125" s="835" t="s">
        <v>566</v>
      </c>
      <c r="D125" s="863" t="s">
        <v>567</v>
      </c>
      <c r="E125" s="835" t="s">
        <v>2798</v>
      </c>
      <c r="F125" s="863" t="s">
        <v>2799</v>
      </c>
      <c r="G125" s="835" t="s">
        <v>2812</v>
      </c>
      <c r="H125" s="835" t="s">
        <v>2813</v>
      </c>
      <c r="I125" s="849">
        <v>790.8800048828125</v>
      </c>
      <c r="J125" s="849">
        <v>1</v>
      </c>
      <c r="K125" s="850">
        <v>790.8800048828125</v>
      </c>
    </row>
    <row r="126" spans="1:11" ht="14.4" customHeight="1" x14ac:dyDescent="0.3">
      <c r="A126" s="831" t="s">
        <v>543</v>
      </c>
      <c r="B126" s="832" t="s">
        <v>544</v>
      </c>
      <c r="C126" s="835" t="s">
        <v>566</v>
      </c>
      <c r="D126" s="863" t="s">
        <v>567</v>
      </c>
      <c r="E126" s="835" t="s">
        <v>2798</v>
      </c>
      <c r="F126" s="863" t="s">
        <v>2799</v>
      </c>
      <c r="G126" s="835" t="s">
        <v>2820</v>
      </c>
      <c r="H126" s="835" t="s">
        <v>2821</v>
      </c>
      <c r="I126" s="849">
        <v>73.220001220703125</v>
      </c>
      <c r="J126" s="849">
        <v>10</v>
      </c>
      <c r="K126" s="850">
        <v>732.21002197265625</v>
      </c>
    </row>
    <row r="127" spans="1:11" ht="14.4" customHeight="1" x14ac:dyDescent="0.3">
      <c r="A127" s="831" t="s">
        <v>543</v>
      </c>
      <c r="B127" s="832" t="s">
        <v>544</v>
      </c>
      <c r="C127" s="835" t="s">
        <v>566</v>
      </c>
      <c r="D127" s="863" t="s">
        <v>567</v>
      </c>
      <c r="E127" s="835" t="s">
        <v>2798</v>
      </c>
      <c r="F127" s="863" t="s">
        <v>2799</v>
      </c>
      <c r="G127" s="835" t="s">
        <v>3034</v>
      </c>
      <c r="H127" s="835" t="s">
        <v>3035</v>
      </c>
      <c r="I127" s="849">
        <v>235.1300048828125</v>
      </c>
      <c r="J127" s="849">
        <v>10</v>
      </c>
      <c r="K127" s="850">
        <v>2351.280029296875</v>
      </c>
    </row>
    <row r="128" spans="1:11" ht="14.4" customHeight="1" x14ac:dyDescent="0.3">
      <c r="A128" s="831" t="s">
        <v>543</v>
      </c>
      <c r="B128" s="832" t="s">
        <v>544</v>
      </c>
      <c r="C128" s="835" t="s">
        <v>566</v>
      </c>
      <c r="D128" s="863" t="s">
        <v>567</v>
      </c>
      <c r="E128" s="835" t="s">
        <v>2798</v>
      </c>
      <c r="F128" s="863" t="s">
        <v>2799</v>
      </c>
      <c r="G128" s="835" t="s">
        <v>2822</v>
      </c>
      <c r="H128" s="835" t="s">
        <v>2823</v>
      </c>
      <c r="I128" s="849">
        <v>30.170000076293945</v>
      </c>
      <c r="J128" s="849">
        <v>25</v>
      </c>
      <c r="K128" s="850">
        <v>754.25</v>
      </c>
    </row>
    <row r="129" spans="1:11" ht="14.4" customHeight="1" x14ac:dyDescent="0.3">
      <c r="A129" s="831" t="s">
        <v>543</v>
      </c>
      <c r="B129" s="832" t="s">
        <v>544</v>
      </c>
      <c r="C129" s="835" t="s">
        <v>566</v>
      </c>
      <c r="D129" s="863" t="s">
        <v>567</v>
      </c>
      <c r="E129" s="835" t="s">
        <v>2798</v>
      </c>
      <c r="F129" s="863" t="s">
        <v>2799</v>
      </c>
      <c r="G129" s="835" t="s">
        <v>2826</v>
      </c>
      <c r="H129" s="835" t="s">
        <v>2827</v>
      </c>
      <c r="I129" s="849">
        <v>123.19000244140625</v>
      </c>
      <c r="J129" s="849">
        <v>10</v>
      </c>
      <c r="K129" s="850">
        <v>1231.8800048828125</v>
      </c>
    </row>
    <row r="130" spans="1:11" ht="14.4" customHeight="1" x14ac:dyDescent="0.3">
      <c r="A130" s="831" t="s">
        <v>543</v>
      </c>
      <c r="B130" s="832" t="s">
        <v>544</v>
      </c>
      <c r="C130" s="835" t="s">
        <v>566</v>
      </c>
      <c r="D130" s="863" t="s">
        <v>567</v>
      </c>
      <c r="E130" s="835" t="s">
        <v>2798</v>
      </c>
      <c r="F130" s="863" t="s">
        <v>2799</v>
      </c>
      <c r="G130" s="835" t="s">
        <v>2828</v>
      </c>
      <c r="H130" s="835" t="s">
        <v>2829</v>
      </c>
      <c r="I130" s="849">
        <v>129.25999450683594</v>
      </c>
      <c r="J130" s="849">
        <v>5</v>
      </c>
      <c r="K130" s="850">
        <v>646.29998779296875</v>
      </c>
    </row>
    <row r="131" spans="1:11" ht="14.4" customHeight="1" x14ac:dyDescent="0.3">
      <c r="A131" s="831" t="s">
        <v>543</v>
      </c>
      <c r="B131" s="832" t="s">
        <v>544</v>
      </c>
      <c r="C131" s="835" t="s">
        <v>566</v>
      </c>
      <c r="D131" s="863" t="s">
        <v>567</v>
      </c>
      <c r="E131" s="835" t="s">
        <v>2798</v>
      </c>
      <c r="F131" s="863" t="s">
        <v>2799</v>
      </c>
      <c r="G131" s="835" t="s">
        <v>2830</v>
      </c>
      <c r="H131" s="835" t="s">
        <v>2831</v>
      </c>
      <c r="I131" s="849">
        <v>283.01998901367187</v>
      </c>
      <c r="J131" s="849">
        <v>5</v>
      </c>
      <c r="K131" s="850">
        <v>1415.0799560546875</v>
      </c>
    </row>
    <row r="132" spans="1:11" ht="14.4" customHeight="1" x14ac:dyDescent="0.3">
      <c r="A132" s="831" t="s">
        <v>543</v>
      </c>
      <c r="B132" s="832" t="s">
        <v>544</v>
      </c>
      <c r="C132" s="835" t="s">
        <v>566</v>
      </c>
      <c r="D132" s="863" t="s">
        <v>567</v>
      </c>
      <c r="E132" s="835" t="s">
        <v>2798</v>
      </c>
      <c r="F132" s="863" t="s">
        <v>2799</v>
      </c>
      <c r="G132" s="835" t="s">
        <v>3036</v>
      </c>
      <c r="H132" s="835" t="s">
        <v>3037</v>
      </c>
      <c r="I132" s="849">
        <v>233.80000305175781</v>
      </c>
      <c r="J132" s="849">
        <v>5</v>
      </c>
      <c r="K132" s="850">
        <v>1168.97998046875</v>
      </c>
    </row>
    <row r="133" spans="1:11" ht="14.4" customHeight="1" x14ac:dyDescent="0.3">
      <c r="A133" s="831" t="s">
        <v>543</v>
      </c>
      <c r="B133" s="832" t="s">
        <v>544</v>
      </c>
      <c r="C133" s="835" t="s">
        <v>566</v>
      </c>
      <c r="D133" s="863" t="s">
        <v>567</v>
      </c>
      <c r="E133" s="835" t="s">
        <v>2798</v>
      </c>
      <c r="F133" s="863" t="s">
        <v>2799</v>
      </c>
      <c r="G133" s="835" t="s">
        <v>2832</v>
      </c>
      <c r="H133" s="835" t="s">
        <v>2833</v>
      </c>
      <c r="I133" s="849">
        <v>159.55000305175781</v>
      </c>
      <c r="J133" s="849">
        <v>15</v>
      </c>
      <c r="K133" s="850">
        <v>2393.280029296875</v>
      </c>
    </row>
    <row r="134" spans="1:11" ht="14.4" customHeight="1" x14ac:dyDescent="0.3">
      <c r="A134" s="831" t="s">
        <v>543</v>
      </c>
      <c r="B134" s="832" t="s">
        <v>544</v>
      </c>
      <c r="C134" s="835" t="s">
        <v>566</v>
      </c>
      <c r="D134" s="863" t="s">
        <v>567</v>
      </c>
      <c r="E134" s="835" t="s">
        <v>2798</v>
      </c>
      <c r="F134" s="863" t="s">
        <v>2799</v>
      </c>
      <c r="G134" s="835" t="s">
        <v>2834</v>
      </c>
      <c r="H134" s="835" t="s">
        <v>2835</v>
      </c>
      <c r="I134" s="849">
        <v>124.41000366210937</v>
      </c>
      <c r="J134" s="849">
        <v>5</v>
      </c>
      <c r="K134" s="850">
        <v>622.04998779296875</v>
      </c>
    </row>
    <row r="135" spans="1:11" ht="14.4" customHeight="1" x14ac:dyDescent="0.3">
      <c r="A135" s="831" t="s">
        <v>543</v>
      </c>
      <c r="B135" s="832" t="s">
        <v>544</v>
      </c>
      <c r="C135" s="835" t="s">
        <v>566</v>
      </c>
      <c r="D135" s="863" t="s">
        <v>567</v>
      </c>
      <c r="E135" s="835" t="s">
        <v>2798</v>
      </c>
      <c r="F135" s="863" t="s">
        <v>2799</v>
      </c>
      <c r="G135" s="835" t="s">
        <v>3038</v>
      </c>
      <c r="H135" s="835" t="s">
        <v>3039</v>
      </c>
      <c r="I135" s="849">
        <v>789.57000732421875</v>
      </c>
      <c r="J135" s="849">
        <v>1</v>
      </c>
      <c r="K135" s="850">
        <v>789.57000732421875</v>
      </c>
    </row>
    <row r="136" spans="1:11" ht="14.4" customHeight="1" x14ac:dyDescent="0.3">
      <c r="A136" s="831" t="s">
        <v>543</v>
      </c>
      <c r="B136" s="832" t="s">
        <v>544</v>
      </c>
      <c r="C136" s="835" t="s">
        <v>566</v>
      </c>
      <c r="D136" s="863" t="s">
        <v>567</v>
      </c>
      <c r="E136" s="835" t="s">
        <v>2798</v>
      </c>
      <c r="F136" s="863" t="s">
        <v>2799</v>
      </c>
      <c r="G136" s="835" t="s">
        <v>2836</v>
      </c>
      <c r="H136" s="835" t="s">
        <v>2837</v>
      </c>
      <c r="I136" s="849">
        <v>16.979999542236328</v>
      </c>
      <c r="J136" s="849">
        <v>50</v>
      </c>
      <c r="K136" s="850">
        <v>849</v>
      </c>
    </row>
    <row r="137" spans="1:11" ht="14.4" customHeight="1" x14ac:dyDescent="0.3">
      <c r="A137" s="831" t="s">
        <v>543</v>
      </c>
      <c r="B137" s="832" t="s">
        <v>544</v>
      </c>
      <c r="C137" s="835" t="s">
        <v>566</v>
      </c>
      <c r="D137" s="863" t="s">
        <v>567</v>
      </c>
      <c r="E137" s="835" t="s">
        <v>2798</v>
      </c>
      <c r="F137" s="863" t="s">
        <v>2799</v>
      </c>
      <c r="G137" s="835" t="s">
        <v>2838</v>
      </c>
      <c r="H137" s="835" t="s">
        <v>2839</v>
      </c>
      <c r="I137" s="849">
        <v>3.25</v>
      </c>
      <c r="J137" s="849">
        <v>100</v>
      </c>
      <c r="K137" s="850">
        <v>325</v>
      </c>
    </row>
    <row r="138" spans="1:11" ht="14.4" customHeight="1" x14ac:dyDescent="0.3">
      <c r="A138" s="831" t="s">
        <v>543</v>
      </c>
      <c r="B138" s="832" t="s">
        <v>544</v>
      </c>
      <c r="C138" s="835" t="s">
        <v>566</v>
      </c>
      <c r="D138" s="863" t="s">
        <v>567</v>
      </c>
      <c r="E138" s="835" t="s">
        <v>2798</v>
      </c>
      <c r="F138" s="863" t="s">
        <v>2799</v>
      </c>
      <c r="G138" s="835" t="s">
        <v>2840</v>
      </c>
      <c r="H138" s="835" t="s">
        <v>2841</v>
      </c>
      <c r="I138" s="849">
        <v>15.340000152587891</v>
      </c>
      <c r="J138" s="849">
        <v>100</v>
      </c>
      <c r="K138" s="850">
        <v>1534</v>
      </c>
    </row>
    <row r="139" spans="1:11" ht="14.4" customHeight="1" x14ac:dyDescent="0.3">
      <c r="A139" s="831" t="s">
        <v>543</v>
      </c>
      <c r="B139" s="832" t="s">
        <v>544</v>
      </c>
      <c r="C139" s="835" t="s">
        <v>566</v>
      </c>
      <c r="D139" s="863" t="s">
        <v>567</v>
      </c>
      <c r="E139" s="835" t="s">
        <v>2798</v>
      </c>
      <c r="F139" s="863" t="s">
        <v>2799</v>
      </c>
      <c r="G139" s="835" t="s">
        <v>2844</v>
      </c>
      <c r="H139" s="835" t="s">
        <v>2845</v>
      </c>
      <c r="I139" s="849">
        <v>1.5149999856948853</v>
      </c>
      <c r="J139" s="849">
        <v>100</v>
      </c>
      <c r="K139" s="850">
        <v>151.5</v>
      </c>
    </row>
    <row r="140" spans="1:11" ht="14.4" customHeight="1" x14ac:dyDescent="0.3">
      <c r="A140" s="831" t="s">
        <v>543</v>
      </c>
      <c r="B140" s="832" t="s">
        <v>544</v>
      </c>
      <c r="C140" s="835" t="s">
        <v>566</v>
      </c>
      <c r="D140" s="863" t="s">
        <v>567</v>
      </c>
      <c r="E140" s="835" t="s">
        <v>2798</v>
      </c>
      <c r="F140" s="863" t="s">
        <v>2799</v>
      </c>
      <c r="G140" s="835" t="s">
        <v>2846</v>
      </c>
      <c r="H140" s="835" t="s">
        <v>2847</v>
      </c>
      <c r="I140" s="849">
        <v>2.059999942779541</v>
      </c>
      <c r="J140" s="849">
        <v>100</v>
      </c>
      <c r="K140" s="850">
        <v>206</v>
      </c>
    </row>
    <row r="141" spans="1:11" ht="14.4" customHeight="1" x14ac:dyDescent="0.3">
      <c r="A141" s="831" t="s">
        <v>543</v>
      </c>
      <c r="B141" s="832" t="s">
        <v>544</v>
      </c>
      <c r="C141" s="835" t="s">
        <v>566</v>
      </c>
      <c r="D141" s="863" t="s">
        <v>567</v>
      </c>
      <c r="E141" s="835" t="s">
        <v>2798</v>
      </c>
      <c r="F141" s="863" t="s">
        <v>2799</v>
      </c>
      <c r="G141" s="835" t="s">
        <v>2850</v>
      </c>
      <c r="H141" s="835" t="s">
        <v>2851</v>
      </c>
      <c r="I141" s="849">
        <v>7.9800000190734863</v>
      </c>
      <c r="J141" s="849">
        <v>24</v>
      </c>
      <c r="K141" s="850">
        <v>191.52000427246094</v>
      </c>
    </row>
    <row r="142" spans="1:11" ht="14.4" customHeight="1" x14ac:dyDescent="0.3">
      <c r="A142" s="831" t="s">
        <v>543</v>
      </c>
      <c r="B142" s="832" t="s">
        <v>544</v>
      </c>
      <c r="C142" s="835" t="s">
        <v>566</v>
      </c>
      <c r="D142" s="863" t="s">
        <v>567</v>
      </c>
      <c r="E142" s="835" t="s">
        <v>2798</v>
      </c>
      <c r="F142" s="863" t="s">
        <v>2799</v>
      </c>
      <c r="G142" s="835" t="s">
        <v>3040</v>
      </c>
      <c r="H142" s="835" t="s">
        <v>3041</v>
      </c>
      <c r="I142" s="849">
        <v>46</v>
      </c>
      <c r="J142" s="849">
        <v>1</v>
      </c>
      <c r="K142" s="850">
        <v>46</v>
      </c>
    </row>
    <row r="143" spans="1:11" ht="14.4" customHeight="1" x14ac:dyDescent="0.3">
      <c r="A143" s="831" t="s">
        <v>543</v>
      </c>
      <c r="B143" s="832" t="s">
        <v>544</v>
      </c>
      <c r="C143" s="835" t="s">
        <v>566</v>
      </c>
      <c r="D143" s="863" t="s">
        <v>567</v>
      </c>
      <c r="E143" s="835" t="s">
        <v>2798</v>
      </c>
      <c r="F143" s="863" t="s">
        <v>2799</v>
      </c>
      <c r="G143" s="835" t="s">
        <v>2854</v>
      </c>
      <c r="H143" s="835" t="s">
        <v>2855</v>
      </c>
      <c r="I143" s="849">
        <v>6.820000171661377</v>
      </c>
      <c r="J143" s="849">
        <v>24</v>
      </c>
      <c r="K143" s="850">
        <v>163.67999267578125</v>
      </c>
    </row>
    <row r="144" spans="1:11" ht="14.4" customHeight="1" x14ac:dyDescent="0.3">
      <c r="A144" s="831" t="s">
        <v>543</v>
      </c>
      <c r="B144" s="832" t="s">
        <v>544</v>
      </c>
      <c r="C144" s="835" t="s">
        <v>566</v>
      </c>
      <c r="D144" s="863" t="s">
        <v>567</v>
      </c>
      <c r="E144" s="835" t="s">
        <v>2798</v>
      </c>
      <c r="F144" s="863" t="s">
        <v>2799</v>
      </c>
      <c r="G144" s="835" t="s">
        <v>2856</v>
      </c>
      <c r="H144" s="835" t="s">
        <v>2857</v>
      </c>
      <c r="I144" s="849">
        <v>12.164999961853027</v>
      </c>
      <c r="J144" s="849">
        <v>40</v>
      </c>
      <c r="K144" s="850">
        <v>486.54000282287598</v>
      </c>
    </row>
    <row r="145" spans="1:11" ht="14.4" customHeight="1" x14ac:dyDescent="0.3">
      <c r="A145" s="831" t="s">
        <v>543</v>
      </c>
      <c r="B145" s="832" t="s">
        <v>544</v>
      </c>
      <c r="C145" s="835" t="s">
        <v>566</v>
      </c>
      <c r="D145" s="863" t="s">
        <v>567</v>
      </c>
      <c r="E145" s="835" t="s">
        <v>2798</v>
      </c>
      <c r="F145" s="863" t="s">
        <v>2799</v>
      </c>
      <c r="G145" s="835" t="s">
        <v>2858</v>
      </c>
      <c r="H145" s="835" t="s">
        <v>2859</v>
      </c>
      <c r="I145" s="849">
        <v>10.520000457763672</v>
      </c>
      <c r="J145" s="849">
        <v>20</v>
      </c>
      <c r="K145" s="850">
        <v>210.39999389648437</v>
      </c>
    </row>
    <row r="146" spans="1:11" ht="14.4" customHeight="1" x14ac:dyDescent="0.3">
      <c r="A146" s="831" t="s">
        <v>543</v>
      </c>
      <c r="B146" s="832" t="s">
        <v>544</v>
      </c>
      <c r="C146" s="835" t="s">
        <v>566</v>
      </c>
      <c r="D146" s="863" t="s">
        <v>567</v>
      </c>
      <c r="E146" s="835" t="s">
        <v>2798</v>
      </c>
      <c r="F146" s="863" t="s">
        <v>2799</v>
      </c>
      <c r="G146" s="835" t="s">
        <v>2860</v>
      </c>
      <c r="H146" s="835" t="s">
        <v>2861</v>
      </c>
      <c r="I146" s="849">
        <v>3.2599999904632568</v>
      </c>
      <c r="J146" s="849">
        <v>80</v>
      </c>
      <c r="K146" s="850">
        <v>260.79998779296875</v>
      </c>
    </row>
    <row r="147" spans="1:11" ht="14.4" customHeight="1" x14ac:dyDescent="0.3">
      <c r="A147" s="831" t="s">
        <v>543</v>
      </c>
      <c r="B147" s="832" t="s">
        <v>544</v>
      </c>
      <c r="C147" s="835" t="s">
        <v>566</v>
      </c>
      <c r="D147" s="863" t="s">
        <v>567</v>
      </c>
      <c r="E147" s="835" t="s">
        <v>2798</v>
      </c>
      <c r="F147" s="863" t="s">
        <v>2799</v>
      </c>
      <c r="G147" s="835" t="s">
        <v>2862</v>
      </c>
      <c r="H147" s="835" t="s">
        <v>2863</v>
      </c>
      <c r="I147" s="849">
        <v>3.9700000286102295</v>
      </c>
      <c r="J147" s="849">
        <v>40</v>
      </c>
      <c r="K147" s="850">
        <v>158.80000305175781</v>
      </c>
    </row>
    <row r="148" spans="1:11" ht="14.4" customHeight="1" x14ac:dyDescent="0.3">
      <c r="A148" s="831" t="s">
        <v>543</v>
      </c>
      <c r="B148" s="832" t="s">
        <v>544</v>
      </c>
      <c r="C148" s="835" t="s">
        <v>566</v>
      </c>
      <c r="D148" s="863" t="s">
        <v>567</v>
      </c>
      <c r="E148" s="835" t="s">
        <v>2798</v>
      </c>
      <c r="F148" s="863" t="s">
        <v>2799</v>
      </c>
      <c r="G148" s="835" t="s">
        <v>2864</v>
      </c>
      <c r="H148" s="835" t="s">
        <v>2865</v>
      </c>
      <c r="I148" s="849">
        <v>4.4899997711181641</v>
      </c>
      <c r="J148" s="849">
        <v>40</v>
      </c>
      <c r="K148" s="850">
        <v>179.60000610351562</v>
      </c>
    </row>
    <row r="149" spans="1:11" ht="14.4" customHeight="1" x14ac:dyDescent="0.3">
      <c r="A149" s="831" t="s">
        <v>543</v>
      </c>
      <c r="B149" s="832" t="s">
        <v>544</v>
      </c>
      <c r="C149" s="835" t="s">
        <v>566</v>
      </c>
      <c r="D149" s="863" t="s">
        <v>567</v>
      </c>
      <c r="E149" s="835" t="s">
        <v>2798</v>
      </c>
      <c r="F149" s="863" t="s">
        <v>2799</v>
      </c>
      <c r="G149" s="835" t="s">
        <v>2866</v>
      </c>
      <c r="H149" s="835" t="s">
        <v>2867</v>
      </c>
      <c r="I149" s="849">
        <v>15.729999542236328</v>
      </c>
      <c r="J149" s="849">
        <v>59</v>
      </c>
      <c r="K149" s="850">
        <v>928.07002639770508</v>
      </c>
    </row>
    <row r="150" spans="1:11" ht="14.4" customHeight="1" x14ac:dyDescent="0.3">
      <c r="A150" s="831" t="s">
        <v>543</v>
      </c>
      <c r="B150" s="832" t="s">
        <v>544</v>
      </c>
      <c r="C150" s="835" t="s">
        <v>566</v>
      </c>
      <c r="D150" s="863" t="s">
        <v>567</v>
      </c>
      <c r="E150" s="835" t="s">
        <v>2798</v>
      </c>
      <c r="F150" s="863" t="s">
        <v>2799</v>
      </c>
      <c r="G150" s="835" t="s">
        <v>2868</v>
      </c>
      <c r="H150" s="835" t="s">
        <v>2869</v>
      </c>
      <c r="I150" s="849">
        <v>0.67000001668930054</v>
      </c>
      <c r="J150" s="849">
        <v>1500</v>
      </c>
      <c r="K150" s="850">
        <v>1005</v>
      </c>
    </row>
    <row r="151" spans="1:11" ht="14.4" customHeight="1" x14ac:dyDescent="0.3">
      <c r="A151" s="831" t="s">
        <v>543</v>
      </c>
      <c r="B151" s="832" t="s">
        <v>544</v>
      </c>
      <c r="C151" s="835" t="s">
        <v>566</v>
      </c>
      <c r="D151" s="863" t="s">
        <v>567</v>
      </c>
      <c r="E151" s="835" t="s">
        <v>2798</v>
      </c>
      <c r="F151" s="863" t="s">
        <v>2799</v>
      </c>
      <c r="G151" s="835" t="s">
        <v>2870</v>
      </c>
      <c r="H151" s="835" t="s">
        <v>2871</v>
      </c>
      <c r="I151" s="849">
        <v>27.879999160766602</v>
      </c>
      <c r="J151" s="849">
        <v>4</v>
      </c>
      <c r="K151" s="850">
        <v>111.51999664306641</v>
      </c>
    </row>
    <row r="152" spans="1:11" ht="14.4" customHeight="1" x14ac:dyDescent="0.3">
      <c r="A152" s="831" t="s">
        <v>543</v>
      </c>
      <c r="B152" s="832" t="s">
        <v>544</v>
      </c>
      <c r="C152" s="835" t="s">
        <v>566</v>
      </c>
      <c r="D152" s="863" t="s">
        <v>567</v>
      </c>
      <c r="E152" s="835" t="s">
        <v>2798</v>
      </c>
      <c r="F152" s="863" t="s">
        <v>2799</v>
      </c>
      <c r="G152" s="835" t="s">
        <v>2872</v>
      </c>
      <c r="H152" s="835" t="s">
        <v>2873</v>
      </c>
      <c r="I152" s="849">
        <v>28.729999542236328</v>
      </c>
      <c r="J152" s="849">
        <v>4</v>
      </c>
      <c r="K152" s="850">
        <v>114.91999816894531</v>
      </c>
    </row>
    <row r="153" spans="1:11" ht="14.4" customHeight="1" x14ac:dyDescent="0.3">
      <c r="A153" s="831" t="s">
        <v>543</v>
      </c>
      <c r="B153" s="832" t="s">
        <v>544</v>
      </c>
      <c r="C153" s="835" t="s">
        <v>566</v>
      </c>
      <c r="D153" s="863" t="s">
        <v>567</v>
      </c>
      <c r="E153" s="835" t="s">
        <v>2874</v>
      </c>
      <c r="F153" s="863" t="s">
        <v>2875</v>
      </c>
      <c r="G153" s="835" t="s">
        <v>3042</v>
      </c>
      <c r="H153" s="835" t="s">
        <v>3043</v>
      </c>
      <c r="I153" s="849">
        <v>650.33001708984375</v>
      </c>
      <c r="J153" s="849">
        <v>2</v>
      </c>
      <c r="K153" s="850">
        <v>1300.6500244140625</v>
      </c>
    </row>
    <row r="154" spans="1:11" ht="14.4" customHeight="1" x14ac:dyDescent="0.3">
      <c r="A154" s="831" t="s">
        <v>543</v>
      </c>
      <c r="B154" s="832" t="s">
        <v>544</v>
      </c>
      <c r="C154" s="835" t="s">
        <v>566</v>
      </c>
      <c r="D154" s="863" t="s">
        <v>567</v>
      </c>
      <c r="E154" s="835" t="s">
        <v>2874</v>
      </c>
      <c r="F154" s="863" t="s">
        <v>2875</v>
      </c>
      <c r="G154" s="835" t="s">
        <v>2876</v>
      </c>
      <c r="H154" s="835" t="s">
        <v>2877</v>
      </c>
      <c r="I154" s="849">
        <v>6.2899999618530273</v>
      </c>
      <c r="J154" s="849">
        <v>20</v>
      </c>
      <c r="K154" s="850">
        <v>125.80000305175781</v>
      </c>
    </row>
    <row r="155" spans="1:11" ht="14.4" customHeight="1" x14ac:dyDescent="0.3">
      <c r="A155" s="831" t="s">
        <v>543</v>
      </c>
      <c r="B155" s="832" t="s">
        <v>544</v>
      </c>
      <c r="C155" s="835" t="s">
        <v>566</v>
      </c>
      <c r="D155" s="863" t="s">
        <v>567</v>
      </c>
      <c r="E155" s="835" t="s">
        <v>2874</v>
      </c>
      <c r="F155" s="863" t="s">
        <v>2875</v>
      </c>
      <c r="G155" s="835" t="s">
        <v>3044</v>
      </c>
      <c r="H155" s="835" t="s">
        <v>3045</v>
      </c>
      <c r="I155" s="849">
        <v>2.9050000905990601</v>
      </c>
      <c r="J155" s="849">
        <v>20</v>
      </c>
      <c r="K155" s="850">
        <v>58.100000381469727</v>
      </c>
    </row>
    <row r="156" spans="1:11" ht="14.4" customHeight="1" x14ac:dyDescent="0.3">
      <c r="A156" s="831" t="s">
        <v>543</v>
      </c>
      <c r="B156" s="832" t="s">
        <v>544</v>
      </c>
      <c r="C156" s="835" t="s">
        <v>566</v>
      </c>
      <c r="D156" s="863" t="s">
        <v>567</v>
      </c>
      <c r="E156" s="835" t="s">
        <v>2874</v>
      </c>
      <c r="F156" s="863" t="s">
        <v>2875</v>
      </c>
      <c r="G156" s="835" t="s">
        <v>3046</v>
      </c>
      <c r="H156" s="835" t="s">
        <v>3047</v>
      </c>
      <c r="I156" s="849">
        <v>2.9100000858306885</v>
      </c>
      <c r="J156" s="849">
        <v>10</v>
      </c>
      <c r="K156" s="850">
        <v>29.100000381469727</v>
      </c>
    </row>
    <row r="157" spans="1:11" ht="14.4" customHeight="1" x14ac:dyDescent="0.3">
      <c r="A157" s="831" t="s">
        <v>543</v>
      </c>
      <c r="B157" s="832" t="s">
        <v>544</v>
      </c>
      <c r="C157" s="835" t="s">
        <v>566</v>
      </c>
      <c r="D157" s="863" t="s">
        <v>567</v>
      </c>
      <c r="E157" s="835" t="s">
        <v>2874</v>
      </c>
      <c r="F157" s="863" t="s">
        <v>2875</v>
      </c>
      <c r="G157" s="835" t="s">
        <v>2880</v>
      </c>
      <c r="H157" s="835" t="s">
        <v>2881</v>
      </c>
      <c r="I157" s="849">
        <v>9.9999997764825821E-3</v>
      </c>
      <c r="J157" s="849">
        <v>200</v>
      </c>
      <c r="K157" s="850">
        <v>2</v>
      </c>
    </row>
    <row r="158" spans="1:11" ht="14.4" customHeight="1" x14ac:dyDescent="0.3">
      <c r="A158" s="831" t="s">
        <v>543</v>
      </c>
      <c r="B158" s="832" t="s">
        <v>544</v>
      </c>
      <c r="C158" s="835" t="s">
        <v>566</v>
      </c>
      <c r="D158" s="863" t="s">
        <v>567</v>
      </c>
      <c r="E158" s="835" t="s">
        <v>2874</v>
      </c>
      <c r="F158" s="863" t="s">
        <v>2875</v>
      </c>
      <c r="G158" s="835" t="s">
        <v>2882</v>
      </c>
      <c r="H158" s="835" t="s">
        <v>2883</v>
      </c>
      <c r="I158" s="849">
        <v>6.0500001907348633</v>
      </c>
      <c r="J158" s="849">
        <v>30</v>
      </c>
      <c r="K158" s="850">
        <v>181.5</v>
      </c>
    </row>
    <row r="159" spans="1:11" ht="14.4" customHeight="1" x14ac:dyDescent="0.3">
      <c r="A159" s="831" t="s">
        <v>543</v>
      </c>
      <c r="B159" s="832" t="s">
        <v>544</v>
      </c>
      <c r="C159" s="835" t="s">
        <v>566</v>
      </c>
      <c r="D159" s="863" t="s">
        <v>567</v>
      </c>
      <c r="E159" s="835" t="s">
        <v>2874</v>
      </c>
      <c r="F159" s="863" t="s">
        <v>2875</v>
      </c>
      <c r="G159" s="835" t="s">
        <v>2884</v>
      </c>
      <c r="H159" s="835" t="s">
        <v>2885</v>
      </c>
      <c r="I159" s="849">
        <v>11.149999618530273</v>
      </c>
      <c r="J159" s="849">
        <v>5</v>
      </c>
      <c r="K159" s="850">
        <v>55.75</v>
      </c>
    </row>
    <row r="160" spans="1:11" ht="14.4" customHeight="1" x14ac:dyDescent="0.3">
      <c r="A160" s="831" t="s">
        <v>543</v>
      </c>
      <c r="B160" s="832" t="s">
        <v>544</v>
      </c>
      <c r="C160" s="835" t="s">
        <v>566</v>
      </c>
      <c r="D160" s="863" t="s">
        <v>567</v>
      </c>
      <c r="E160" s="835" t="s">
        <v>2874</v>
      </c>
      <c r="F160" s="863" t="s">
        <v>2875</v>
      </c>
      <c r="G160" s="835" t="s">
        <v>2888</v>
      </c>
      <c r="H160" s="835" t="s">
        <v>2889</v>
      </c>
      <c r="I160" s="849">
        <v>3.4600000381469727</v>
      </c>
      <c r="J160" s="849">
        <v>80</v>
      </c>
      <c r="K160" s="850">
        <v>276.79998779296875</v>
      </c>
    </row>
    <row r="161" spans="1:11" ht="14.4" customHeight="1" x14ac:dyDescent="0.3">
      <c r="A161" s="831" t="s">
        <v>543</v>
      </c>
      <c r="B161" s="832" t="s">
        <v>544</v>
      </c>
      <c r="C161" s="835" t="s">
        <v>566</v>
      </c>
      <c r="D161" s="863" t="s">
        <v>567</v>
      </c>
      <c r="E161" s="835" t="s">
        <v>2874</v>
      </c>
      <c r="F161" s="863" t="s">
        <v>2875</v>
      </c>
      <c r="G161" s="835" t="s">
        <v>2892</v>
      </c>
      <c r="H161" s="835" t="s">
        <v>2893</v>
      </c>
      <c r="I161" s="849">
        <v>17.979999542236328</v>
      </c>
      <c r="J161" s="849">
        <v>100</v>
      </c>
      <c r="K161" s="850">
        <v>1798</v>
      </c>
    </row>
    <row r="162" spans="1:11" ht="14.4" customHeight="1" x14ac:dyDescent="0.3">
      <c r="A162" s="831" t="s">
        <v>543</v>
      </c>
      <c r="B162" s="832" t="s">
        <v>544</v>
      </c>
      <c r="C162" s="835" t="s">
        <v>566</v>
      </c>
      <c r="D162" s="863" t="s">
        <v>567</v>
      </c>
      <c r="E162" s="835" t="s">
        <v>2874</v>
      </c>
      <c r="F162" s="863" t="s">
        <v>2875</v>
      </c>
      <c r="G162" s="835" t="s">
        <v>2898</v>
      </c>
      <c r="H162" s="835" t="s">
        <v>2899</v>
      </c>
      <c r="I162" s="849">
        <v>22.989999771118164</v>
      </c>
      <c r="J162" s="849">
        <v>20</v>
      </c>
      <c r="K162" s="850">
        <v>459.79998779296875</v>
      </c>
    </row>
    <row r="163" spans="1:11" ht="14.4" customHeight="1" x14ac:dyDescent="0.3">
      <c r="A163" s="831" t="s">
        <v>543</v>
      </c>
      <c r="B163" s="832" t="s">
        <v>544</v>
      </c>
      <c r="C163" s="835" t="s">
        <v>566</v>
      </c>
      <c r="D163" s="863" t="s">
        <v>567</v>
      </c>
      <c r="E163" s="835" t="s">
        <v>2874</v>
      </c>
      <c r="F163" s="863" t="s">
        <v>2875</v>
      </c>
      <c r="G163" s="835" t="s">
        <v>2900</v>
      </c>
      <c r="H163" s="835" t="s">
        <v>2901</v>
      </c>
      <c r="I163" s="849">
        <v>22.989999771118164</v>
      </c>
      <c r="J163" s="849">
        <v>10</v>
      </c>
      <c r="K163" s="850">
        <v>229.89999389648437</v>
      </c>
    </row>
    <row r="164" spans="1:11" ht="14.4" customHeight="1" x14ac:dyDescent="0.3">
      <c r="A164" s="831" t="s">
        <v>543</v>
      </c>
      <c r="B164" s="832" t="s">
        <v>544</v>
      </c>
      <c r="C164" s="835" t="s">
        <v>566</v>
      </c>
      <c r="D164" s="863" t="s">
        <v>567</v>
      </c>
      <c r="E164" s="835" t="s">
        <v>2874</v>
      </c>
      <c r="F164" s="863" t="s">
        <v>2875</v>
      </c>
      <c r="G164" s="835" t="s">
        <v>2906</v>
      </c>
      <c r="H164" s="835" t="s">
        <v>2907</v>
      </c>
      <c r="I164" s="849">
        <v>9.6800003051757812</v>
      </c>
      <c r="J164" s="849">
        <v>100</v>
      </c>
      <c r="K164" s="850">
        <v>968</v>
      </c>
    </row>
    <row r="165" spans="1:11" ht="14.4" customHeight="1" x14ac:dyDescent="0.3">
      <c r="A165" s="831" t="s">
        <v>543</v>
      </c>
      <c r="B165" s="832" t="s">
        <v>544</v>
      </c>
      <c r="C165" s="835" t="s">
        <v>566</v>
      </c>
      <c r="D165" s="863" t="s">
        <v>567</v>
      </c>
      <c r="E165" s="835" t="s">
        <v>2874</v>
      </c>
      <c r="F165" s="863" t="s">
        <v>2875</v>
      </c>
      <c r="G165" s="835" t="s">
        <v>2910</v>
      </c>
      <c r="H165" s="835" t="s">
        <v>2911</v>
      </c>
      <c r="I165" s="849">
        <v>2.0549999475479126</v>
      </c>
      <c r="J165" s="849">
        <v>20</v>
      </c>
      <c r="K165" s="850">
        <v>41.100000381469727</v>
      </c>
    </row>
    <row r="166" spans="1:11" ht="14.4" customHeight="1" x14ac:dyDescent="0.3">
      <c r="A166" s="831" t="s">
        <v>543</v>
      </c>
      <c r="B166" s="832" t="s">
        <v>544</v>
      </c>
      <c r="C166" s="835" t="s">
        <v>566</v>
      </c>
      <c r="D166" s="863" t="s">
        <v>567</v>
      </c>
      <c r="E166" s="835" t="s">
        <v>2874</v>
      </c>
      <c r="F166" s="863" t="s">
        <v>2875</v>
      </c>
      <c r="G166" s="835" t="s">
        <v>3048</v>
      </c>
      <c r="H166" s="835" t="s">
        <v>3049</v>
      </c>
      <c r="I166" s="849">
        <v>80.580001831054688</v>
      </c>
      <c r="J166" s="849">
        <v>2</v>
      </c>
      <c r="K166" s="850">
        <v>161.16000366210937</v>
      </c>
    </row>
    <row r="167" spans="1:11" ht="14.4" customHeight="1" x14ac:dyDescent="0.3">
      <c r="A167" s="831" t="s">
        <v>543</v>
      </c>
      <c r="B167" s="832" t="s">
        <v>544</v>
      </c>
      <c r="C167" s="835" t="s">
        <v>566</v>
      </c>
      <c r="D167" s="863" t="s">
        <v>567</v>
      </c>
      <c r="E167" s="835" t="s">
        <v>2874</v>
      </c>
      <c r="F167" s="863" t="s">
        <v>2875</v>
      </c>
      <c r="G167" s="835" t="s">
        <v>2912</v>
      </c>
      <c r="H167" s="835" t="s">
        <v>2913</v>
      </c>
      <c r="I167" s="849">
        <v>2.4600000381469727</v>
      </c>
      <c r="J167" s="849">
        <v>200</v>
      </c>
      <c r="K167" s="850">
        <v>492</v>
      </c>
    </row>
    <row r="168" spans="1:11" ht="14.4" customHeight="1" x14ac:dyDescent="0.3">
      <c r="A168" s="831" t="s">
        <v>543</v>
      </c>
      <c r="B168" s="832" t="s">
        <v>544</v>
      </c>
      <c r="C168" s="835" t="s">
        <v>566</v>
      </c>
      <c r="D168" s="863" t="s">
        <v>567</v>
      </c>
      <c r="E168" s="835" t="s">
        <v>2874</v>
      </c>
      <c r="F168" s="863" t="s">
        <v>2875</v>
      </c>
      <c r="G168" s="835" t="s">
        <v>2914</v>
      </c>
      <c r="H168" s="835" t="s">
        <v>2915</v>
      </c>
      <c r="I168" s="849">
        <v>0.25</v>
      </c>
      <c r="J168" s="849">
        <v>300</v>
      </c>
      <c r="K168" s="850">
        <v>75</v>
      </c>
    </row>
    <row r="169" spans="1:11" ht="14.4" customHeight="1" x14ac:dyDescent="0.3">
      <c r="A169" s="831" t="s">
        <v>543</v>
      </c>
      <c r="B169" s="832" t="s">
        <v>544</v>
      </c>
      <c r="C169" s="835" t="s">
        <v>566</v>
      </c>
      <c r="D169" s="863" t="s">
        <v>567</v>
      </c>
      <c r="E169" s="835" t="s">
        <v>2874</v>
      </c>
      <c r="F169" s="863" t="s">
        <v>2875</v>
      </c>
      <c r="G169" s="835" t="s">
        <v>2916</v>
      </c>
      <c r="H169" s="835" t="s">
        <v>2917</v>
      </c>
      <c r="I169" s="849">
        <v>13.310000419616699</v>
      </c>
      <c r="J169" s="849">
        <v>48</v>
      </c>
      <c r="K169" s="850">
        <v>638.8800048828125</v>
      </c>
    </row>
    <row r="170" spans="1:11" ht="14.4" customHeight="1" x14ac:dyDescent="0.3">
      <c r="A170" s="831" t="s">
        <v>543</v>
      </c>
      <c r="B170" s="832" t="s">
        <v>544</v>
      </c>
      <c r="C170" s="835" t="s">
        <v>566</v>
      </c>
      <c r="D170" s="863" t="s">
        <v>567</v>
      </c>
      <c r="E170" s="835" t="s">
        <v>2874</v>
      </c>
      <c r="F170" s="863" t="s">
        <v>2875</v>
      </c>
      <c r="G170" s="835" t="s">
        <v>2922</v>
      </c>
      <c r="H170" s="835" t="s">
        <v>2923</v>
      </c>
      <c r="I170" s="849">
        <v>9.1999998092651367</v>
      </c>
      <c r="J170" s="849">
        <v>300</v>
      </c>
      <c r="K170" s="850">
        <v>2760</v>
      </c>
    </row>
    <row r="171" spans="1:11" ht="14.4" customHeight="1" x14ac:dyDescent="0.3">
      <c r="A171" s="831" t="s">
        <v>543</v>
      </c>
      <c r="B171" s="832" t="s">
        <v>544</v>
      </c>
      <c r="C171" s="835" t="s">
        <v>566</v>
      </c>
      <c r="D171" s="863" t="s">
        <v>567</v>
      </c>
      <c r="E171" s="835" t="s">
        <v>2874</v>
      </c>
      <c r="F171" s="863" t="s">
        <v>2875</v>
      </c>
      <c r="G171" s="835" t="s">
        <v>2926</v>
      </c>
      <c r="H171" s="835" t="s">
        <v>2927</v>
      </c>
      <c r="I171" s="849">
        <v>172.5</v>
      </c>
      <c r="J171" s="849">
        <v>1</v>
      </c>
      <c r="K171" s="850">
        <v>172.5</v>
      </c>
    </row>
    <row r="172" spans="1:11" ht="14.4" customHeight="1" x14ac:dyDescent="0.3">
      <c r="A172" s="831" t="s">
        <v>543</v>
      </c>
      <c r="B172" s="832" t="s">
        <v>544</v>
      </c>
      <c r="C172" s="835" t="s">
        <v>566</v>
      </c>
      <c r="D172" s="863" t="s">
        <v>567</v>
      </c>
      <c r="E172" s="835" t="s">
        <v>2874</v>
      </c>
      <c r="F172" s="863" t="s">
        <v>2875</v>
      </c>
      <c r="G172" s="835" t="s">
        <v>2928</v>
      </c>
      <c r="H172" s="835" t="s">
        <v>2929</v>
      </c>
      <c r="I172" s="849">
        <v>6.1700000762939453</v>
      </c>
      <c r="J172" s="849">
        <v>100</v>
      </c>
      <c r="K172" s="850">
        <v>617.10000610351562</v>
      </c>
    </row>
    <row r="173" spans="1:11" ht="14.4" customHeight="1" x14ac:dyDescent="0.3">
      <c r="A173" s="831" t="s">
        <v>543</v>
      </c>
      <c r="B173" s="832" t="s">
        <v>544</v>
      </c>
      <c r="C173" s="835" t="s">
        <v>566</v>
      </c>
      <c r="D173" s="863" t="s">
        <v>567</v>
      </c>
      <c r="E173" s="835" t="s">
        <v>2874</v>
      </c>
      <c r="F173" s="863" t="s">
        <v>2875</v>
      </c>
      <c r="G173" s="835" t="s">
        <v>2930</v>
      </c>
      <c r="H173" s="835" t="s">
        <v>2931</v>
      </c>
      <c r="I173" s="849">
        <v>34.5</v>
      </c>
      <c r="J173" s="849">
        <v>10</v>
      </c>
      <c r="K173" s="850">
        <v>345</v>
      </c>
    </row>
    <row r="174" spans="1:11" ht="14.4" customHeight="1" x14ac:dyDescent="0.3">
      <c r="A174" s="831" t="s">
        <v>543</v>
      </c>
      <c r="B174" s="832" t="s">
        <v>544</v>
      </c>
      <c r="C174" s="835" t="s">
        <v>566</v>
      </c>
      <c r="D174" s="863" t="s">
        <v>567</v>
      </c>
      <c r="E174" s="835" t="s">
        <v>2874</v>
      </c>
      <c r="F174" s="863" t="s">
        <v>2875</v>
      </c>
      <c r="G174" s="835" t="s">
        <v>3050</v>
      </c>
      <c r="H174" s="835" t="s">
        <v>3051</v>
      </c>
      <c r="I174" s="849">
        <v>6.8299999237060547</v>
      </c>
      <c r="J174" s="849">
        <v>4</v>
      </c>
      <c r="K174" s="850">
        <v>27.319999694824219</v>
      </c>
    </row>
    <row r="175" spans="1:11" ht="14.4" customHeight="1" x14ac:dyDescent="0.3">
      <c r="A175" s="831" t="s">
        <v>543</v>
      </c>
      <c r="B175" s="832" t="s">
        <v>544</v>
      </c>
      <c r="C175" s="835" t="s">
        <v>566</v>
      </c>
      <c r="D175" s="863" t="s">
        <v>567</v>
      </c>
      <c r="E175" s="835" t="s">
        <v>2874</v>
      </c>
      <c r="F175" s="863" t="s">
        <v>2875</v>
      </c>
      <c r="G175" s="835" t="s">
        <v>3052</v>
      </c>
      <c r="H175" s="835" t="s">
        <v>3053</v>
      </c>
      <c r="I175" s="849">
        <v>6.7899999618530273</v>
      </c>
      <c r="J175" s="849">
        <v>4</v>
      </c>
      <c r="K175" s="850">
        <v>27.159999847412109</v>
      </c>
    </row>
    <row r="176" spans="1:11" ht="14.4" customHeight="1" x14ac:dyDescent="0.3">
      <c r="A176" s="831" t="s">
        <v>543</v>
      </c>
      <c r="B176" s="832" t="s">
        <v>544</v>
      </c>
      <c r="C176" s="835" t="s">
        <v>566</v>
      </c>
      <c r="D176" s="863" t="s">
        <v>567</v>
      </c>
      <c r="E176" s="835" t="s">
        <v>2874</v>
      </c>
      <c r="F176" s="863" t="s">
        <v>2875</v>
      </c>
      <c r="G176" s="835" t="s">
        <v>2932</v>
      </c>
      <c r="H176" s="835" t="s">
        <v>2933</v>
      </c>
      <c r="I176" s="849">
        <v>197.57000732421875</v>
      </c>
      <c r="J176" s="849">
        <v>3</v>
      </c>
      <c r="K176" s="850">
        <v>592.71002197265625</v>
      </c>
    </row>
    <row r="177" spans="1:11" ht="14.4" customHeight="1" x14ac:dyDescent="0.3">
      <c r="A177" s="831" t="s">
        <v>543</v>
      </c>
      <c r="B177" s="832" t="s">
        <v>544</v>
      </c>
      <c r="C177" s="835" t="s">
        <v>566</v>
      </c>
      <c r="D177" s="863" t="s">
        <v>567</v>
      </c>
      <c r="E177" s="835" t="s">
        <v>2874</v>
      </c>
      <c r="F177" s="863" t="s">
        <v>2875</v>
      </c>
      <c r="G177" s="835" t="s">
        <v>2934</v>
      </c>
      <c r="H177" s="835" t="s">
        <v>2935</v>
      </c>
      <c r="I177" s="849">
        <v>1.0900000333786011</v>
      </c>
      <c r="J177" s="849">
        <v>400</v>
      </c>
      <c r="K177" s="850">
        <v>436</v>
      </c>
    </row>
    <row r="178" spans="1:11" ht="14.4" customHeight="1" x14ac:dyDescent="0.3">
      <c r="A178" s="831" t="s">
        <v>543</v>
      </c>
      <c r="B178" s="832" t="s">
        <v>544</v>
      </c>
      <c r="C178" s="835" t="s">
        <v>566</v>
      </c>
      <c r="D178" s="863" t="s">
        <v>567</v>
      </c>
      <c r="E178" s="835" t="s">
        <v>2874</v>
      </c>
      <c r="F178" s="863" t="s">
        <v>2875</v>
      </c>
      <c r="G178" s="835" t="s">
        <v>2936</v>
      </c>
      <c r="H178" s="835" t="s">
        <v>2937</v>
      </c>
      <c r="I178" s="849">
        <v>0.47499999403953552</v>
      </c>
      <c r="J178" s="849">
        <v>200</v>
      </c>
      <c r="K178" s="850">
        <v>95</v>
      </c>
    </row>
    <row r="179" spans="1:11" ht="14.4" customHeight="1" x14ac:dyDescent="0.3">
      <c r="A179" s="831" t="s">
        <v>543</v>
      </c>
      <c r="B179" s="832" t="s">
        <v>544</v>
      </c>
      <c r="C179" s="835" t="s">
        <v>566</v>
      </c>
      <c r="D179" s="863" t="s">
        <v>567</v>
      </c>
      <c r="E179" s="835" t="s">
        <v>2874</v>
      </c>
      <c r="F179" s="863" t="s">
        <v>2875</v>
      </c>
      <c r="G179" s="835" t="s">
        <v>2938</v>
      </c>
      <c r="H179" s="835" t="s">
        <v>2939</v>
      </c>
      <c r="I179" s="849">
        <v>1.6699999570846558</v>
      </c>
      <c r="J179" s="849">
        <v>200</v>
      </c>
      <c r="K179" s="850">
        <v>334</v>
      </c>
    </row>
    <row r="180" spans="1:11" ht="14.4" customHeight="1" x14ac:dyDescent="0.3">
      <c r="A180" s="831" t="s">
        <v>543</v>
      </c>
      <c r="B180" s="832" t="s">
        <v>544</v>
      </c>
      <c r="C180" s="835" t="s">
        <v>566</v>
      </c>
      <c r="D180" s="863" t="s">
        <v>567</v>
      </c>
      <c r="E180" s="835" t="s">
        <v>2874</v>
      </c>
      <c r="F180" s="863" t="s">
        <v>2875</v>
      </c>
      <c r="G180" s="835" t="s">
        <v>2940</v>
      </c>
      <c r="H180" s="835" t="s">
        <v>2941</v>
      </c>
      <c r="I180" s="849">
        <v>0.67000001668930054</v>
      </c>
      <c r="J180" s="849">
        <v>200</v>
      </c>
      <c r="K180" s="850">
        <v>134</v>
      </c>
    </row>
    <row r="181" spans="1:11" ht="14.4" customHeight="1" x14ac:dyDescent="0.3">
      <c r="A181" s="831" t="s">
        <v>543</v>
      </c>
      <c r="B181" s="832" t="s">
        <v>544</v>
      </c>
      <c r="C181" s="835" t="s">
        <v>566</v>
      </c>
      <c r="D181" s="863" t="s">
        <v>567</v>
      </c>
      <c r="E181" s="835" t="s">
        <v>2874</v>
      </c>
      <c r="F181" s="863" t="s">
        <v>2875</v>
      </c>
      <c r="G181" s="835" t="s">
        <v>2946</v>
      </c>
      <c r="H181" s="835" t="s">
        <v>2947</v>
      </c>
      <c r="I181" s="849">
        <v>8.4700002670288086</v>
      </c>
      <c r="J181" s="849">
        <v>960</v>
      </c>
      <c r="K181" s="850">
        <v>8131.2001953125</v>
      </c>
    </row>
    <row r="182" spans="1:11" ht="14.4" customHeight="1" x14ac:dyDescent="0.3">
      <c r="A182" s="831" t="s">
        <v>543</v>
      </c>
      <c r="B182" s="832" t="s">
        <v>544</v>
      </c>
      <c r="C182" s="835" t="s">
        <v>566</v>
      </c>
      <c r="D182" s="863" t="s">
        <v>567</v>
      </c>
      <c r="E182" s="835" t="s">
        <v>2874</v>
      </c>
      <c r="F182" s="863" t="s">
        <v>2875</v>
      </c>
      <c r="G182" s="835" t="s">
        <v>3054</v>
      </c>
      <c r="H182" s="835" t="s">
        <v>3055</v>
      </c>
      <c r="I182" s="849">
        <v>6.2300000190734863</v>
      </c>
      <c r="J182" s="849">
        <v>90</v>
      </c>
      <c r="K182" s="850">
        <v>560.70001220703125</v>
      </c>
    </row>
    <row r="183" spans="1:11" ht="14.4" customHeight="1" x14ac:dyDescent="0.3">
      <c r="A183" s="831" t="s">
        <v>543</v>
      </c>
      <c r="B183" s="832" t="s">
        <v>544</v>
      </c>
      <c r="C183" s="835" t="s">
        <v>566</v>
      </c>
      <c r="D183" s="863" t="s">
        <v>567</v>
      </c>
      <c r="E183" s="835" t="s">
        <v>2874</v>
      </c>
      <c r="F183" s="863" t="s">
        <v>2875</v>
      </c>
      <c r="G183" s="835" t="s">
        <v>2952</v>
      </c>
      <c r="H183" s="835" t="s">
        <v>2953</v>
      </c>
      <c r="I183" s="849">
        <v>1.0299999713897705</v>
      </c>
      <c r="J183" s="849">
        <v>150</v>
      </c>
      <c r="K183" s="850">
        <v>154.5</v>
      </c>
    </row>
    <row r="184" spans="1:11" ht="14.4" customHeight="1" x14ac:dyDescent="0.3">
      <c r="A184" s="831" t="s">
        <v>543</v>
      </c>
      <c r="B184" s="832" t="s">
        <v>544</v>
      </c>
      <c r="C184" s="835" t="s">
        <v>566</v>
      </c>
      <c r="D184" s="863" t="s">
        <v>567</v>
      </c>
      <c r="E184" s="835" t="s">
        <v>2874</v>
      </c>
      <c r="F184" s="863" t="s">
        <v>2875</v>
      </c>
      <c r="G184" s="835" t="s">
        <v>2954</v>
      </c>
      <c r="H184" s="835" t="s">
        <v>2955</v>
      </c>
      <c r="I184" s="849">
        <v>3.1400001049041748</v>
      </c>
      <c r="J184" s="849">
        <v>50</v>
      </c>
      <c r="K184" s="850">
        <v>157</v>
      </c>
    </row>
    <row r="185" spans="1:11" ht="14.4" customHeight="1" x14ac:dyDescent="0.3">
      <c r="A185" s="831" t="s">
        <v>543</v>
      </c>
      <c r="B185" s="832" t="s">
        <v>544</v>
      </c>
      <c r="C185" s="835" t="s">
        <v>566</v>
      </c>
      <c r="D185" s="863" t="s">
        <v>567</v>
      </c>
      <c r="E185" s="835" t="s">
        <v>2874</v>
      </c>
      <c r="F185" s="863" t="s">
        <v>2875</v>
      </c>
      <c r="G185" s="835" t="s">
        <v>2956</v>
      </c>
      <c r="H185" s="835" t="s">
        <v>2957</v>
      </c>
      <c r="I185" s="849">
        <v>0.4699999988079071</v>
      </c>
      <c r="J185" s="849">
        <v>100</v>
      </c>
      <c r="K185" s="850">
        <v>47</v>
      </c>
    </row>
    <row r="186" spans="1:11" ht="14.4" customHeight="1" x14ac:dyDescent="0.3">
      <c r="A186" s="831" t="s">
        <v>543</v>
      </c>
      <c r="B186" s="832" t="s">
        <v>544</v>
      </c>
      <c r="C186" s="835" t="s">
        <v>566</v>
      </c>
      <c r="D186" s="863" t="s">
        <v>567</v>
      </c>
      <c r="E186" s="835" t="s">
        <v>2874</v>
      </c>
      <c r="F186" s="863" t="s">
        <v>2875</v>
      </c>
      <c r="G186" s="835" t="s">
        <v>2958</v>
      </c>
      <c r="H186" s="835" t="s">
        <v>2959</v>
      </c>
      <c r="I186" s="849">
        <v>2.369999885559082</v>
      </c>
      <c r="J186" s="849">
        <v>150</v>
      </c>
      <c r="K186" s="850">
        <v>355.5</v>
      </c>
    </row>
    <row r="187" spans="1:11" ht="14.4" customHeight="1" x14ac:dyDescent="0.3">
      <c r="A187" s="831" t="s">
        <v>543</v>
      </c>
      <c r="B187" s="832" t="s">
        <v>544</v>
      </c>
      <c r="C187" s="835" t="s">
        <v>566</v>
      </c>
      <c r="D187" s="863" t="s">
        <v>567</v>
      </c>
      <c r="E187" s="835" t="s">
        <v>2874</v>
      </c>
      <c r="F187" s="863" t="s">
        <v>2875</v>
      </c>
      <c r="G187" s="835" t="s">
        <v>2964</v>
      </c>
      <c r="H187" s="835" t="s">
        <v>2965</v>
      </c>
      <c r="I187" s="849">
        <v>2.7000000476837158</v>
      </c>
      <c r="J187" s="849">
        <v>200</v>
      </c>
      <c r="K187" s="850">
        <v>540</v>
      </c>
    </row>
    <row r="188" spans="1:11" ht="14.4" customHeight="1" x14ac:dyDescent="0.3">
      <c r="A188" s="831" t="s">
        <v>543</v>
      </c>
      <c r="B188" s="832" t="s">
        <v>544</v>
      </c>
      <c r="C188" s="835" t="s">
        <v>566</v>
      </c>
      <c r="D188" s="863" t="s">
        <v>567</v>
      </c>
      <c r="E188" s="835" t="s">
        <v>2874</v>
      </c>
      <c r="F188" s="863" t="s">
        <v>2875</v>
      </c>
      <c r="G188" s="835" t="s">
        <v>2966</v>
      </c>
      <c r="H188" s="835" t="s">
        <v>2967</v>
      </c>
      <c r="I188" s="849">
        <v>1.9199999570846558</v>
      </c>
      <c r="J188" s="849">
        <v>50</v>
      </c>
      <c r="K188" s="850">
        <v>96</v>
      </c>
    </row>
    <row r="189" spans="1:11" ht="14.4" customHeight="1" x14ac:dyDescent="0.3">
      <c r="A189" s="831" t="s">
        <v>543</v>
      </c>
      <c r="B189" s="832" t="s">
        <v>544</v>
      </c>
      <c r="C189" s="835" t="s">
        <v>566</v>
      </c>
      <c r="D189" s="863" t="s">
        <v>567</v>
      </c>
      <c r="E189" s="835" t="s">
        <v>2874</v>
      </c>
      <c r="F189" s="863" t="s">
        <v>2875</v>
      </c>
      <c r="G189" s="835" t="s">
        <v>2968</v>
      </c>
      <c r="H189" s="835" t="s">
        <v>2969</v>
      </c>
      <c r="I189" s="849">
        <v>3.0999999046325684</v>
      </c>
      <c r="J189" s="849">
        <v>100</v>
      </c>
      <c r="K189" s="850">
        <v>310</v>
      </c>
    </row>
    <row r="190" spans="1:11" ht="14.4" customHeight="1" x14ac:dyDescent="0.3">
      <c r="A190" s="831" t="s">
        <v>543</v>
      </c>
      <c r="B190" s="832" t="s">
        <v>544</v>
      </c>
      <c r="C190" s="835" t="s">
        <v>566</v>
      </c>
      <c r="D190" s="863" t="s">
        <v>567</v>
      </c>
      <c r="E190" s="835" t="s">
        <v>2874</v>
      </c>
      <c r="F190" s="863" t="s">
        <v>2875</v>
      </c>
      <c r="G190" s="835" t="s">
        <v>3056</v>
      </c>
      <c r="H190" s="835" t="s">
        <v>3057</v>
      </c>
      <c r="I190" s="849">
        <v>1.9199999570846558</v>
      </c>
      <c r="J190" s="849">
        <v>100</v>
      </c>
      <c r="K190" s="850">
        <v>192</v>
      </c>
    </row>
    <row r="191" spans="1:11" ht="14.4" customHeight="1" x14ac:dyDescent="0.3">
      <c r="A191" s="831" t="s">
        <v>543</v>
      </c>
      <c r="B191" s="832" t="s">
        <v>544</v>
      </c>
      <c r="C191" s="835" t="s">
        <v>566</v>
      </c>
      <c r="D191" s="863" t="s">
        <v>567</v>
      </c>
      <c r="E191" s="835" t="s">
        <v>2874</v>
      </c>
      <c r="F191" s="863" t="s">
        <v>2875</v>
      </c>
      <c r="G191" s="835" t="s">
        <v>2972</v>
      </c>
      <c r="H191" s="835" t="s">
        <v>2973</v>
      </c>
      <c r="I191" s="849">
        <v>2.1650000810623169</v>
      </c>
      <c r="J191" s="849">
        <v>100</v>
      </c>
      <c r="K191" s="850">
        <v>216.5</v>
      </c>
    </row>
    <row r="192" spans="1:11" ht="14.4" customHeight="1" x14ac:dyDescent="0.3">
      <c r="A192" s="831" t="s">
        <v>543</v>
      </c>
      <c r="B192" s="832" t="s">
        <v>544</v>
      </c>
      <c r="C192" s="835" t="s">
        <v>566</v>
      </c>
      <c r="D192" s="863" t="s">
        <v>567</v>
      </c>
      <c r="E192" s="835" t="s">
        <v>2874</v>
      </c>
      <c r="F192" s="863" t="s">
        <v>2875</v>
      </c>
      <c r="G192" s="835" t="s">
        <v>2974</v>
      </c>
      <c r="H192" s="835" t="s">
        <v>2975</v>
      </c>
      <c r="I192" s="849">
        <v>21.234999656677246</v>
      </c>
      <c r="J192" s="849">
        <v>40</v>
      </c>
      <c r="K192" s="850">
        <v>849.39999389648437</v>
      </c>
    </row>
    <row r="193" spans="1:11" ht="14.4" customHeight="1" x14ac:dyDescent="0.3">
      <c r="A193" s="831" t="s">
        <v>543</v>
      </c>
      <c r="B193" s="832" t="s">
        <v>544</v>
      </c>
      <c r="C193" s="835" t="s">
        <v>566</v>
      </c>
      <c r="D193" s="863" t="s">
        <v>567</v>
      </c>
      <c r="E193" s="835" t="s">
        <v>2874</v>
      </c>
      <c r="F193" s="863" t="s">
        <v>2875</v>
      </c>
      <c r="G193" s="835" t="s">
        <v>2978</v>
      </c>
      <c r="H193" s="835" t="s">
        <v>2979</v>
      </c>
      <c r="I193" s="849">
        <v>2.5199999809265137</v>
      </c>
      <c r="J193" s="849">
        <v>100</v>
      </c>
      <c r="K193" s="850">
        <v>252</v>
      </c>
    </row>
    <row r="194" spans="1:11" ht="14.4" customHeight="1" x14ac:dyDescent="0.3">
      <c r="A194" s="831" t="s">
        <v>543</v>
      </c>
      <c r="B194" s="832" t="s">
        <v>544</v>
      </c>
      <c r="C194" s="835" t="s">
        <v>566</v>
      </c>
      <c r="D194" s="863" t="s">
        <v>567</v>
      </c>
      <c r="E194" s="835" t="s">
        <v>2874</v>
      </c>
      <c r="F194" s="863" t="s">
        <v>2875</v>
      </c>
      <c r="G194" s="835" t="s">
        <v>2980</v>
      </c>
      <c r="H194" s="835" t="s">
        <v>2981</v>
      </c>
      <c r="I194" s="849">
        <v>21.239999771118164</v>
      </c>
      <c r="J194" s="849">
        <v>20</v>
      </c>
      <c r="K194" s="850">
        <v>424.79998779296875</v>
      </c>
    </row>
    <row r="195" spans="1:11" ht="14.4" customHeight="1" x14ac:dyDescent="0.3">
      <c r="A195" s="831" t="s">
        <v>543</v>
      </c>
      <c r="B195" s="832" t="s">
        <v>544</v>
      </c>
      <c r="C195" s="835" t="s">
        <v>566</v>
      </c>
      <c r="D195" s="863" t="s">
        <v>567</v>
      </c>
      <c r="E195" s="835" t="s">
        <v>2982</v>
      </c>
      <c r="F195" s="863" t="s">
        <v>2983</v>
      </c>
      <c r="G195" s="835" t="s">
        <v>2984</v>
      </c>
      <c r="H195" s="835" t="s">
        <v>2985</v>
      </c>
      <c r="I195" s="849">
        <v>10.170000076293945</v>
      </c>
      <c r="J195" s="849">
        <v>500</v>
      </c>
      <c r="K195" s="850">
        <v>5085</v>
      </c>
    </row>
    <row r="196" spans="1:11" ht="14.4" customHeight="1" x14ac:dyDescent="0.3">
      <c r="A196" s="831" t="s">
        <v>543</v>
      </c>
      <c r="B196" s="832" t="s">
        <v>544</v>
      </c>
      <c r="C196" s="835" t="s">
        <v>566</v>
      </c>
      <c r="D196" s="863" t="s">
        <v>567</v>
      </c>
      <c r="E196" s="835" t="s">
        <v>2982</v>
      </c>
      <c r="F196" s="863" t="s">
        <v>2983</v>
      </c>
      <c r="G196" s="835" t="s">
        <v>2986</v>
      </c>
      <c r="H196" s="835" t="s">
        <v>2987</v>
      </c>
      <c r="I196" s="849">
        <v>7</v>
      </c>
      <c r="J196" s="849">
        <v>5</v>
      </c>
      <c r="K196" s="850">
        <v>35</v>
      </c>
    </row>
    <row r="197" spans="1:11" ht="14.4" customHeight="1" x14ac:dyDescent="0.3">
      <c r="A197" s="831" t="s">
        <v>543</v>
      </c>
      <c r="B197" s="832" t="s">
        <v>544</v>
      </c>
      <c r="C197" s="835" t="s">
        <v>566</v>
      </c>
      <c r="D197" s="863" t="s">
        <v>567</v>
      </c>
      <c r="E197" s="835" t="s">
        <v>2988</v>
      </c>
      <c r="F197" s="863" t="s">
        <v>2989</v>
      </c>
      <c r="G197" s="835" t="s">
        <v>2990</v>
      </c>
      <c r="H197" s="835" t="s">
        <v>2991</v>
      </c>
      <c r="I197" s="849">
        <v>0.25999999046325684</v>
      </c>
      <c r="J197" s="849">
        <v>100</v>
      </c>
      <c r="K197" s="850">
        <v>26</v>
      </c>
    </row>
    <row r="198" spans="1:11" ht="14.4" customHeight="1" x14ac:dyDescent="0.3">
      <c r="A198" s="831" t="s">
        <v>543</v>
      </c>
      <c r="B198" s="832" t="s">
        <v>544</v>
      </c>
      <c r="C198" s="835" t="s">
        <v>566</v>
      </c>
      <c r="D198" s="863" t="s">
        <v>567</v>
      </c>
      <c r="E198" s="835" t="s">
        <v>2988</v>
      </c>
      <c r="F198" s="863" t="s">
        <v>2989</v>
      </c>
      <c r="G198" s="835" t="s">
        <v>2992</v>
      </c>
      <c r="H198" s="835" t="s">
        <v>2993</v>
      </c>
      <c r="I198" s="849">
        <v>0.30000001192092896</v>
      </c>
      <c r="J198" s="849">
        <v>100</v>
      </c>
      <c r="K198" s="850">
        <v>30</v>
      </c>
    </row>
    <row r="199" spans="1:11" ht="14.4" customHeight="1" x14ac:dyDescent="0.3">
      <c r="A199" s="831" t="s">
        <v>543</v>
      </c>
      <c r="B199" s="832" t="s">
        <v>544</v>
      </c>
      <c r="C199" s="835" t="s">
        <v>566</v>
      </c>
      <c r="D199" s="863" t="s">
        <v>567</v>
      </c>
      <c r="E199" s="835" t="s">
        <v>2988</v>
      </c>
      <c r="F199" s="863" t="s">
        <v>2989</v>
      </c>
      <c r="G199" s="835" t="s">
        <v>2996</v>
      </c>
      <c r="H199" s="835" t="s">
        <v>2997</v>
      </c>
      <c r="I199" s="849">
        <v>0.30000001192092896</v>
      </c>
      <c r="J199" s="849">
        <v>100</v>
      </c>
      <c r="K199" s="850">
        <v>30</v>
      </c>
    </row>
    <row r="200" spans="1:11" ht="14.4" customHeight="1" x14ac:dyDescent="0.3">
      <c r="A200" s="831" t="s">
        <v>543</v>
      </c>
      <c r="B200" s="832" t="s">
        <v>544</v>
      </c>
      <c r="C200" s="835" t="s">
        <v>566</v>
      </c>
      <c r="D200" s="863" t="s">
        <v>567</v>
      </c>
      <c r="E200" s="835" t="s">
        <v>2988</v>
      </c>
      <c r="F200" s="863" t="s">
        <v>2989</v>
      </c>
      <c r="G200" s="835" t="s">
        <v>2998</v>
      </c>
      <c r="H200" s="835" t="s">
        <v>2999</v>
      </c>
      <c r="I200" s="849">
        <v>0.55000001192092896</v>
      </c>
      <c r="J200" s="849">
        <v>400</v>
      </c>
      <c r="K200" s="850">
        <v>220</v>
      </c>
    </row>
    <row r="201" spans="1:11" ht="14.4" customHeight="1" x14ac:dyDescent="0.3">
      <c r="A201" s="831" t="s">
        <v>543</v>
      </c>
      <c r="B201" s="832" t="s">
        <v>544</v>
      </c>
      <c r="C201" s="835" t="s">
        <v>566</v>
      </c>
      <c r="D201" s="863" t="s">
        <v>567</v>
      </c>
      <c r="E201" s="835" t="s">
        <v>2988</v>
      </c>
      <c r="F201" s="863" t="s">
        <v>2989</v>
      </c>
      <c r="G201" s="835" t="s">
        <v>3058</v>
      </c>
      <c r="H201" s="835" t="s">
        <v>3059</v>
      </c>
      <c r="I201" s="849">
        <v>2.6500000953674316</v>
      </c>
      <c r="J201" s="849">
        <v>100</v>
      </c>
      <c r="K201" s="850">
        <v>265</v>
      </c>
    </row>
    <row r="202" spans="1:11" ht="14.4" customHeight="1" x14ac:dyDescent="0.3">
      <c r="A202" s="831" t="s">
        <v>543</v>
      </c>
      <c r="B202" s="832" t="s">
        <v>544</v>
      </c>
      <c r="C202" s="835" t="s">
        <v>566</v>
      </c>
      <c r="D202" s="863" t="s">
        <v>567</v>
      </c>
      <c r="E202" s="835" t="s">
        <v>2988</v>
      </c>
      <c r="F202" s="863" t="s">
        <v>2989</v>
      </c>
      <c r="G202" s="835" t="s">
        <v>3000</v>
      </c>
      <c r="H202" s="835" t="s">
        <v>3001</v>
      </c>
      <c r="I202" s="849">
        <v>1.7999999523162842</v>
      </c>
      <c r="J202" s="849">
        <v>200</v>
      </c>
      <c r="K202" s="850">
        <v>360</v>
      </c>
    </row>
    <row r="203" spans="1:11" ht="14.4" customHeight="1" x14ac:dyDescent="0.3">
      <c r="A203" s="831" t="s">
        <v>543</v>
      </c>
      <c r="B203" s="832" t="s">
        <v>544</v>
      </c>
      <c r="C203" s="835" t="s">
        <v>566</v>
      </c>
      <c r="D203" s="863" t="s">
        <v>567</v>
      </c>
      <c r="E203" s="835" t="s">
        <v>3002</v>
      </c>
      <c r="F203" s="863" t="s">
        <v>3003</v>
      </c>
      <c r="G203" s="835" t="s">
        <v>3004</v>
      </c>
      <c r="H203" s="835" t="s">
        <v>3005</v>
      </c>
      <c r="I203" s="849">
        <v>0.62999999523162842</v>
      </c>
      <c r="J203" s="849">
        <v>4000</v>
      </c>
      <c r="K203" s="850">
        <v>2520</v>
      </c>
    </row>
    <row r="204" spans="1:11" ht="14.4" customHeight="1" x14ac:dyDescent="0.3">
      <c r="A204" s="831" t="s">
        <v>543</v>
      </c>
      <c r="B204" s="832" t="s">
        <v>544</v>
      </c>
      <c r="C204" s="835" t="s">
        <v>566</v>
      </c>
      <c r="D204" s="863" t="s">
        <v>567</v>
      </c>
      <c r="E204" s="835" t="s">
        <v>3002</v>
      </c>
      <c r="F204" s="863" t="s">
        <v>3003</v>
      </c>
      <c r="G204" s="835" t="s">
        <v>3006</v>
      </c>
      <c r="H204" s="835" t="s">
        <v>3007</v>
      </c>
      <c r="I204" s="849">
        <v>0.62999999523162842</v>
      </c>
      <c r="J204" s="849">
        <v>8000</v>
      </c>
      <c r="K204" s="850">
        <v>5040</v>
      </c>
    </row>
    <row r="205" spans="1:11" ht="14.4" customHeight="1" x14ac:dyDescent="0.3">
      <c r="A205" s="831" t="s">
        <v>543</v>
      </c>
      <c r="B205" s="832" t="s">
        <v>544</v>
      </c>
      <c r="C205" s="835" t="s">
        <v>566</v>
      </c>
      <c r="D205" s="863" t="s">
        <v>567</v>
      </c>
      <c r="E205" s="835" t="s">
        <v>3002</v>
      </c>
      <c r="F205" s="863" t="s">
        <v>3003</v>
      </c>
      <c r="G205" s="835" t="s">
        <v>3008</v>
      </c>
      <c r="H205" s="835" t="s">
        <v>3009</v>
      </c>
      <c r="I205" s="849">
        <v>0.63499999046325684</v>
      </c>
      <c r="J205" s="849">
        <v>2000</v>
      </c>
      <c r="K205" s="850">
        <v>1270</v>
      </c>
    </row>
    <row r="206" spans="1:11" ht="14.4" customHeight="1" x14ac:dyDescent="0.3">
      <c r="A206" s="831" t="s">
        <v>543</v>
      </c>
      <c r="B206" s="832" t="s">
        <v>544</v>
      </c>
      <c r="C206" s="835" t="s">
        <v>566</v>
      </c>
      <c r="D206" s="863" t="s">
        <v>567</v>
      </c>
      <c r="E206" s="835" t="s">
        <v>3002</v>
      </c>
      <c r="F206" s="863" t="s">
        <v>3003</v>
      </c>
      <c r="G206" s="835" t="s">
        <v>3010</v>
      </c>
      <c r="H206" s="835" t="s">
        <v>3011</v>
      </c>
      <c r="I206" s="849">
        <v>0.62999999523162842</v>
      </c>
      <c r="J206" s="849">
        <v>510</v>
      </c>
      <c r="K206" s="850">
        <v>321.29998779296875</v>
      </c>
    </row>
    <row r="207" spans="1:11" ht="14.4" customHeight="1" x14ac:dyDescent="0.3">
      <c r="A207" s="831" t="s">
        <v>543</v>
      </c>
      <c r="B207" s="832" t="s">
        <v>544</v>
      </c>
      <c r="C207" s="835" t="s">
        <v>566</v>
      </c>
      <c r="D207" s="863" t="s">
        <v>567</v>
      </c>
      <c r="E207" s="835" t="s">
        <v>3024</v>
      </c>
      <c r="F207" s="863" t="s">
        <v>3025</v>
      </c>
      <c r="G207" s="835" t="s">
        <v>3026</v>
      </c>
      <c r="H207" s="835" t="s">
        <v>3027</v>
      </c>
      <c r="I207" s="849">
        <v>19.969999313354492</v>
      </c>
      <c r="J207" s="849">
        <v>15</v>
      </c>
      <c r="K207" s="850">
        <v>299.54999542236328</v>
      </c>
    </row>
    <row r="208" spans="1:11" ht="14.4" customHeight="1" x14ac:dyDescent="0.3">
      <c r="A208" s="831" t="s">
        <v>543</v>
      </c>
      <c r="B208" s="832" t="s">
        <v>544</v>
      </c>
      <c r="C208" s="835" t="s">
        <v>563</v>
      </c>
      <c r="D208" s="863" t="s">
        <v>564</v>
      </c>
      <c r="E208" s="835" t="s">
        <v>2874</v>
      </c>
      <c r="F208" s="863" t="s">
        <v>2875</v>
      </c>
      <c r="G208" s="835" t="s">
        <v>3060</v>
      </c>
      <c r="H208" s="835" t="s">
        <v>3061</v>
      </c>
      <c r="I208" s="849">
        <v>2.9000000953674316</v>
      </c>
      <c r="J208" s="849">
        <v>2</v>
      </c>
      <c r="K208" s="850">
        <v>5.8000001907348633</v>
      </c>
    </row>
    <row r="209" spans="1:11" ht="14.4" customHeight="1" x14ac:dyDescent="0.3">
      <c r="A209" s="831" t="s">
        <v>543</v>
      </c>
      <c r="B209" s="832" t="s">
        <v>544</v>
      </c>
      <c r="C209" s="835" t="s">
        <v>563</v>
      </c>
      <c r="D209" s="863" t="s">
        <v>564</v>
      </c>
      <c r="E209" s="835" t="s">
        <v>2874</v>
      </c>
      <c r="F209" s="863" t="s">
        <v>2875</v>
      </c>
      <c r="G209" s="835" t="s">
        <v>2880</v>
      </c>
      <c r="H209" s="835" t="s">
        <v>2881</v>
      </c>
      <c r="I209" s="849">
        <v>9.9999997764825821E-3</v>
      </c>
      <c r="J209" s="849">
        <v>100</v>
      </c>
      <c r="K209" s="850">
        <v>1</v>
      </c>
    </row>
    <row r="210" spans="1:11" ht="14.4" customHeight="1" x14ac:dyDescent="0.3">
      <c r="A210" s="831" t="s">
        <v>543</v>
      </c>
      <c r="B210" s="832" t="s">
        <v>544</v>
      </c>
      <c r="C210" s="835" t="s">
        <v>563</v>
      </c>
      <c r="D210" s="863" t="s">
        <v>564</v>
      </c>
      <c r="E210" s="835" t="s">
        <v>2874</v>
      </c>
      <c r="F210" s="863" t="s">
        <v>2875</v>
      </c>
      <c r="G210" s="835" t="s">
        <v>2894</v>
      </c>
      <c r="H210" s="835" t="s">
        <v>2895</v>
      </c>
      <c r="I210" s="849">
        <v>15.300000190734863</v>
      </c>
      <c r="J210" s="849">
        <v>50</v>
      </c>
      <c r="K210" s="850">
        <v>764.94000244140625</v>
      </c>
    </row>
    <row r="211" spans="1:11" ht="14.4" customHeight="1" x14ac:dyDescent="0.3">
      <c r="A211" s="831" t="s">
        <v>543</v>
      </c>
      <c r="B211" s="832" t="s">
        <v>544</v>
      </c>
      <c r="C211" s="835" t="s">
        <v>563</v>
      </c>
      <c r="D211" s="863" t="s">
        <v>564</v>
      </c>
      <c r="E211" s="835" t="s">
        <v>2874</v>
      </c>
      <c r="F211" s="863" t="s">
        <v>2875</v>
      </c>
      <c r="G211" s="835" t="s">
        <v>3062</v>
      </c>
      <c r="H211" s="835" t="s">
        <v>3063</v>
      </c>
      <c r="I211" s="849">
        <v>15.289999961853027</v>
      </c>
      <c r="J211" s="849">
        <v>50</v>
      </c>
      <c r="K211" s="850">
        <v>764.5</v>
      </c>
    </row>
    <row r="212" spans="1:11" ht="14.4" customHeight="1" x14ac:dyDescent="0.3">
      <c r="A212" s="831" t="s">
        <v>543</v>
      </c>
      <c r="B212" s="832" t="s">
        <v>544</v>
      </c>
      <c r="C212" s="835" t="s">
        <v>563</v>
      </c>
      <c r="D212" s="863" t="s">
        <v>564</v>
      </c>
      <c r="E212" s="835" t="s">
        <v>2874</v>
      </c>
      <c r="F212" s="863" t="s">
        <v>2875</v>
      </c>
      <c r="G212" s="835" t="s">
        <v>3064</v>
      </c>
      <c r="H212" s="835" t="s">
        <v>3065</v>
      </c>
      <c r="I212" s="849">
        <v>369.10000610351562</v>
      </c>
      <c r="J212" s="849">
        <v>1</v>
      </c>
      <c r="K212" s="850">
        <v>369.10000610351562</v>
      </c>
    </row>
    <row r="213" spans="1:11" ht="14.4" customHeight="1" x14ac:dyDescent="0.3">
      <c r="A213" s="831" t="s">
        <v>543</v>
      </c>
      <c r="B213" s="832" t="s">
        <v>544</v>
      </c>
      <c r="C213" s="835" t="s">
        <v>563</v>
      </c>
      <c r="D213" s="863" t="s">
        <v>564</v>
      </c>
      <c r="E213" s="835" t="s">
        <v>2874</v>
      </c>
      <c r="F213" s="863" t="s">
        <v>2875</v>
      </c>
      <c r="G213" s="835" t="s">
        <v>2958</v>
      </c>
      <c r="H213" s="835" t="s">
        <v>2959</v>
      </c>
      <c r="I213" s="849">
        <v>2.369999885559082</v>
      </c>
      <c r="J213" s="849">
        <v>100</v>
      </c>
      <c r="K213" s="850">
        <v>237</v>
      </c>
    </row>
    <row r="214" spans="1:11" ht="14.4" customHeight="1" x14ac:dyDescent="0.3">
      <c r="A214" s="831" t="s">
        <v>543</v>
      </c>
      <c r="B214" s="832" t="s">
        <v>544</v>
      </c>
      <c r="C214" s="835" t="s">
        <v>563</v>
      </c>
      <c r="D214" s="863" t="s">
        <v>564</v>
      </c>
      <c r="E214" s="835" t="s">
        <v>2874</v>
      </c>
      <c r="F214" s="863" t="s">
        <v>2875</v>
      </c>
      <c r="G214" s="835" t="s">
        <v>3066</v>
      </c>
      <c r="H214" s="835" t="s">
        <v>3067</v>
      </c>
      <c r="I214" s="849">
        <v>1.8999999761581421</v>
      </c>
      <c r="J214" s="849">
        <v>20</v>
      </c>
      <c r="K214" s="850">
        <v>38</v>
      </c>
    </row>
    <row r="215" spans="1:11" ht="14.4" customHeight="1" x14ac:dyDescent="0.3">
      <c r="A215" s="831" t="s">
        <v>543</v>
      </c>
      <c r="B215" s="832" t="s">
        <v>544</v>
      </c>
      <c r="C215" s="835" t="s">
        <v>563</v>
      </c>
      <c r="D215" s="863" t="s">
        <v>564</v>
      </c>
      <c r="E215" s="835" t="s">
        <v>2874</v>
      </c>
      <c r="F215" s="863" t="s">
        <v>2875</v>
      </c>
      <c r="G215" s="835" t="s">
        <v>2968</v>
      </c>
      <c r="H215" s="835" t="s">
        <v>2969</v>
      </c>
      <c r="I215" s="849">
        <v>3.0999999046325684</v>
      </c>
      <c r="J215" s="849">
        <v>50</v>
      </c>
      <c r="K215" s="850">
        <v>155</v>
      </c>
    </row>
    <row r="216" spans="1:11" ht="14.4" customHeight="1" x14ac:dyDescent="0.3">
      <c r="A216" s="831" t="s">
        <v>543</v>
      </c>
      <c r="B216" s="832" t="s">
        <v>544</v>
      </c>
      <c r="C216" s="835" t="s">
        <v>563</v>
      </c>
      <c r="D216" s="863" t="s">
        <v>564</v>
      </c>
      <c r="E216" s="835" t="s">
        <v>2982</v>
      </c>
      <c r="F216" s="863" t="s">
        <v>2983</v>
      </c>
      <c r="G216" s="835" t="s">
        <v>2984</v>
      </c>
      <c r="H216" s="835" t="s">
        <v>2985</v>
      </c>
      <c r="I216" s="849">
        <v>10.170000076293945</v>
      </c>
      <c r="J216" s="849">
        <v>100</v>
      </c>
      <c r="K216" s="850">
        <v>1017</v>
      </c>
    </row>
    <row r="217" spans="1:11" ht="14.4" customHeight="1" x14ac:dyDescent="0.3">
      <c r="A217" s="831" t="s">
        <v>543</v>
      </c>
      <c r="B217" s="832" t="s">
        <v>544</v>
      </c>
      <c r="C217" s="835" t="s">
        <v>563</v>
      </c>
      <c r="D217" s="863" t="s">
        <v>564</v>
      </c>
      <c r="E217" s="835" t="s">
        <v>2988</v>
      </c>
      <c r="F217" s="863" t="s">
        <v>2989</v>
      </c>
      <c r="G217" s="835" t="s">
        <v>2998</v>
      </c>
      <c r="H217" s="835" t="s">
        <v>2999</v>
      </c>
      <c r="I217" s="849">
        <v>0.55000001192092896</v>
      </c>
      <c r="J217" s="849">
        <v>100</v>
      </c>
      <c r="K217" s="850">
        <v>55</v>
      </c>
    </row>
    <row r="218" spans="1:11" ht="14.4" customHeight="1" x14ac:dyDescent="0.3">
      <c r="A218" s="831" t="s">
        <v>543</v>
      </c>
      <c r="B218" s="832" t="s">
        <v>544</v>
      </c>
      <c r="C218" s="835" t="s">
        <v>563</v>
      </c>
      <c r="D218" s="863" t="s">
        <v>564</v>
      </c>
      <c r="E218" s="835" t="s">
        <v>2988</v>
      </c>
      <c r="F218" s="863" t="s">
        <v>2989</v>
      </c>
      <c r="G218" s="835" t="s">
        <v>3000</v>
      </c>
      <c r="H218" s="835" t="s">
        <v>3001</v>
      </c>
      <c r="I218" s="849">
        <v>1.7999999523162842</v>
      </c>
      <c r="J218" s="849">
        <v>100</v>
      </c>
      <c r="K218" s="850">
        <v>180</v>
      </c>
    </row>
    <row r="219" spans="1:11" ht="14.4" customHeight="1" thickBot="1" x14ac:dyDescent="0.35">
      <c r="A219" s="839" t="s">
        <v>543</v>
      </c>
      <c r="B219" s="840" t="s">
        <v>544</v>
      </c>
      <c r="C219" s="843" t="s">
        <v>563</v>
      </c>
      <c r="D219" s="864" t="s">
        <v>564</v>
      </c>
      <c r="E219" s="843" t="s">
        <v>3002</v>
      </c>
      <c r="F219" s="864" t="s">
        <v>3003</v>
      </c>
      <c r="G219" s="843" t="s">
        <v>3006</v>
      </c>
      <c r="H219" s="843" t="s">
        <v>3007</v>
      </c>
      <c r="I219" s="851">
        <v>0.62999999523162842</v>
      </c>
      <c r="J219" s="851">
        <v>400</v>
      </c>
      <c r="K219" s="852">
        <v>252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58.9</v>
      </c>
      <c r="D6" s="491"/>
      <c r="E6" s="491"/>
      <c r="F6" s="490"/>
      <c r="G6" s="492">
        <f ca="1">SUM(Tabulka[05 h_vram])/2</f>
        <v>16182</v>
      </c>
      <c r="H6" s="491">
        <f ca="1">SUM(Tabulka[06 h_naduv])/2</f>
        <v>749</v>
      </c>
      <c r="I6" s="491">
        <f ca="1">SUM(Tabulka[07 h_nadzk])/2</f>
        <v>0</v>
      </c>
      <c r="J6" s="490">
        <f ca="1">SUM(Tabulka[08 h_oon])/2</f>
        <v>51.5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22735</v>
      </c>
      <c r="N6" s="491">
        <f ca="1">SUM(Tabulka[12 m_oc])/2</f>
        <v>22735</v>
      </c>
      <c r="O6" s="490">
        <f ca="1">SUM(Tabulka[13 m_sk])/2</f>
        <v>4231778</v>
      </c>
      <c r="P6" s="489">
        <f ca="1">SUM(Tabulka[14_vzsk])/2</f>
        <v>770</v>
      </c>
      <c r="Q6" s="489">
        <f ca="1">SUM(Tabulka[15_vzpl])/2</f>
        <v>6980.2367034794443</v>
      </c>
      <c r="R6" s="488">
        <f ca="1">IF(Q6=0,0,P6/Q6)</f>
        <v>0.11031144540072366</v>
      </c>
      <c r="S6" s="487">
        <f ca="1">Q6-P6</f>
        <v>6210.2367034794443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8.4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2280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51.5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17735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17735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1022050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3646.9033701461103</v>
      </c>
      <c r="R8" s="471">
        <f ca="1">IF(Tabulka[[#This Row],[15_vzpl]]=0,"",Tabulka[[#This Row],[14_vzsk]]/Tabulka[[#This Row],[15_vzpl]])</f>
        <v>0.15081287990856876</v>
      </c>
      <c r="S8" s="470">
        <f ca="1">IF(Tabulka[[#This Row],[15_vzpl]]-Tabulka[[#This Row],[14_vzsk]]=0,"",Tabulka[[#This Row],[15_vzpl]]-Tabulka[[#This Row],[14_vzsk]])</f>
        <v>3096.9033701461103</v>
      </c>
    </row>
    <row r="9" spans="1:19" x14ac:dyDescent="0.3">
      <c r="A9" s="469">
        <v>99</v>
      </c>
      <c r="B9" s="468" t="s">
        <v>3074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187579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3646.9033701461103</v>
      </c>
      <c r="R9" s="471">
        <f ca="1">IF(Tabulka[[#This Row],[15_vzpl]]=0,"",Tabulka[[#This Row],[14_vzsk]]/Tabulka[[#This Row],[15_vzpl]])</f>
        <v>0.15081287990856876</v>
      </c>
      <c r="S9" s="470">
        <f ca="1">IF(Tabulka[[#This Row],[15_vzpl]]-Tabulka[[#This Row],[14_vzsk]]=0,"",Tabulka[[#This Row],[15_vzpl]]-Tabulka[[#This Row],[14_vzsk]])</f>
        <v>3096.9033701461103</v>
      </c>
    </row>
    <row r="10" spans="1:19" x14ac:dyDescent="0.3">
      <c r="A10" s="469">
        <v>101</v>
      </c>
      <c r="B10" s="468" t="s">
        <v>3075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6.4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51.5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17735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17735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834471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 t="s">
        <v>3069</v>
      </c>
      <c r="B11" s="468"/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47.5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13238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3123245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3333.3333333333335</v>
      </c>
      <c r="R11" s="471">
        <f ca="1">IF(Tabulka[[#This Row],[15_vzpl]]=0,"",Tabulka[[#This Row],[14_vzsk]]/Tabulka[[#This Row],[15_vzpl]])</f>
        <v>6.6000000000000003E-2</v>
      </c>
      <c r="S11" s="470">
        <f ca="1">IF(Tabulka[[#This Row],[15_vzpl]]-Tabulka[[#This Row],[14_vzsk]]=0,"",Tabulka[[#This Row],[15_vzpl]]-Tabulka[[#This Row],[14_vzsk]])</f>
        <v>3113.3333333333335</v>
      </c>
    </row>
    <row r="12" spans="1:19" x14ac:dyDescent="0.3">
      <c r="A12" s="469">
        <v>303</v>
      </c>
      <c r="B12" s="468" t="s">
        <v>3076</v>
      </c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2317.5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566523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3333.3333333333335</v>
      </c>
      <c r="R12" s="471">
        <f ca="1">IF(Tabulka[[#This Row],[15_vzpl]]=0,"",Tabulka[[#This Row],[14_vzsk]]/Tabulka[[#This Row],[15_vzpl]])</f>
        <v>6.6000000000000003E-2</v>
      </c>
      <c r="S12" s="470">
        <f ca="1">IF(Tabulka[[#This Row],[15_vzpl]]-Tabulka[[#This Row],[14_vzsk]]=0,"",Tabulka[[#This Row],[15_vzpl]]-Tabulka[[#This Row],[14_vzsk]])</f>
        <v>3113.3333333333335</v>
      </c>
    </row>
    <row r="13" spans="1:19" x14ac:dyDescent="0.3">
      <c r="A13" s="469">
        <v>304</v>
      </c>
      <c r="B13" s="468" t="s">
        <v>3077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2240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646392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>
        <v>305</v>
      </c>
      <c r="B14" s="468" t="s">
        <v>3078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1810.5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597382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424</v>
      </c>
      <c r="B15" s="468" t="s">
        <v>3079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508.5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130934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636</v>
      </c>
      <c r="B16" s="468" t="s">
        <v>3080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3504.5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639726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642</v>
      </c>
      <c r="B17" s="468" t="s">
        <v>3081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2857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542288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 t="s">
        <v>3070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664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86483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</v>
      </c>
      <c r="B19" s="468" t="s">
        <v>3082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664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86483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301</v>
      </c>
    </row>
    <row r="21" spans="1:19" x14ac:dyDescent="0.3">
      <c r="A21" s="222" t="s">
        <v>201</v>
      </c>
    </row>
    <row r="22" spans="1:19" x14ac:dyDescent="0.3">
      <c r="A22" s="223" t="s">
        <v>271</v>
      </c>
    </row>
    <row r="23" spans="1:19" x14ac:dyDescent="0.3">
      <c r="A23" s="461" t="s">
        <v>270</v>
      </c>
    </row>
    <row r="24" spans="1:19" x14ac:dyDescent="0.3">
      <c r="A24" s="374" t="s">
        <v>233</v>
      </c>
    </row>
    <row r="25" spans="1:19" x14ac:dyDescent="0.3">
      <c r="A25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29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3073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8.4</v>
      </c>
      <c r="F4" s="498"/>
      <c r="G4" s="498"/>
      <c r="H4" s="498"/>
      <c r="I4" s="498">
        <v>1344</v>
      </c>
      <c r="J4" s="498">
        <v>241</v>
      </c>
      <c r="K4" s="498"/>
      <c r="L4" s="498">
        <v>12</v>
      </c>
      <c r="M4" s="498"/>
      <c r="N4" s="498"/>
      <c r="O4" s="498">
        <v>17735</v>
      </c>
      <c r="P4" s="498">
        <v>17735</v>
      </c>
      <c r="Q4" s="498">
        <v>565182</v>
      </c>
      <c r="R4" s="498"/>
      <c r="S4" s="498">
        <v>1823.4516850730552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2</v>
      </c>
      <c r="I5">
        <v>360</v>
      </c>
      <c r="J5">
        <v>76</v>
      </c>
      <c r="Q5">
        <v>101511</v>
      </c>
      <c r="S5">
        <v>1823.4516850730552</v>
      </c>
    </row>
    <row r="6" spans="1:19" x14ac:dyDescent="0.3">
      <c r="A6" s="505" t="s">
        <v>213</v>
      </c>
      <c r="B6" s="504">
        <v>3</v>
      </c>
      <c r="C6">
        <v>1</v>
      </c>
      <c r="D6">
        <v>101</v>
      </c>
      <c r="E6">
        <v>6.4</v>
      </c>
      <c r="I6">
        <v>984</v>
      </c>
      <c r="J6">
        <v>165</v>
      </c>
      <c r="L6">
        <v>12</v>
      </c>
      <c r="O6">
        <v>17735</v>
      </c>
      <c r="P6">
        <v>17735</v>
      </c>
      <c r="Q6">
        <v>463671</v>
      </c>
    </row>
    <row r="7" spans="1:19" x14ac:dyDescent="0.3">
      <c r="A7" s="503" t="s">
        <v>214</v>
      </c>
      <c r="B7" s="502">
        <v>4</v>
      </c>
      <c r="C7">
        <v>1</v>
      </c>
      <c r="D7" t="s">
        <v>3069</v>
      </c>
      <c r="E7">
        <v>47</v>
      </c>
      <c r="I7">
        <v>6963</v>
      </c>
      <c r="J7">
        <v>24</v>
      </c>
      <c r="Q7">
        <v>1551802</v>
      </c>
      <c r="S7">
        <v>1666.6666666666667</v>
      </c>
    </row>
    <row r="8" spans="1:19" x14ac:dyDescent="0.3">
      <c r="A8" s="505" t="s">
        <v>215</v>
      </c>
      <c r="B8" s="504">
        <v>5</v>
      </c>
      <c r="C8">
        <v>1</v>
      </c>
      <c r="D8">
        <v>303</v>
      </c>
      <c r="E8">
        <v>8</v>
      </c>
      <c r="I8">
        <v>1261.5</v>
      </c>
      <c r="Q8">
        <v>291340</v>
      </c>
      <c r="S8">
        <v>1666.6666666666667</v>
      </c>
    </row>
    <row r="9" spans="1:19" x14ac:dyDescent="0.3">
      <c r="A9" s="503" t="s">
        <v>216</v>
      </c>
      <c r="B9" s="502">
        <v>6</v>
      </c>
      <c r="C9">
        <v>1</v>
      </c>
      <c r="D9">
        <v>304</v>
      </c>
      <c r="E9">
        <v>8</v>
      </c>
      <c r="I9">
        <v>1148</v>
      </c>
      <c r="Q9">
        <v>329194</v>
      </c>
    </row>
    <row r="10" spans="1:19" x14ac:dyDescent="0.3">
      <c r="A10" s="505" t="s">
        <v>217</v>
      </c>
      <c r="B10" s="504">
        <v>7</v>
      </c>
      <c r="C10">
        <v>1</v>
      </c>
      <c r="D10">
        <v>305</v>
      </c>
      <c r="E10">
        <v>6</v>
      </c>
      <c r="I10">
        <v>994.5</v>
      </c>
      <c r="J10">
        <v>24</v>
      </c>
      <c r="Q10">
        <v>288949</v>
      </c>
    </row>
    <row r="11" spans="1:19" x14ac:dyDescent="0.3">
      <c r="A11" s="503" t="s">
        <v>218</v>
      </c>
      <c r="B11" s="502">
        <v>8</v>
      </c>
      <c r="C11">
        <v>1</v>
      </c>
      <c r="D11">
        <v>424</v>
      </c>
      <c r="E11">
        <v>2</v>
      </c>
      <c r="I11">
        <v>298.5</v>
      </c>
      <c r="Q11">
        <v>58391</v>
      </c>
    </row>
    <row r="12" spans="1:19" x14ac:dyDescent="0.3">
      <c r="A12" s="505" t="s">
        <v>219</v>
      </c>
      <c r="B12" s="504">
        <v>9</v>
      </c>
      <c r="C12">
        <v>1</v>
      </c>
      <c r="D12">
        <v>636</v>
      </c>
      <c r="E12">
        <v>12</v>
      </c>
      <c r="I12">
        <v>1822.5</v>
      </c>
      <c r="Q12">
        <v>318033</v>
      </c>
    </row>
    <row r="13" spans="1:19" x14ac:dyDescent="0.3">
      <c r="A13" s="503" t="s">
        <v>220</v>
      </c>
      <c r="B13" s="502">
        <v>10</v>
      </c>
      <c r="C13">
        <v>1</v>
      </c>
      <c r="D13">
        <v>642</v>
      </c>
      <c r="E13">
        <v>11</v>
      </c>
      <c r="I13">
        <v>1438</v>
      </c>
      <c r="Q13">
        <v>265895</v>
      </c>
    </row>
    <row r="14" spans="1:19" x14ac:dyDescent="0.3">
      <c r="A14" s="505" t="s">
        <v>221</v>
      </c>
      <c r="B14" s="504">
        <v>11</v>
      </c>
      <c r="C14">
        <v>1</v>
      </c>
      <c r="D14" t="s">
        <v>3070</v>
      </c>
      <c r="E14">
        <v>3</v>
      </c>
      <c r="I14">
        <v>352</v>
      </c>
      <c r="Q14">
        <v>42422</v>
      </c>
    </row>
    <row r="15" spans="1:19" x14ac:dyDescent="0.3">
      <c r="A15" s="503" t="s">
        <v>222</v>
      </c>
      <c r="B15" s="502">
        <v>12</v>
      </c>
      <c r="C15">
        <v>1</v>
      </c>
      <c r="D15">
        <v>30</v>
      </c>
      <c r="E15">
        <v>3</v>
      </c>
      <c r="I15">
        <v>352</v>
      </c>
      <c r="Q15">
        <v>42422</v>
      </c>
    </row>
    <row r="16" spans="1:19" x14ac:dyDescent="0.3">
      <c r="A16" s="501" t="s">
        <v>210</v>
      </c>
      <c r="B16" s="500">
        <v>2018</v>
      </c>
      <c r="C16" t="s">
        <v>3071</v>
      </c>
      <c r="E16">
        <v>58.4</v>
      </c>
      <c r="I16">
        <v>8659</v>
      </c>
      <c r="J16">
        <v>265</v>
      </c>
      <c r="L16">
        <v>12</v>
      </c>
      <c r="O16">
        <v>17735</v>
      </c>
      <c r="P16">
        <v>17735</v>
      </c>
      <c r="Q16">
        <v>2159406</v>
      </c>
      <c r="S16">
        <v>3490.1183517397221</v>
      </c>
    </row>
    <row r="17" spans="3:19" x14ac:dyDescent="0.3">
      <c r="C17">
        <v>2</v>
      </c>
      <c r="D17" t="s">
        <v>272</v>
      </c>
      <c r="E17">
        <v>8.4</v>
      </c>
      <c r="I17">
        <v>936</v>
      </c>
      <c r="J17">
        <v>199</v>
      </c>
      <c r="L17">
        <v>39.5</v>
      </c>
      <c r="Q17">
        <v>456868</v>
      </c>
      <c r="R17">
        <v>550</v>
      </c>
      <c r="S17">
        <v>1823.4516850730552</v>
      </c>
    </row>
    <row r="18" spans="3:19" x14ac:dyDescent="0.3">
      <c r="C18">
        <v>2</v>
      </c>
      <c r="D18">
        <v>99</v>
      </c>
      <c r="E18">
        <v>2</v>
      </c>
      <c r="I18">
        <v>224</v>
      </c>
      <c r="J18">
        <v>63</v>
      </c>
      <c r="Q18">
        <v>86068</v>
      </c>
      <c r="R18">
        <v>550</v>
      </c>
      <c r="S18">
        <v>1823.4516850730552</v>
      </c>
    </row>
    <row r="19" spans="3:19" x14ac:dyDescent="0.3">
      <c r="C19">
        <v>2</v>
      </c>
      <c r="D19">
        <v>101</v>
      </c>
      <c r="E19">
        <v>6.4</v>
      </c>
      <c r="I19">
        <v>712</v>
      </c>
      <c r="J19">
        <v>136</v>
      </c>
      <c r="L19">
        <v>39.5</v>
      </c>
      <c r="Q19">
        <v>370800</v>
      </c>
    </row>
    <row r="20" spans="3:19" x14ac:dyDescent="0.3">
      <c r="C20">
        <v>2</v>
      </c>
      <c r="D20" t="s">
        <v>3069</v>
      </c>
      <c r="E20">
        <v>48</v>
      </c>
      <c r="I20">
        <v>6275</v>
      </c>
      <c r="J20">
        <v>285</v>
      </c>
      <c r="O20">
        <v>5000</v>
      </c>
      <c r="P20">
        <v>5000</v>
      </c>
      <c r="Q20">
        <v>1571443</v>
      </c>
      <c r="R20">
        <v>220</v>
      </c>
      <c r="S20">
        <v>1666.6666666666667</v>
      </c>
    </row>
    <row r="21" spans="3:19" x14ac:dyDescent="0.3">
      <c r="C21">
        <v>2</v>
      </c>
      <c r="D21">
        <v>303</v>
      </c>
      <c r="E21">
        <v>8</v>
      </c>
      <c r="I21">
        <v>1056</v>
      </c>
      <c r="J21">
        <v>20</v>
      </c>
      <c r="Q21">
        <v>275183</v>
      </c>
      <c r="R21">
        <v>220</v>
      </c>
      <c r="S21">
        <v>1666.6666666666667</v>
      </c>
    </row>
    <row r="22" spans="3:19" x14ac:dyDescent="0.3">
      <c r="C22">
        <v>2</v>
      </c>
      <c r="D22">
        <v>304</v>
      </c>
      <c r="E22">
        <v>8</v>
      </c>
      <c r="I22">
        <v>1092</v>
      </c>
      <c r="Q22">
        <v>317198</v>
      </c>
    </row>
    <row r="23" spans="3:19" x14ac:dyDescent="0.3">
      <c r="C23">
        <v>2</v>
      </c>
      <c r="D23">
        <v>305</v>
      </c>
      <c r="E23">
        <v>6</v>
      </c>
      <c r="I23">
        <v>816</v>
      </c>
      <c r="J23">
        <v>68</v>
      </c>
      <c r="Q23">
        <v>308433</v>
      </c>
    </row>
    <row r="24" spans="3:19" x14ac:dyDescent="0.3">
      <c r="C24">
        <v>2</v>
      </c>
      <c r="D24">
        <v>424</v>
      </c>
      <c r="E24">
        <v>2</v>
      </c>
      <c r="I24">
        <v>210</v>
      </c>
      <c r="J24">
        <v>50</v>
      </c>
      <c r="Q24">
        <v>72543</v>
      </c>
    </row>
    <row r="25" spans="3:19" x14ac:dyDescent="0.3">
      <c r="C25">
        <v>2</v>
      </c>
      <c r="D25">
        <v>636</v>
      </c>
      <c r="E25">
        <v>12</v>
      </c>
      <c r="I25">
        <v>1682</v>
      </c>
      <c r="J25">
        <v>57</v>
      </c>
      <c r="O25">
        <v>5000</v>
      </c>
      <c r="P25">
        <v>5000</v>
      </c>
      <c r="Q25">
        <v>321693</v>
      </c>
    </row>
    <row r="26" spans="3:19" x14ac:dyDescent="0.3">
      <c r="C26">
        <v>2</v>
      </c>
      <c r="D26">
        <v>642</v>
      </c>
      <c r="E26">
        <v>12</v>
      </c>
      <c r="I26">
        <v>1419</v>
      </c>
      <c r="J26">
        <v>90</v>
      </c>
      <c r="Q26">
        <v>276393</v>
      </c>
    </row>
    <row r="27" spans="3:19" x14ac:dyDescent="0.3">
      <c r="C27">
        <v>2</v>
      </c>
      <c r="D27" t="s">
        <v>3070</v>
      </c>
      <c r="E27">
        <v>3</v>
      </c>
      <c r="I27">
        <v>312</v>
      </c>
      <c r="Q27">
        <v>44061</v>
      </c>
    </row>
    <row r="28" spans="3:19" x14ac:dyDescent="0.3">
      <c r="C28">
        <v>2</v>
      </c>
      <c r="D28">
        <v>30</v>
      </c>
      <c r="E28">
        <v>3</v>
      </c>
      <c r="I28">
        <v>312</v>
      </c>
      <c r="Q28">
        <v>44061</v>
      </c>
    </row>
    <row r="29" spans="3:19" x14ac:dyDescent="0.3">
      <c r="C29" t="s">
        <v>3072</v>
      </c>
      <c r="E29">
        <v>59.4</v>
      </c>
      <c r="I29">
        <v>7523</v>
      </c>
      <c r="J29">
        <v>484</v>
      </c>
      <c r="L29">
        <v>39.5</v>
      </c>
      <c r="O29">
        <v>5000</v>
      </c>
      <c r="P29">
        <v>5000</v>
      </c>
      <c r="Q29">
        <v>2072372</v>
      </c>
      <c r="R29">
        <v>770</v>
      </c>
      <c r="S29">
        <v>3490.1183517397221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3087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34422.970000000008</v>
      </c>
      <c r="C3" s="344">
        <f t="shared" ref="C3:Z3" si="0">SUBTOTAL(9,C6:C1048576)</f>
        <v>6</v>
      </c>
      <c r="D3" s="344"/>
      <c r="E3" s="344">
        <f>SUBTOTAL(9,E6:E1048576)/4</f>
        <v>31722.329999999998</v>
      </c>
      <c r="F3" s="344"/>
      <c r="G3" s="344">
        <f t="shared" si="0"/>
        <v>6</v>
      </c>
      <c r="H3" s="344">
        <f>SUBTOTAL(9,H6:H1048576)/4</f>
        <v>34309.310000000005</v>
      </c>
      <c r="I3" s="347">
        <f>IF(B3&lt;&gt;0,H3/B3,"")</f>
        <v>0.99669813499532423</v>
      </c>
      <c r="J3" s="345">
        <f>IF(E3&lt;&gt;0,H3/E3,"")</f>
        <v>1.0815507562023348</v>
      </c>
      <c r="K3" s="346">
        <f t="shared" si="0"/>
        <v>46283.05999999999</v>
      </c>
      <c r="L3" s="346"/>
      <c r="M3" s="344">
        <f t="shared" si="0"/>
        <v>20.031549448754085</v>
      </c>
      <c r="N3" s="344">
        <f t="shared" si="0"/>
        <v>9294.6</v>
      </c>
      <c r="O3" s="344"/>
      <c r="P3" s="344">
        <f t="shared" si="0"/>
        <v>3</v>
      </c>
      <c r="Q3" s="344">
        <f t="shared" si="0"/>
        <v>8162.5400000000009</v>
      </c>
      <c r="R3" s="347">
        <f>IF(K3&lt;&gt;0,Q3/K3,"")</f>
        <v>0.17636128639722617</v>
      </c>
      <c r="S3" s="347">
        <f>IF(N3&lt;&gt;0,Q3/N3,"")</f>
        <v>0.87820239709078396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3083</v>
      </c>
      <c r="B6" s="871">
        <v>34422.97</v>
      </c>
      <c r="C6" s="872">
        <v>1</v>
      </c>
      <c r="D6" s="872">
        <v>1.0851337212619629</v>
      </c>
      <c r="E6" s="871">
        <v>31722.329999999998</v>
      </c>
      <c r="F6" s="872">
        <v>0.9215454099399325</v>
      </c>
      <c r="G6" s="872">
        <v>1</v>
      </c>
      <c r="H6" s="871">
        <v>34309.31</v>
      </c>
      <c r="I6" s="872">
        <v>0.99669813499532423</v>
      </c>
      <c r="J6" s="872">
        <v>1.0815507562023345</v>
      </c>
      <c r="K6" s="871">
        <v>23141.529999999995</v>
      </c>
      <c r="L6" s="872">
        <v>1</v>
      </c>
      <c r="M6" s="872">
        <v>4.9795644782992259</v>
      </c>
      <c r="N6" s="871">
        <v>4647.3</v>
      </c>
      <c r="O6" s="872">
        <v>0.20082077546298802</v>
      </c>
      <c r="P6" s="872">
        <v>1</v>
      </c>
      <c r="Q6" s="871">
        <v>4081.27</v>
      </c>
      <c r="R6" s="872">
        <v>0.17636128639722615</v>
      </c>
      <c r="S6" s="872">
        <v>0.87820239709078385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3084</v>
      </c>
      <c r="B7" s="874">
        <v>14789.65</v>
      </c>
      <c r="C7" s="875">
        <v>1</v>
      </c>
      <c r="D7" s="875">
        <v>0.77938753129612748</v>
      </c>
      <c r="E7" s="874">
        <v>18975.989999999998</v>
      </c>
      <c r="F7" s="875">
        <v>1.2830587606873725</v>
      </c>
      <c r="G7" s="875">
        <v>1</v>
      </c>
      <c r="H7" s="874">
        <v>14791.33</v>
      </c>
      <c r="I7" s="875">
        <v>1.0001135929518279</v>
      </c>
      <c r="J7" s="875">
        <v>0.77947606422642512</v>
      </c>
      <c r="K7" s="874">
        <v>1692.6</v>
      </c>
      <c r="L7" s="875">
        <v>1</v>
      </c>
      <c r="M7" s="875">
        <v>0.53396006183160349</v>
      </c>
      <c r="N7" s="874">
        <v>3169.9</v>
      </c>
      <c r="O7" s="875">
        <v>1.8727992437669858</v>
      </c>
      <c r="P7" s="875">
        <v>1</v>
      </c>
      <c r="Q7" s="874">
        <v>173.2</v>
      </c>
      <c r="R7" s="875">
        <v>0.10232777974713458</v>
      </c>
      <c r="S7" s="875">
        <v>5.4638947600870687E-2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3085</v>
      </c>
      <c r="B8" s="874">
        <v>19633.32</v>
      </c>
      <c r="C8" s="875">
        <v>1</v>
      </c>
      <c r="D8" s="875">
        <v>1.5403103949839718</v>
      </c>
      <c r="E8" s="874">
        <v>12746.34</v>
      </c>
      <c r="F8" s="875">
        <v>0.64921979573500566</v>
      </c>
      <c r="G8" s="875">
        <v>1</v>
      </c>
      <c r="H8" s="874">
        <v>19369.98</v>
      </c>
      <c r="I8" s="875">
        <v>0.98658708766525482</v>
      </c>
      <c r="J8" s="875">
        <v>1.5196503466877551</v>
      </c>
      <c r="K8" s="874">
        <v>21448.929999999997</v>
      </c>
      <c r="L8" s="875">
        <v>1</v>
      </c>
      <c r="M8" s="875">
        <v>14.518024908623254</v>
      </c>
      <c r="N8" s="874">
        <v>1477.4</v>
      </c>
      <c r="O8" s="875">
        <v>6.8879892843139515E-2</v>
      </c>
      <c r="P8" s="875">
        <v>1</v>
      </c>
      <c r="Q8" s="874">
        <v>3908.07</v>
      </c>
      <c r="R8" s="875">
        <v>0.18220349453329376</v>
      </c>
      <c r="S8" s="875">
        <v>2.6452348720725598</v>
      </c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thickBot="1" x14ac:dyDescent="0.35">
      <c r="A9" s="881" t="s">
        <v>3086</v>
      </c>
      <c r="B9" s="877"/>
      <c r="C9" s="878"/>
      <c r="D9" s="878"/>
      <c r="E9" s="877"/>
      <c r="F9" s="878"/>
      <c r="G9" s="878"/>
      <c r="H9" s="877">
        <v>148</v>
      </c>
      <c r="I9" s="878"/>
      <c r="J9" s="878"/>
      <c r="K9" s="877"/>
      <c r="L9" s="878"/>
      <c r="M9" s="878"/>
      <c r="N9" s="877"/>
      <c r="O9" s="878"/>
      <c r="P9" s="878"/>
      <c r="Q9" s="877"/>
      <c r="R9" s="878"/>
      <c r="S9" s="878"/>
      <c r="T9" s="877"/>
      <c r="U9" s="878"/>
      <c r="V9" s="878"/>
      <c r="W9" s="877"/>
      <c r="X9" s="878"/>
      <c r="Y9" s="878"/>
      <c r="Z9" s="877"/>
      <c r="AA9" s="878"/>
      <c r="AB9" s="879"/>
    </row>
    <row r="10" spans="1:28" ht="14.4" customHeight="1" thickBot="1" x14ac:dyDescent="0.35"/>
    <row r="11" spans="1:28" ht="14.4" customHeight="1" x14ac:dyDescent="0.3">
      <c r="A11" s="870" t="s">
        <v>563</v>
      </c>
      <c r="B11" s="871">
        <v>34422.970000000016</v>
      </c>
      <c r="C11" s="872">
        <v>1</v>
      </c>
      <c r="D11" s="872">
        <v>1.0851337212619632</v>
      </c>
      <c r="E11" s="871">
        <v>31722.33</v>
      </c>
      <c r="F11" s="872">
        <v>0.92154540993993217</v>
      </c>
      <c r="G11" s="872">
        <v>1</v>
      </c>
      <c r="H11" s="871">
        <v>34161.310000000012</v>
      </c>
      <c r="I11" s="872">
        <v>0.99239868029981138</v>
      </c>
      <c r="J11" s="873">
        <v>1.0768852729291956</v>
      </c>
    </row>
    <row r="12" spans="1:28" ht="14.4" customHeight="1" x14ac:dyDescent="0.3">
      <c r="A12" s="880" t="s">
        <v>3088</v>
      </c>
      <c r="B12" s="874">
        <v>270</v>
      </c>
      <c r="C12" s="875">
        <v>1</v>
      </c>
      <c r="D12" s="875">
        <v>2.2131147540983607</v>
      </c>
      <c r="E12" s="874">
        <v>122</v>
      </c>
      <c r="F12" s="875">
        <v>0.45185185185185184</v>
      </c>
      <c r="G12" s="875">
        <v>1</v>
      </c>
      <c r="H12" s="874"/>
      <c r="I12" s="875"/>
      <c r="J12" s="876"/>
    </row>
    <row r="13" spans="1:28" ht="14.4" customHeight="1" x14ac:dyDescent="0.3">
      <c r="A13" s="880" t="s">
        <v>3089</v>
      </c>
      <c r="B13" s="874">
        <v>34152.970000000016</v>
      </c>
      <c r="C13" s="875">
        <v>1</v>
      </c>
      <c r="D13" s="875">
        <v>1.0807789032582893</v>
      </c>
      <c r="E13" s="874">
        <v>31600.33</v>
      </c>
      <c r="F13" s="875">
        <v>0.9252586231885539</v>
      </c>
      <c r="G13" s="875">
        <v>1</v>
      </c>
      <c r="H13" s="874">
        <v>34161.310000000012</v>
      </c>
      <c r="I13" s="875">
        <v>1.0002441954535723</v>
      </c>
      <c r="J13" s="876">
        <v>1.0810428245527819</v>
      </c>
    </row>
    <row r="14" spans="1:28" ht="14.4" customHeight="1" x14ac:dyDescent="0.3">
      <c r="A14" s="882" t="s">
        <v>566</v>
      </c>
      <c r="B14" s="883"/>
      <c r="C14" s="884"/>
      <c r="D14" s="884"/>
      <c r="E14" s="883"/>
      <c r="F14" s="884"/>
      <c r="G14" s="884"/>
      <c r="H14" s="883">
        <v>148</v>
      </c>
      <c r="I14" s="884"/>
      <c r="J14" s="885"/>
    </row>
    <row r="15" spans="1:28" ht="14.4" customHeight="1" thickBot="1" x14ac:dyDescent="0.35">
      <c r="A15" s="881" t="s">
        <v>3089</v>
      </c>
      <c r="B15" s="877"/>
      <c r="C15" s="878"/>
      <c r="D15" s="878"/>
      <c r="E15" s="877"/>
      <c r="F15" s="878"/>
      <c r="G15" s="878"/>
      <c r="H15" s="877">
        <v>148</v>
      </c>
      <c r="I15" s="878"/>
      <c r="J15" s="879"/>
    </row>
    <row r="16" spans="1:28" ht="14.4" customHeight="1" x14ac:dyDescent="0.3">
      <c r="A16" s="804" t="s">
        <v>301</v>
      </c>
    </row>
    <row r="17" spans="1:1" ht="14.4" customHeight="1" x14ac:dyDescent="0.3">
      <c r="A17" s="805" t="s">
        <v>2113</v>
      </c>
    </row>
    <row r="18" spans="1:1" ht="14.4" customHeight="1" x14ac:dyDescent="0.3">
      <c r="A18" s="804" t="s">
        <v>3090</v>
      </c>
    </row>
    <row r="19" spans="1:1" ht="14.4" customHeight="1" x14ac:dyDescent="0.3">
      <c r="A19" s="804" t="s">
        <v>3091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3093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377</v>
      </c>
      <c r="C3" s="404">
        <f t="shared" si="0"/>
        <v>332</v>
      </c>
      <c r="D3" s="438">
        <f t="shared" si="0"/>
        <v>355</v>
      </c>
      <c r="E3" s="346">
        <f t="shared" si="0"/>
        <v>34422.97</v>
      </c>
      <c r="F3" s="344">
        <f t="shared" si="0"/>
        <v>31722.33</v>
      </c>
      <c r="G3" s="405">
        <f t="shared" si="0"/>
        <v>34309.310000000005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3088</v>
      </c>
      <c r="B6" s="225">
        <v>5</v>
      </c>
      <c r="C6" s="225">
        <v>1</v>
      </c>
      <c r="D6" s="225"/>
      <c r="E6" s="887">
        <v>270</v>
      </c>
      <c r="F6" s="887">
        <v>122</v>
      </c>
      <c r="G6" s="888"/>
    </row>
    <row r="7" spans="1:7" ht="14.4" customHeight="1" x14ac:dyDescent="0.3">
      <c r="A7" s="857" t="s">
        <v>2115</v>
      </c>
      <c r="B7" s="849">
        <v>187</v>
      </c>
      <c r="C7" s="849">
        <v>162</v>
      </c>
      <c r="D7" s="849">
        <v>185</v>
      </c>
      <c r="E7" s="889">
        <v>17291.32</v>
      </c>
      <c r="F7" s="889">
        <v>16460</v>
      </c>
      <c r="G7" s="890">
        <v>20386.660000000003</v>
      </c>
    </row>
    <row r="8" spans="1:7" ht="14.4" customHeight="1" x14ac:dyDescent="0.3">
      <c r="A8" s="857" t="s">
        <v>2116</v>
      </c>
      <c r="B8" s="849"/>
      <c r="C8" s="849"/>
      <c r="D8" s="849">
        <v>2</v>
      </c>
      <c r="E8" s="889"/>
      <c r="F8" s="889"/>
      <c r="G8" s="890">
        <v>74</v>
      </c>
    </row>
    <row r="9" spans="1:7" ht="14.4" customHeight="1" x14ac:dyDescent="0.3">
      <c r="A9" s="857" t="s">
        <v>2118</v>
      </c>
      <c r="B9" s="849">
        <v>11</v>
      </c>
      <c r="C9" s="849">
        <v>2</v>
      </c>
      <c r="D9" s="849">
        <v>17</v>
      </c>
      <c r="E9" s="889">
        <v>1233.6599999999999</v>
      </c>
      <c r="F9" s="889">
        <v>74</v>
      </c>
      <c r="G9" s="890">
        <v>1218.6599999999999</v>
      </c>
    </row>
    <row r="10" spans="1:7" ht="14.4" customHeight="1" x14ac:dyDescent="0.3">
      <c r="A10" s="857" t="s">
        <v>2119</v>
      </c>
      <c r="B10" s="849"/>
      <c r="C10" s="849"/>
      <c r="D10" s="849">
        <v>2</v>
      </c>
      <c r="E10" s="889"/>
      <c r="F10" s="889"/>
      <c r="G10" s="890">
        <v>74</v>
      </c>
    </row>
    <row r="11" spans="1:7" ht="14.4" customHeight="1" x14ac:dyDescent="0.3">
      <c r="A11" s="857" t="s">
        <v>2120</v>
      </c>
      <c r="B11" s="849">
        <v>1</v>
      </c>
      <c r="C11" s="849"/>
      <c r="D11" s="849">
        <v>24</v>
      </c>
      <c r="E11" s="889">
        <v>37</v>
      </c>
      <c r="F11" s="889"/>
      <c r="G11" s="890">
        <v>888</v>
      </c>
    </row>
    <row r="12" spans="1:7" ht="14.4" customHeight="1" x14ac:dyDescent="0.3">
      <c r="A12" s="857" t="s">
        <v>2121</v>
      </c>
      <c r="B12" s="849">
        <v>4</v>
      </c>
      <c r="C12" s="849">
        <v>2</v>
      </c>
      <c r="D12" s="849">
        <v>4</v>
      </c>
      <c r="E12" s="889">
        <v>284.33</v>
      </c>
      <c r="F12" s="889">
        <v>74</v>
      </c>
      <c r="G12" s="890">
        <v>148</v>
      </c>
    </row>
    <row r="13" spans="1:7" ht="14.4" customHeight="1" x14ac:dyDescent="0.3">
      <c r="A13" s="857" t="s">
        <v>2122</v>
      </c>
      <c r="B13" s="849">
        <v>57</v>
      </c>
      <c r="C13" s="849">
        <v>110</v>
      </c>
      <c r="D13" s="849">
        <v>5</v>
      </c>
      <c r="E13" s="889">
        <v>4380.33</v>
      </c>
      <c r="F13" s="889">
        <v>9794.66</v>
      </c>
      <c r="G13" s="890">
        <v>185</v>
      </c>
    </row>
    <row r="14" spans="1:7" ht="14.4" customHeight="1" x14ac:dyDescent="0.3">
      <c r="A14" s="857" t="s">
        <v>3092</v>
      </c>
      <c r="B14" s="849">
        <v>45</v>
      </c>
      <c r="C14" s="849"/>
      <c r="D14" s="849"/>
      <c r="E14" s="889">
        <v>4243</v>
      </c>
      <c r="F14" s="889"/>
      <c r="G14" s="890"/>
    </row>
    <row r="15" spans="1:7" ht="14.4" customHeight="1" thickBot="1" x14ac:dyDescent="0.35">
      <c r="A15" s="893" t="s">
        <v>2124</v>
      </c>
      <c r="B15" s="851">
        <v>67</v>
      </c>
      <c r="C15" s="851">
        <v>55</v>
      </c>
      <c r="D15" s="851">
        <v>116</v>
      </c>
      <c r="E15" s="891">
        <v>6683.33</v>
      </c>
      <c r="F15" s="891">
        <v>5197.67</v>
      </c>
      <c r="G15" s="892">
        <v>11334.99</v>
      </c>
    </row>
    <row r="16" spans="1:7" ht="14.4" customHeight="1" x14ac:dyDescent="0.3">
      <c r="A16" s="804" t="s">
        <v>301</v>
      </c>
    </row>
    <row r="17" spans="1:1" ht="14.4" customHeight="1" x14ac:dyDescent="0.3">
      <c r="A17" s="805" t="s">
        <v>2113</v>
      </c>
    </row>
    <row r="18" spans="1:1" ht="14.4" customHeight="1" x14ac:dyDescent="0.3">
      <c r="A18" s="804" t="s">
        <v>3090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5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3158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445.6</v>
      </c>
      <c r="H3" s="208">
        <f t="shared" si="0"/>
        <v>57564.5</v>
      </c>
      <c r="I3" s="78"/>
      <c r="J3" s="78"/>
      <c r="K3" s="208">
        <f t="shared" si="0"/>
        <v>377</v>
      </c>
      <c r="L3" s="208">
        <f t="shared" si="0"/>
        <v>36369.630000000005</v>
      </c>
      <c r="M3" s="78"/>
      <c r="N3" s="78"/>
      <c r="O3" s="208">
        <f t="shared" si="0"/>
        <v>388.7</v>
      </c>
      <c r="P3" s="208">
        <f t="shared" si="0"/>
        <v>38390.58</v>
      </c>
      <c r="Q3" s="79">
        <f>IF(L3=0,0,P3/L3)</f>
        <v>1.0555669661748002</v>
      </c>
      <c r="R3" s="209">
        <f>IF(O3=0,0,P3/O3)</f>
        <v>98.766606637509653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3094</v>
      </c>
      <c r="C6" s="825" t="s">
        <v>566</v>
      </c>
      <c r="D6" s="825" t="s">
        <v>3095</v>
      </c>
      <c r="E6" s="825" t="s">
        <v>3096</v>
      </c>
      <c r="F6" s="825" t="s">
        <v>3097</v>
      </c>
      <c r="G6" s="225"/>
      <c r="H6" s="225"/>
      <c r="I6" s="825"/>
      <c r="J6" s="825"/>
      <c r="K6" s="225"/>
      <c r="L6" s="225"/>
      <c r="M6" s="825"/>
      <c r="N6" s="825"/>
      <c r="O6" s="225">
        <v>4</v>
      </c>
      <c r="P6" s="225">
        <v>148</v>
      </c>
      <c r="Q6" s="830"/>
      <c r="R6" s="848">
        <v>37</v>
      </c>
    </row>
    <row r="7" spans="1:18" ht="14.4" customHeight="1" x14ac:dyDescent="0.3">
      <c r="A7" s="831" t="s">
        <v>3098</v>
      </c>
      <c r="B7" s="832" t="s">
        <v>3099</v>
      </c>
      <c r="C7" s="832" t="s">
        <v>563</v>
      </c>
      <c r="D7" s="832" t="s">
        <v>3100</v>
      </c>
      <c r="E7" s="832" t="s">
        <v>3101</v>
      </c>
      <c r="F7" s="832" t="s">
        <v>3102</v>
      </c>
      <c r="G7" s="849">
        <v>4</v>
      </c>
      <c r="H7" s="849">
        <v>433</v>
      </c>
      <c r="I7" s="832">
        <v>0.5</v>
      </c>
      <c r="J7" s="832">
        <v>108.25</v>
      </c>
      <c r="K7" s="849">
        <v>8</v>
      </c>
      <c r="L7" s="849">
        <v>866</v>
      </c>
      <c r="M7" s="832">
        <v>1</v>
      </c>
      <c r="N7" s="832">
        <v>108.25</v>
      </c>
      <c r="O7" s="849">
        <v>1.6</v>
      </c>
      <c r="P7" s="849">
        <v>173.2</v>
      </c>
      <c r="Q7" s="837">
        <v>0.19999999999999998</v>
      </c>
      <c r="R7" s="850">
        <v>108.24999999999999</v>
      </c>
    </row>
    <row r="8" spans="1:18" ht="14.4" customHeight="1" x14ac:dyDescent="0.3">
      <c r="A8" s="831" t="s">
        <v>3098</v>
      </c>
      <c r="B8" s="832" t="s">
        <v>3099</v>
      </c>
      <c r="C8" s="832" t="s">
        <v>563</v>
      </c>
      <c r="D8" s="832" t="s">
        <v>3100</v>
      </c>
      <c r="E8" s="832" t="s">
        <v>3103</v>
      </c>
      <c r="F8" s="832" t="s">
        <v>1848</v>
      </c>
      <c r="G8" s="849">
        <v>2</v>
      </c>
      <c r="H8" s="849">
        <v>122.8</v>
      </c>
      <c r="I8" s="832">
        <v>2</v>
      </c>
      <c r="J8" s="832">
        <v>61.4</v>
      </c>
      <c r="K8" s="849">
        <v>1</v>
      </c>
      <c r="L8" s="849">
        <v>61.4</v>
      </c>
      <c r="M8" s="832">
        <v>1</v>
      </c>
      <c r="N8" s="832">
        <v>61.4</v>
      </c>
      <c r="O8" s="849"/>
      <c r="P8" s="849"/>
      <c r="Q8" s="837"/>
      <c r="R8" s="850"/>
    </row>
    <row r="9" spans="1:18" ht="14.4" customHeight="1" x14ac:dyDescent="0.3">
      <c r="A9" s="831" t="s">
        <v>3098</v>
      </c>
      <c r="B9" s="832" t="s">
        <v>3099</v>
      </c>
      <c r="C9" s="832" t="s">
        <v>563</v>
      </c>
      <c r="D9" s="832" t="s">
        <v>3100</v>
      </c>
      <c r="E9" s="832" t="s">
        <v>3104</v>
      </c>
      <c r="F9" s="832" t="s">
        <v>1848</v>
      </c>
      <c r="G9" s="849"/>
      <c r="H9" s="849"/>
      <c r="I9" s="832"/>
      <c r="J9" s="832"/>
      <c r="K9" s="849">
        <v>2</v>
      </c>
      <c r="L9" s="849">
        <v>153.69999999999999</v>
      </c>
      <c r="M9" s="832">
        <v>1</v>
      </c>
      <c r="N9" s="832">
        <v>76.849999999999994</v>
      </c>
      <c r="O9" s="849"/>
      <c r="P9" s="849"/>
      <c r="Q9" s="837"/>
      <c r="R9" s="850"/>
    </row>
    <row r="10" spans="1:18" ht="14.4" customHeight="1" x14ac:dyDescent="0.3">
      <c r="A10" s="831" t="s">
        <v>3098</v>
      </c>
      <c r="B10" s="832" t="s">
        <v>3099</v>
      </c>
      <c r="C10" s="832" t="s">
        <v>563</v>
      </c>
      <c r="D10" s="832" t="s">
        <v>3100</v>
      </c>
      <c r="E10" s="832" t="s">
        <v>3105</v>
      </c>
      <c r="F10" s="832"/>
      <c r="G10" s="849">
        <v>20</v>
      </c>
      <c r="H10" s="849">
        <v>1136.8</v>
      </c>
      <c r="I10" s="832"/>
      <c r="J10" s="832">
        <v>56.839999999999996</v>
      </c>
      <c r="K10" s="849"/>
      <c r="L10" s="849"/>
      <c r="M10" s="832"/>
      <c r="N10" s="832"/>
      <c r="O10" s="849"/>
      <c r="P10" s="849"/>
      <c r="Q10" s="837"/>
      <c r="R10" s="850"/>
    </row>
    <row r="11" spans="1:18" ht="14.4" customHeight="1" x14ac:dyDescent="0.3">
      <c r="A11" s="831" t="s">
        <v>3098</v>
      </c>
      <c r="B11" s="832" t="s">
        <v>3099</v>
      </c>
      <c r="C11" s="832" t="s">
        <v>563</v>
      </c>
      <c r="D11" s="832" t="s">
        <v>3100</v>
      </c>
      <c r="E11" s="832" t="s">
        <v>3106</v>
      </c>
      <c r="F11" s="832" t="s">
        <v>3107</v>
      </c>
      <c r="G11" s="849"/>
      <c r="H11" s="849"/>
      <c r="I11" s="832"/>
      <c r="J11" s="832"/>
      <c r="K11" s="849">
        <v>20</v>
      </c>
      <c r="L11" s="849">
        <v>2088.8000000000002</v>
      </c>
      <c r="M11" s="832">
        <v>1</v>
      </c>
      <c r="N11" s="832">
        <v>104.44000000000001</v>
      </c>
      <c r="O11" s="849"/>
      <c r="P11" s="849"/>
      <c r="Q11" s="837"/>
      <c r="R11" s="850"/>
    </row>
    <row r="12" spans="1:18" ht="14.4" customHeight="1" x14ac:dyDescent="0.3">
      <c r="A12" s="831" t="s">
        <v>3098</v>
      </c>
      <c r="B12" s="832" t="s">
        <v>3099</v>
      </c>
      <c r="C12" s="832" t="s">
        <v>563</v>
      </c>
      <c r="D12" s="832" t="s">
        <v>3095</v>
      </c>
      <c r="E12" s="832" t="s">
        <v>3096</v>
      </c>
      <c r="F12" s="832" t="s">
        <v>3108</v>
      </c>
      <c r="G12" s="849">
        <v>49</v>
      </c>
      <c r="H12" s="849">
        <v>1813</v>
      </c>
      <c r="I12" s="832">
        <v>1.6896551724137931</v>
      </c>
      <c r="J12" s="832">
        <v>37</v>
      </c>
      <c r="K12" s="849">
        <v>29</v>
      </c>
      <c r="L12" s="849">
        <v>1073</v>
      </c>
      <c r="M12" s="832">
        <v>1</v>
      </c>
      <c r="N12" s="832">
        <v>37</v>
      </c>
      <c r="O12" s="849">
        <v>24</v>
      </c>
      <c r="P12" s="849">
        <v>888</v>
      </c>
      <c r="Q12" s="837">
        <v>0.82758620689655171</v>
      </c>
      <c r="R12" s="850">
        <v>37</v>
      </c>
    </row>
    <row r="13" spans="1:18" ht="14.4" customHeight="1" x14ac:dyDescent="0.3">
      <c r="A13" s="831" t="s">
        <v>3098</v>
      </c>
      <c r="B13" s="832" t="s">
        <v>3099</v>
      </c>
      <c r="C13" s="832" t="s">
        <v>563</v>
      </c>
      <c r="D13" s="832" t="s">
        <v>3095</v>
      </c>
      <c r="E13" s="832" t="s">
        <v>3096</v>
      </c>
      <c r="F13" s="832" t="s">
        <v>3097</v>
      </c>
      <c r="G13" s="849">
        <v>18</v>
      </c>
      <c r="H13" s="849">
        <v>666</v>
      </c>
      <c r="I13" s="832">
        <v>0.72</v>
      </c>
      <c r="J13" s="832">
        <v>37</v>
      </c>
      <c r="K13" s="849">
        <v>25</v>
      </c>
      <c r="L13" s="849">
        <v>925</v>
      </c>
      <c r="M13" s="832">
        <v>1</v>
      </c>
      <c r="N13" s="832">
        <v>37</v>
      </c>
      <c r="O13" s="849">
        <v>21</v>
      </c>
      <c r="P13" s="849">
        <v>777</v>
      </c>
      <c r="Q13" s="837">
        <v>0.84</v>
      </c>
      <c r="R13" s="850">
        <v>37</v>
      </c>
    </row>
    <row r="14" spans="1:18" ht="14.4" customHeight="1" x14ac:dyDescent="0.3">
      <c r="A14" s="831" t="s">
        <v>3098</v>
      </c>
      <c r="B14" s="832" t="s">
        <v>3099</v>
      </c>
      <c r="C14" s="832" t="s">
        <v>563</v>
      </c>
      <c r="D14" s="832" t="s">
        <v>3095</v>
      </c>
      <c r="E14" s="832" t="s">
        <v>3109</v>
      </c>
      <c r="F14" s="832" t="s">
        <v>3110</v>
      </c>
      <c r="G14" s="849"/>
      <c r="H14" s="849"/>
      <c r="I14" s="832"/>
      <c r="J14" s="832"/>
      <c r="K14" s="849"/>
      <c r="L14" s="849"/>
      <c r="M14" s="832"/>
      <c r="N14" s="832"/>
      <c r="O14" s="849">
        <v>1</v>
      </c>
      <c r="P14" s="849">
        <v>5</v>
      </c>
      <c r="Q14" s="837"/>
      <c r="R14" s="850">
        <v>5</v>
      </c>
    </row>
    <row r="15" spans="1:18" ht="14.4" customHeight="1" x14ac:dyDescent="0.3">
      <c r="A15" s="831" t="s">
        <v>3098</v>
      </c>
      <c r="B15" s="832" t="s">
        <v>3099</v>
      </c>
      <c r="C15" s="832" t="s">
        <v>563</v>
      </c>
      <c r="D15" s="832" t="s">
        <v>3095</v>
      </c>
      <c r="E15" s="832" t="s">
        <v>3111</v>
      </c>
      <c r="F15" s="832" t="s">
        <v>3112</v>
      </c>
      <c r="G15" s="849">
        <v>2</v>
      </c>
      <c r="H15" s="849">
        <v>938</v>
      </c>
      <c r="I15" s="832">
        <v>1.9957446808510639</v>
      </c>
      <c r="J15" s="832">
        <v>469</v>
      </c>
      <c r="K15" s="849">
        <v>1</v>
      </c>
      <c r="L15" s="849">
        <v>470</v>
      </c>
      <c r="M15" s="832">
        <v>1</v>
      </c>
      <c r="N15" s="832">
        <v>470</v>
      </c>
      <c r="O15" s="849">
        <v>4</v>
      </c>
      <c r="P15" s="849">
        <v>1884</v>
      </c>
      <c r="Q15" s="837">
        <v>4.0085106382978726</v>
      </c>
      <c r="R15" s="850">
        <v>471</v>
      </c>
    </row>
    <row r="16" spans="1:18" ht="14.4" customHeight="1" x14ac:dyDescent="0.3">
      <c r="A16" s="831" t="s">
        <v>3098</v>
      </c>
      <c r="B16" s="832" t="s">
        <v>3099</v>
      </c>
      <c r="C16" s="832" t="s">
        <v>563</v>
      </c>
      <c r="D16" s="832" t="s">
        <v>3095</v>
      </c>
      <c r="E16" s="832" t="s">
        <v>3111</v>
      </c>
      <c r="F16" s="832" t="s">
        <v>3113</v>
      </c>
      <c r="G16" s="849">
        <v>2</v>
      </c>
      <c r="H16" s="849">
        <v>938</v>
      </c>
      <c r="I16" s="832">
        <v>1.9957446808510639</v>
      </c>
      <c r="J16" s="832">
        <v>469</v>
      </c>
      <c r="K16" s="849">
        <v>1</v>
      </c>
      <c r="L16" s="849">
        <v>470</v>
      </c>
      <c r="M16" s="832">
        <v>1</v>
      </c>
      <c r="N16" s="832">
        <v>470</v>
      </c>
      <c r="O16" s="849"/>
      <c r="P16" s="849"/>
      <c r="Q16" s="837"/>
      <c r="R16" s="850"/>
    </row>
    <row r="17" spans="1:18" ht="14.4" customHeight="1" x14ac:dyDescent="0.3">
      <c r="A17" s="831" t="s">
        <v>3098</v>
      </c>
      <c r="B17" s="832" t="s">
        <v>3099</v>
      </c>
      <c r="C17" s="832" t="s">
        <v>563</v>
      </c>
      <c r="D17" s="832" t="s">
        <v>3095</v>
      </c>
      <c r="E17" s="832" t="s">
        <v>3114</v>
      </c>
      <c r="F17" s="832" t="s">
        <v>3115</v>
      </c>
      <c r="G17" s="849">
        <v>18</v>
      </c>
      <c r="H17" s="849">
        <v>599.99</v>
      </c>
      <c r="I17" s="832">
        <v>0.69230147924214791</v>
      </c>
      <c r="J17" s="832">
        <v>33.332777777777778</v>
      </c>
      <c r="K17" s="849">
        <v>26</v>
      </c>
      <c r="L17" s="849">
        <v>866.66000000000008</v>
      </c>
      <c r="M17" s="832">
        <v>1</v>
      </c>
      <c r="N17" s="832">
        <v>33.333076923076923</v>
      </c>
      <c r="O17" s="849">
        <v>35</v>
      </c>
      <c r="P17" s="849">
        <v>1166.6600000000001</v>
      </c>
      <c r="Q17" s="837">
        <v>1.3461565088962222</v>
      </c>
      <c r="R17" s="850">
        <v>33.33314285714286</v>
      </c>
    </row>
    <row r="18" spans="1:18" ht="14.4" customHeight="1" x14ac:dyDescent="0.3">
      <c r="A18" s="831" t="s">
        <v>3098</v>
      </c>
      <c r="B18" s="832" t="s">
        <v>3099</v>
      </c>
      <c r="C18" s="832" t="s">
        <v>563</v>
      </c>
      <c r="D18" s="832" t="s">
        <v>3095</v>
      </c>
      <c r="E18" s="832" t="s">
        <v>3114</v>
      </c>
      <c r="F18" s="832" t="s">
        <v>3116</v>
      </c>
      <c r="G18" s="849">
        <v>5</v>
      </c>
      <c r="H18" s="849">
        <v>166.65999999999997</v>
      </c>
      <c r="I18" s="832">
        <v>5.0003000300029994</v>
      </c>
      <c r="J18" s="832">
        <v>33.331999999999994</v>
      </c>
      <c r="K18" s="849">
        <v>1</v>
      </c>
      <c r="L18" s="849">
        <v>33.33</v>
      </c>
      <c r="M18" s="832">
        <v>1</v>
      </c>
      <c r="N18" s="832">
        <v>33.33</v>
      </c>
      <c r="O18" s="849">
        <v>2</v>
      </c>
      <c r="P18" s="849">
        <v>66.67</v>
      </c>
      <c r="Q18" s="837">
        <v>2.0003000300030003</v>
      </c>
      <c r="R18" s="850">
        <v>33.335000000000001</v>
      </c>
    </row>
    <row r="19" spans="1:18" ht="14.4" customHeight="1" x14ac:dyDescent="0.3">
      <c r="A19" s="831" t="s">
        <v>3098</v>
      </c>
      <c r="B19" s="832" t="s">
        <v>3099</v>
      </c>
      <c r="C19" s="832" t="s">
        <v>563</v>
      </c>
      <c r="D19" s="832" t="s">
        <v>3095</v>
      </c>
      <c r="E19" s="832" t="s">
        <v>3117</v>
      </c>
      <c r="F19" s="832" t="s">
        <v>3118</v>
      </c>
      <c r="G19" s="849">
        <v>9</v>
      </c>
      <c r="H19" s="849">
        <v>333</v>
      </c>
      <c r="I19" s="832">
        <v>0.9</v>
      </c>
      <c r="J19" s="832">
        <v>37</v>
      </c>
      <c r="K19" s="849">
        <v>10</v>
      </c>
      <c r="L19" s="849">
        <v>370</v>
      </c>
      <c r="M19" s="832">
        <v>1</v>
      </c>
      <c r="N19" s="832">
        <v>37</v>
      </c>
      <c r="O19" s="849">
        <v>9</v>
      </c>
      <c r="P19" s="849">
        <v>333</v>
      </c>
      <c r="Q19" s="837">
        <v>0.9</v>
      </c>
      <c r="R19" s="850">
        <v>37</v>
      </c>
    </row>
    <row r="20" spans="1:18" ht="14.4" customHeight="1" x14ac:dyDescent="0.3">
      <c r="A20" s="831" t="s">
        <v>3098</v>
      </c>
      <c r="B20" s="832" t="s">
        <v>3099</v>
      </c>
      <c r="C20" s="832" t="s">
        <v>563</v>
      </c>
      <c r="D20" s="832" t="s">
        <v>3095</v>
      </c>
      <c r="E20" s="832" t="s">
        <v>3117</v>
      </c>
      <c r="F20" s="832" t="s">
        <v>3119</v>
      </c>
      <c r="G20" s="849">
        <v>8</v>
      </c>
      <c r="H20" s="849">
        <v>296</v>
      </c>
      <c r="I20" s="832">
        <v>0.44444444444444442</v>
      </c>
      <c r="J20" s="832">
        <v>37</v>
      </c>
      <c r="K20" s="849">
        <v>18</v>
      </c>
      <c r="L20" s="849">
        <v>666</v>
      </c>
      <c r="M20" s="832">
        <v>1</v>
      </c>
      <c r="N20" s="832">
        <v>37</v>
      </c>
      <c r="O20" s="849">
        <v>6</v>
      </c>
      <c r="P20" s="849">
        <v>222</v>
      </c>
      <c r="Q20" s="837">
        <v>0.33333333333333331</v>
      </c>
      <c r="R20" s="850">
        <v>37</v>
      </c>
    </row>
    <row r="21" spans="1:18" ht="14.4" customHeight="1" x14ac:dyDescent="0.3">
      <c r="A21" s="831" t="s">
        <v>3098</v>
      </c>
      <c r="B21" s="832" t="s">
        <v>3099</v>
      </c>
      <c r="C21" s="832" t="s">
        <v>563</v>
      </c>
      <c r="D21" s="832" t="s">
        <v>3095</v>
      </c>
      <c r="E21" s="832" t="s">
        <v>3120</v>
      </c>
      <c r="F21" s="832" t="s">
        <v>3121</v>
      </c>
      <c r="G21" s="849">
        <v>5</v>
      </c>
      <c r="H21" s="849">
        <v>665</v>
      </c>
      <c r="I21" s="832">
        <v>1</v>
      </c>
      <c r="J21" s="832">
        <v>133</v>
      </c>
      <c r="K21" s="849">
        <v>5</v>
      </c>
      <c r="L21" s="849">
        <v>665</v>
      </c>
      <c r="M21" s="832">
        <v>1</v>
      </c>
      <c r="N21" s="832">
        <v>133</v>
      </c>
      <c r="O21" s="849">
        <v>1</v>
      </c>
      <c r="P21" s="849">
        <v>133</v>
      </c>
      <c r="Q21" s="837">
        <v>0.2</v>
      </c>
      <c r="R21" s="850">
        <v>133</v>
      </c>
    </row>
    <row r="22" spans="1:18" ht="14.4" customHeight="1" x14ac:dyDescent="0.3">
      <c r="A22" s="831" t="s">
        <v>3098</v>
      </c>
      <c r="B22" s="832" t="s">
        <v>3099</v>
      </c>
      <c r="C22" s="832" t="s">
        <v>563</v>
      </c>
      <c r="D22" s="832" t="s">
        <v>3095</v>
      </c>
      <c r="E22" s="832" t="s">
        <v>3120</v>
      </c>
      <c r="F22" s="832" t="s">
        <v>3122</v>
      </c>
      <c r="G22" s="849">
        <v>3</v>
      </c>
      <c r="H22" s="849">
        <v>399</v>
      </c>
      <c r="I22" s="832">
        <v>0.5</v>
      </c>
      <c r="J22" s="832">
        <v>133</v>
      </c>
      <c r="K22" s="849">
        <v>6</v>
      </c>
      <c r="L22" s="849">
        <v>798</v>
      </c>
      <c r="M22" s="832">
        <v>1</v>
      </c>
      <c r="N22" s="832">
        <v>133</v>
      </c>
      <c r="O22" s="849"/>
      <c r="P22" s="849"/>
      <c r="Q22" s="837"/>
      <c r="R22" s="850"/>
    </row>
    <row r="23" spans="1:18" ht="14.4" customHeight="1" x14ac:dyDescent="0.3">
      <c r="A23" s="831" t="s">
        <v>3098</v>
      </c>
      <c r="B23" s="832" t="s">
        <v>3099</v>
      </c>
      <c r="C23" s="832" t="s">
        <v>563</v>
      </c>
      <c r="D23" s="832" t="s">
        <v>3095</v>
      </c>
      <c r="E23" s="832" t="s">
        <v>3123</v>
      </c>
      <c r="F23" s="832" t="s">
        <v>3124</v>
      </c>
      <c r="G23" s="849"/>
      <c r="H23" s="849"/>
      <c r="I23" s="832"/>
      <c r="J23" s="832"/>
      <c r="K23" s="849">
        <v>1</v>
      </c>
      <c r="L23" s="849">
        <v>32</v>
      </c>
      <c r="M23" s="832">
        <v>1</v>
      </c>
      <c r="N23" s="832">
        <v>32</v>
      </c>
      <c r="O23" s="849"/>
      <c r="P23" s="849"/>
      <c r="Q23" s="837"/>
      <c r="R23" s="850"/>
    </row>
    <row r="24" spans="1:18" ht="14.4" customHeight="1" x14ac:dyDescent="0.3">
      <c r="A24" s="831" t="s">
        <v>3098</v>
      </c>
      <c r="B24" s="832" t="s">
        <v>3099</v>
      </c>
      <c r="C24" s="832" t="s">
        <v>563</v>
      </c>
      <c r="D24" s="832" t="s">
        <v>3095</v>
      </c>
      <c r="E24" s="832" t="s">
        <v>3125</v>
      </c>
      <c r="F24" s="832" t="s">
        <v>3126</v>
      </c>
      <c r="G24" s="849">
        <v>25</v>
      </c>
      <c r="H24" s="849">
        <v>3275</v>
      </c>
      <c r="I24" s="832">
        <v>0.85553814002089867</v>
      </c>
      <c r="J24" s="832">
        <v>131</v>
      </c>
      <c r="K24" s="849">
        <v>29</v>
      </c>
      <c r="L24" s="849">
        <v>3828</v>
      </c>
      <c r="M24" s="832">
        <v>1</v>
      </c>
      <c r="N24" s="832">
        <v>132</v>
      </c>
      <c r="O24" s="849"/>
      <c r="P24" s="849"/>
      <c r="Q24" s="837"/>
      <c r="R24" s="850"/>
    </row>
    <row r="25" spans="1:18" ht="14.4" customHeight="1" x14ac:dyDescent="0.3">
      <c r="A25" s="831" t="s">
        <v>3098</v>
      </c>
      <c r="B25" s="832" t="s">
        <v>3099</v>
      </c>
      <c r="C25" s="832" t="s">
        <v>563</v>
      </c>
      <c r="D25" s="832" t="s">
        <v>3095</v>
      </c>
      <c r="E25" s="832" t="s">
        <v>3125</v>
      </c>
      <c r="F25" s="832" t="s">
        <v>3127</v>
      </c>
      <c r="G25" s="849"/>
      <c r="H25" s="849"/>
      <c r="I25" s="832"/>
      <c r="J25" s="832"/>
      <c r="K25" s="849">
        <v>22</v>
      </c>
      <c r="L25" s="849">
        <v>2904</v>
      </c>
      <c r="M25" s="832">
        <v>1</v>
      </c>
      <c r="N25" s="832">
        <v>132</v>
      </c>
      <c r="O25" s="849">
        <v>8</v>
      </c>
      <c r="P25" s="849">
        <v>1056</v>
      </c>
      <c r="Q25" s="837">
        <v>0.36363636363636365</v>
      </c>
      <c r="R25" s="850">
        <v>132</v>
      </c>
    </row>
    <row r="26" spans="1:18" ht="14.4" customHeight="1" x14ac:dyDescent="0.3">
      <c r="A26" s="831" t="s">
        <v>3098</v>
      </c>
      <c r="B26" s="832" t="s">
        <v>3099</v>
      </c>
      <c r="C26" s="832" t="s">
        <v>563</v>
      </c>
      <c r="D26" s="832" t="s">
        <v>3095</v>
      </c>
      <c r="E26" s="832" t="s">
        <v>3128</v>
      </c>
      <c r="F26" s="832" t="s">
        <v>3129</v>
      </c>
      <c r="G26" s="849">
        <v>11</v>
      </c>
      <c r="H26" s="849">
        <v>2585</v>
      </c>
      <c r="I26" s="832">
        <v>0.91666666666666663</v>
      </c>
      <c r="J26" s="832">
        <v>235</v>
      </c>
      <c r="K26" s="849">
        <v>12</v>
      </c>
      <c r="L26" s="849">
        <v>2820</v>
      </c>
      <c r="M26" s="832">
        <v>1</v>
      </c>
      <c r="N26" s="832">
        <v>235</v>
      </c>
      <c r="O26" s="849">
        <v>24</v>
      </c>
      <c r="P26" s="849">
        <v>5664</v>
      </c>
      <c r="Q26" s="837">
        <v>2.0085106382978721</v>
      </c>
      <c r="R26" s="850">
        <v>236</v>
      </c>
    </row>
    <row r="27" spans="1:18" ht="14.4" customHeight="1" x14ac:dyDescent="0.3">
      <c r="A27" s="831" t="s">
        <v>3098</v>
      </c>
      <c r="B27" s="832" t="s">
        <v>3099</v>
      </c>
      <c r="C27" s="832" t="s">
        <v>563</v>
      </c>
      <c r="D27" s="832" t="s">
        <v>3095</v>
      </c>
      <c r="E27" s="832" t="s">
        <v>3128</v>
      </c>
      <c r="F27" s="832" t="s">
        <v>3130</v>
      </c>
      <c r="G27" s="849">
        <v>9</v>
      </c>
      <c r="H27" s="849">
        <v>2115</v>
      </c>
      <c r="I27" s="832">
        <v>0.69230769230769229</v>
      </c>
      <c r="J27" s="832">
        <v>235</v>
      </c>
      <c r="K27" s="849">
        <v>13</v>
      </c>
      <c r="L27" s="849">
        <v>3055</v>
      </c>
      <c r="M27" s="832">
        <v>1</v>
      </c>
      <c r="N27" s="832">
        <v>235</v>
      </c>
      <c r="O27" s="849">
        <v>11</v>
      </c>
      <c r="P27" s="849">
        <v>2596</v>
      </c>
      <c r="Q27" s="837">
        <v>0.84975450081833059</v>
      </c>
      <c r="R27" s="850">
        <v>236</v>
      </c>
    </row>
    <row r="28" spans="1:18" ht="14.4" customHeight="1" x14ac:dyDescent="0.3">
      <c r="A28" s="831" t="s">
        <v>3098</v>
      </c>
      <c r="B28" s="832" t="s">
        <v>3131</v>
      </c>
      <c r="C28" s="832" t="s">
        <v>563</v>
      </c>
      <c r="D28" s="832" t="s">
        <v>3100</v>
      </c>
      <c r="E28" s="832" t="s">
        <v>3101</v>
      </c>
      <c r="F28" s="832" t="s">
        <v>3102</v>
      </c>
      <c r="G28" s="849">
        <v>3.4</v>
      </c>
      <c r="H28" s="849">
        <v>368.05</v>
      </c>
      <c r="I28" s="832">
        <v>0.85</v>
      </c>
      <c r="J28" s="832">
        <v>108.25</v>
      </c>
      <c r="K28" s="849">
        <v>4</v>
      </c>
      <c r="L28" s="849">
        <v>433</v>
      </c>
      <c r="M28" s="832">
        <v>1</v>
      </c>
      <c r="N28" s="832">
        <v>108.25</v>
      </c>
      <c r="O28" s="849">
        <v>7.2</v>
      </c>
      <c r="P28" s="849">
        <v>779.41</v>
      </c>
      <c r="Q28" s="837">
        <v>1.8000230946882216</v>
      </c>
      <c r="R28" s="850">
        <v>108.25138888888888</v>
      </c>
    </row>
    <row r="29" spans="1:18" ht="14.4" customHeight="1" x14ac:dyDescent="0.3">
      <c r="A29" s="831" t="s">
        <v>3098</v>
      </c>
      <c r="B29" s="832" t="s">
        <v>3131</v>
      </c>
      <c r="C29" s="832" t="s">
        <v>563</v>
      </c>
      <c r="D29" s="832" t="s">
        <v>3100</v>
      </c>
      <c r="E29" s="832" t="s">
        <v>3103</v>
      </c>
      <c r="F29" s="832" t="s">
        <v>1848</v>
      </c>
      <c r="G29" s="849">
        <v>2.2000000000000002</v>
      </c>
      <c r="H29" s="849">
        <v>135.07999999999998</v>
      </c>
      <c r="I29" s="832"/>
      <c r="J29" s="832">
        <v>61.399999999999984</v>
      </c>
      <c r="K29" s="849"/>
      <c r="L29" s="849"/>
      <c r="M29" s="832"/>
      <c r="N29" s="832"/>
      <c r="O29" s="849">
        <v>3.4</v>
      </c>
      <c r="P29" s="849">
        <v>208.76</v>
      </c>
      <c r="Q29" s="837"/>
      <c r="R29" s="850">
        <v>61.4</v>
      </c>
    </row>
    <row r="30" spans="1:18" ht="14.4" customHeight="1" x14ac:dyDescent="0.3">
      <c r="A30" s="831" t="s">
        <v>3098</v>
      </c>
      <c r="B30" s="832" t="s">
        <v>3131</v>
      </c>
      <c r="C30" s="832" t="s">
        <v>563</v>
      </c>
      <c r="D30" s="832" t="s">
        <v>3100</v>
      </c>
      <c r="E30" s="832" t="s">
        <v>3132</v>
      </c>
      <c r="F30" s="832" t="s">
        <v>3133</v>
      </c>
      <c r="G30" s="849"/>
      <c r="H30" s="849"/>
      <c r="I30" s="832"/>
      <c r="J30" s="832"/>
      <c r="K30" s="849"/>
      <c r="L30" s="849"/>
      <c r="M30" s="832"/>
      <c r="N30" s="832"/>
      <c r="O30" s="849">
        <v>1</v>
      </c>
      <c r="P30" s="849">
        <v>78</v>
      </c>
      <c r="Q30" s="837"/>
      <c r="R30" s="850">
        <v>78</v>
      </c>
    </row>
    <row r="31" spans="1:18" ht="14.4" customHeight="1" x14ac:dyDescent="0.3">
      <c r="A31" s="831" t="s">
        <v>3098</v>
      </c>
      <c r="B31" s="832" t="s">
        <v>3131</v>
      </c>
      <c r="C31" s="832" t="s">
        <v>563</v>
      </c>
      <c r="D31" s="832" t="s">
        <v>3100</v>
      </c>
      <c r="E31" s="832" t="s">
        <v>3105</v>
      </c>
      <c r="F31" s="832" t="s">
        <v>3107</v>
      </c>
      <c r="G31" s="849">
        <v>14</v>
      </c>
      <c r="H31" s="849">
        <v>795.76</v>
      </c>
      <c r="I31" s="832"/>
      <c r="J31" s="832">
        <v>56.839999999999996</v>
      </c>
      <c r="K31" s="849"/>
      <c r="L31" s="849"/>
      <c r="M31" s="832"/>
      <c r="N31" s="832"/>
      <c r="O31" s="849"/>
      <c r="P31" s="849"/>
      <c r="Q31" s="837"/>
      <c r="R31" s="850"/>
    </row>
    <row r="32" spans="1:18" ht="14.4" customHeight="1" x14ac:dyDescent="0.3">
      <c r="A32" s="831" t="s">
        <v>3098</v>
      </c>
      <c r="B32" s="832" t="s">
        <v>3131</v>
      </c>
      <c r="C32" s="832" t="s">
        <v>563</v>
      </c>
      <c r="D32" s="832" t="s">
        <v>3100</v>
      </c>
      <c r="E32" s="832" t="s">
        <v>3105</v>
      </c>
      <c r="F32" s="832"/>
      <c r="G32" s="849">
        <v>10</v>
      </c>
      <c r="H32" s="849">
        <v>568.4</v>
      </c>
      <c r="I32" s="832"/>
      <c r="J32" s="832">
        <v>56.839999999999996</v>
      </c>
      <c r="K32" s="849"/>
      <c r="L32" s="849"/>
      <c r="M32" s="832"/>
      <c r="N32" s="832"/>
      <c r="O32" s="849"/>
      <c r="P32" s="849"/>
      <c r="Q32" s="837"/>
      <c r="R32" s="850"/>
    </row>
    <row r="33" spans="1:18" ht="14.4" customHeight="1" x14ac:dyDescent="0.3">
      <c r="A33" s="831" t="s">
        <v>3098</v>
      </c>
      <c r="B33" s="832" t="s">
        <v>3131</v>
      </c>
      <c r="C33" s="832" t="s">
        <v>563</v>
      </c>
      <c r="D33" s="832" t="s">
        <v>3100</v>
      </c>
      <c r="E33" s="832" t="s">
        <v>3134</v>
      </c>
      <c r="F33" s="832" t="s">
        <v>3135</v>
      </c>
      <c r="G33" s="849">
        <v>13</v>
      </c>
      <c r="H33" s="849">
        <v>19581.64</v>
      </c>
      <c r="I33" s="832"/>
      <c r="J33" s="832">
        <v>1506.28</v>
      </c>
      <c r="K33" s="849"/>
      <c r="L33" s="849"/>
      <c r="M33" s="832"/>
      <c r="N33" s="832"/>
      <c r="O33" s="849">
        <v>0.5</v>
      </c>
      <c r="P33" s="849">
        <v>753.1</v>
      </c>
      <c r="Q33" s="837"/>
      <c r="R33" s="850">
        <v>1506.2</v>
      </c>
    </row>
    <row r="34" spans="1:18" ht="14.4" customHeight="1" x14ac:dyDescent="0.3">
      <c r="A34" s="831" t="s">
        <v>3098</v>
      </c>
      <c r="B34" s="832" t="s">
        <v>3131</v>
      </c>
      <c r="C34" s="832" t="s">
        <v>563</v>
      </c>
      <c r="D34" s="832" t="s">
        <v>3100</v>
      </c>
      <c r="E34" s="832" t="s">
        <v>3106</v>
      </c>
      <c r="F34" s="832" t="s">
        <v>3107</v>
      </c>
      <c r="G34" s="849"/>
      <c r="H34" s="849"/>
      <c r="I34" s="832"/>
      <c r="J34" s="832"/>
      <c r="K34" s="849">
        <v>10</v>
      </c>
      <c r="L34" s="849">
        <v>1044.4000000000001</v>
      </c>
      <c r="M34" s="832">
        <v>1</v>
      </c>
      <c r="N34" s="832">
        <v>104.44000000000001</v>
      </c>
      <c r="O34" s="849">
        <v>20</v>
      </c>
      <c r="P34" s="849">
        <v>2088.8000000000002</v>
      </c>
      <c r="Q34" s="837">
        <v>2</v>
      </c>
      <c r="R34" s="850">
        <v>104.44000000000001</v>
      </c>
    </row>
    <row r="35" spans="1:18" ht="14.4" customHeight="1" x14ac:dyDescent="0.3">
      <c r="A35" s="831" t="s">
        <v>3098</v>
      </c>
      <c r="B35" s="832" t="s">
        <v>3131</v>
      </c>
      <c r="C35" s="832" t="s">
        <v>563</v>
      </c>
      <c r="D35" s="832" t="s">
        <v>3095</v>
      </c>
      <c r="E35" s="832" t="s">
        <v>3136</v>
      </c>
      <c r="F35" s="832" t="s">
        <v>3137</v>
      </c>
      <c r="G35" s="849">
        <v>11</v>
      </c>
      <c r="H35" s="849">
        <v>1342</v>
      </c>
      <c r="I35" s="832">
        <v>1.2222222222222223</v>
      </c>
      <c r="J35" s="832">
        <v>122</v>
      </c>
      <c r="K35" s="849">
        <v>9</v>
      </c>
      <c r="L35" s="849">
        <v>1098</v>
      </c>
      <c r="M35" s="832">
        <v>1</v>
      </c>
      <c r="N35" s="832">
        <v>122</v>
      </c>
      <c r="O35" s="849">
        <v>6</v>
      </c>
      <c r="P35" s="849">
        <v>732</v>
      </c>
      <c r="Q35" s="837">
        <v>0.66666666666666663</v>
      </c>
      <c r="R35" s="850">
        <v>122</v>
      </c>
    </row>
    <row r="36" spans="1:18" ht="14.4" customHeight="1" x14ac:dyDescent="0.3">
      <c r="A36" s="831" t="s">
        <v>3098</v>
      </c>
      <c r="B36" s="832" t="s">
        <v>3131</v>
      </c>
      <c r="C36" s="832" t="s">
        <v>563</v>
      </c>
      <c r="D36" s="832" t="s">
        <v>3095</v>
      </c>
      <c r="E36" s="832" t="s">
        <v>3136</v>
      </c>
      <c r="F36" s="832" t="s">
        <v>3138</v>
      </c>
      <c r="G36" s="849">
        <v>15</v>
      </c>
      <c r="H36" s="849">
        <v>1830</v>
      </c>
      <c r="I36" s="832">
        <v>7.5</v>
      </c>
      <c r="J36" s="832">
        <v>122</v>
      </c>
      <c r="K36" s="849">
        <v>2</v>
      </c>
      <c r="L36" s="849">
        <v>244</v>
      </c>
      <c r="M36" s="832">
        <v>1</v>
      </c>
      <c r="N36" s="832">
        <v>122</v>
      </c>
      <c r="O36" s="849">
        <v>6</v>
      </c>
      <c r="P36" s="849">
        <v>732</v>
      </c>
      <c r="Q36" s="837">
        <v>3</v>
      </c>
      <c r="R36" s="850">
        <v>122</v>
      </c>
    </row>
    <row r="37" spans="1:18" ht="14.4" customHeight="1" x14ac:dyDescent="0.3">
      <c r="A37" s="831" t="s">
        <v>3098</v>
      </c>
      <c r="B37" s="832" t="s">
        <v>3131</v>
      </c>
      <c r="C37" s="832" t="s">
        <v>563</v>
      </c>
      <c r="D37" s="832" t="s">
        <v>3095</v>
      </c>
      <c r="E37" s="832" t="s">
        <v>3139</v>
      </c>
      <c r="F37" s="832" t="s">
        <v>3140</v>
      </c>
      <c r="G37" s="849"/>
      <c r="H37" s="849"/>
      <c r="I37" s="832"/>
      <c r="J37" s="832"/>
      <c r="K37" s="849">
        <v>2</v>
      </c>
      <c r="L37" s="849">
        <v>166</v>
      </c>
      <c r="M37" s="832">
        <v>1</v>
      </c>
      <c r="N37" s="832">
        <v>83</v>
      </c>
      <c r="O37" s="849">
        <v>3</v>
      </c>
      <c r="P37" s="849">
        <v>249</v>
      </c>
      <c r="Q37" s="837">
        <v>1.5</v>
      </c>
      <c r="R37" s="850">
        <v>83</v>
      </c>
    </row>
    <row r="38" spans="1:18" ht="14.4" customHeight="1" x14ac:dyDescent="0.3">
      <c r="A38" s="831" t="s">
        <v>3098</v>
      </c>
      <c r="B38" s="832" t="s">
        <v>3131</v>
      </c>
      <c r="C38" s="832" t="s">
        <v>563</v>
      </c>
      <c r="D38" s="832" t="s">
        <v>3095</v>
      </c>
      <c r="E38" s="832" t="s">
        <v>3139</v>
      </c>
      <c r="F38" s="832" t="s">
        <v>3141</v>
      </c>
      <c r="G38" s="849"/>
      <c r="H38" s="849"/>
      <c r="I38" s="832"/>
      <c r="J38" s="832"/>
      <c r="K38" s="849">
        <v>1</v>
      </c>
      <c r="L38" s="849">
        <v>83</v>
      </c>
      <c r="M38" s="832">
        <v>1</v>
      </c>
      <c r="N38" s="832">
        <v>83</v>
      </c>
      <c r="O38" s="849">
        <v>3</v>
      </c>
      <c r="P38" s="849">
        <v>249</v>
      </c>
      <c r="Q38" s="837">
        <v>3</v>
      </c>
      <c r="R38" s="850">
        <v>83</v>
      </c>
    </row>
    <row r="39" spans="1:18" ht="14.4" customHeight="1" x14ac:dyDescent="0.3">
      <c r="A39" s="831" t="s">
        <v>3098</v>
      </c>
      <c r="B39" s="832" t="s">
        <v>3131</v>
      </c>
      <c r="C39" s="832" t="s">
        <v>563</v>
      </c>
      <c r="D39" s="832" t="s">
        <v>3095</v>
      </c>
      <c r="E39" s="832" t="s">
        <v>3096</v>
      </c>
      <c r="F39" s="832" t="s">
        <v>3108</v>
      </c>
      <c r="G39" s="849">
        <v>16</v>
      </c>
      <c r="H39" s="849">
        <v>592</v>
      </c>
      <c r="I39" s="832">
        <v>0.66666666666666663</v>
      </c>
      <c r="J39" s="832">
        <v>37</v>
      </c>
      <c r="K39" s="849">
        <v>24</v>
      </c>
      <c r="L39" s="849">
        <v>888</v>
      </c>
      <c r="M39" s="832">
        <v>1</v>
      </c>
      <c r="N39" s="832">
        <v>37</v>
      </c>
      <c r="O39" s="849">
        <v>27</v>
      </c>
      <c r="P39" s="849">
        <v>999</v>
      </c>
      <c r="Q39" s="837">
        <v>1.125</v>
      </c>
      <c r="R39" s="850">
        <v>37</v>
      </c>
    </row>
    <row r="40" spans="1:18" ht="14.4" customHeight="1" x14ac:dyDescent="0.3">
      <c r="A40" s="831" t="s">
        <v>3098</v>
      </c>
      <c r="B40" s="832" t="s">
        <v>3131</v>
      </c>
      <c r="C40" s="832" t="s">
        <v>563</v>
      </c>
      <c r="D40" s="832" t="s">
        <v>3095</v>
      </c>
      <c r="E40" s="832" t="s">
        <v>3096</v>
      </c>
      <c r="F40" s="832" t="s">
        <v>3097</v>
      </c>
      <c r="G40" s="849">
        <v>35</v>
      </c>
      <c r="H40" s="849">
        <v>1295</v>
      </c>
      <c r="I40" s="832">
        <v>2.1875</v>
      </c>
      <c r="J40" s="832">
        <v>37</v>
      </c>
      <c r="K40" s="849">
        <v>16</v>
      </c>
      <c r="L40" s="849">
        <v>592</v>
      </c>
      <c r="M40" s="832">
        <v>1</v>
      </c>
      <c r="N40" s="832">
        <v>37</v>
      </c>
      <c r="O40" s="849">
        <v>31</v>
      </c>
      <c r="P40" s="849">
        <v>1147</v>
      </c>
      <c r="Q40" s="837">
        <v>1.9375</v>
      </c>
      <c r="R40" s="850">
        <v>37</v>
      </c>
    </row>
    <row r="41" spans="1:18" ht="14.4" customHeight="1" x14ac:dyDescent="0.3">
      <c r="A41" s="831" t="s">
        <v>3098</v>
      </c>
      <c r="B41" s="832" t="s">
        <v>3131</v>
      </c>
      <c r="C41" s="832" t="s">
        <v>563</v>
      </c>
      <c r="D41" s="832" t="s">
        <v>3095</v>
      </c>
      <c r="E41" s="832" t="s">
        <v>3142</v>
      </c>
      <c r="F41" s="832" t="s">
        <v>3143</v>
      </c>
      <c r="G41" s="849"/>
      <c r="H41" s="849"/>
      <c r="I41" s="832"/>
      <c r="J41" s="832"/>
      <c r="K41" s="849"/>
      <c r="L41" s="849"/>
      <c r="M41" s="832"/>
      <c r="N41" s="832"/>
      <c r="O41" s="849">
        <v>1</v>
      </c>
      <c r="P41" s="849">
        <v>5</v>
      </c>
      <c r="Q41" s="837"/>
      <c r="R41" s="850">
        <v>5</v>
      </c>
    </row>
    <row r="42" spans="1:18" ht="14.4" customHeight="1" x14ac:dyDescent="0.3">
      <c r="A42" s="831" t="s">
        <v>3098</v>
      </c>
      <c r="B42" s="832" t="s">
        <v>3131</v>
      </c>
      <c r="C42" s="832" t="s">
        <v>563</v>
      </c>
      <c r="D42" s="832" t="s">
        <v>3095</v>
      </c>
      <c r="E42" s="832" t="s">
        <v>3144</v>
      </c>
      <c r="F42" s="832" t="s">
        <v>3145</v>
      </c>
      <c r="G42" s="849"/>
      <c r="H42" s="849"/>
      <c r="I42" s="832"/>
      <c r="J42" s="832"/>
      <c r="K42" s="849"/>
      <c r="L42" s="849"/>
      <c r="M42" s="832"/>
      <c r="N42" s="832"/>
      <c r="O42" s="849">
        <v>1</v>
      </c>
      <c r="P42" s="849">
        <v>702</v>
      </c>
      <c r="Q42" s="837"/>
      <c r="R42" s="850">
        <v>702</v>
      </c>
    </row>
    <row r="43" spans="1:18" ht="14.4" customHeight="1" x14ac:dyDescent="0.3">
      <c r="A43" s="831" t="s">
        <v>3098</v>
      </c>
      <c r="B43" s="832" t="s">
        <v>3131</v>
      </c>
      <c r="C43" s="832" t="s">
        <v>563</v>
      </c>
      <c r="D43" s="832" t="s">
        <v>3095</v>
      </c>
      <c r="E43" s="832" t="s">
        <v>3146</v>
      </c>
      <c r="F43" s="832" t="s">
        <v>3147</v>
      </c>
      <c r="G43" s="849">
        <v>1</v>
      </c>
      <c r="H43" s="849">
        <v>444</v>
      </c>
      <c r="I43" s="832">
        <v>1</v>
      </c>
      <c r="J43" s="832">
        <v>444</v>
      </c>
      <c r="K43" s="849">
        <v>1</v>
      </c>
      <c r="L43" s="849">
        <v>444</v>
      </c>
      <c r="M43" s="832">
        <v>1</v>
      </c>
      <c r="N43" s="832">
        <v>444</v>
      </c>
      <c r="O43" s="849">
        <v>2</v>
      </c>
      <c r="P43" s="849">
        <v>890</v>
      </c>
      <c r="Q43" s="837">
        <v>2.0045045045045047</v>
      </c>
      <c r="R43" s="850">
        <v>445</v>
      </c>
    </row>
    <row r="44" spans="1:18" ht="14.4" customHeight="1" x14ac:dyDescent="0.3">
      <c r="A44" s="831" t="s">
        <v>3098</v>
      </c>
      <c r="B44" s="832" t="s">
        <v>3131</v>
      </c>
      <c r="C44" s="832" t="s">
        <v>563</v>
      </c>
      <c r="D44" s="832" t="s">
        <v>3095</v>
      </c>
      <c r="E44" s="832" t="s">
        <v>3146</v>
      </c>
      <c r="F44" s="832" t="s">
        <v>3148</v>
      </c>
      <c r="G44" s="849">
        <v>1</v>
      </c>
      <c r="H44" s="849">
        <v>444</v>
      </c>
      <c r="I44" s="832">
        <v>1</v>
      </c>
      <c r="J44" s="832">
        <v>444</v>
      </c>
      <c r="K44" s="849">
        <v>1</v>
      </c>
      <c r="L44" s="849">
        <v>444</v>
      </c>
      <c r="M44" s="832">
        <v>1</v>
      </c>
      <c r="N44" s="832">
        <v>444</v>
      </c>
      <c r="O44" s="849"/>
      <c r="P44" s="849"/>
      <c r="Q44" s="837"/>
      <c r="R44" s="850"/>
    </row>
    <row r="45" spans="1:18" ht="14.4" customHeight="1" x14ac:dyDescent="0.3">
      <c r="A45" s="831" t="s">
        <v>3098</v>
      </c>
      <c r="B45" s="832" t="s">
        <v>3131</v>
      </c>
      <c r="C45" s="832" t="s">
        <v>563</v>
      </c>
      <c r="D45" s="832" t="s">
        <v>3095</v>
      </c>
      <c r="E45" s="832" t="s">
        <v>3149</v>
      </c>
      <c r="F45" s="832" t="s">
        <v>3150</v>
      </c>
      <c r="G45" s="849">
        <v>1</v>
      </c>
      <c r="H45" s="849">
        <v>222</v>
      </c>
      <c r="I45" s="832">
        <v>0.49775784753363228</v>
      </c>
      <c r="J45" s="832">
        <v>222</v>
      </c>
      <c r="K45" s="849">
        <v>2</v>
      </c>
      <c r="L45" s="849">
        <v>446</v>
      </c>
      <c r="M45" s="832">
        <v>1</v>
      </c>
      <c r="N45" s="832">
        <v>223</v>
      </c>
      <c r="O45" s="849">
        <v>2</v>
      </c>
      <c r="P45" s="849">
        <v>446</v>
      </c>
      <c r="Q45" s="837">
        <v>1</v>
      </c>
      <c r="R45" s="850">
        <v>223</v>
      </c>
    </row>
    <row r="46" spans="1:18" ht="14.4" customHeight="1" x14ac:dyDescent="0.3">
      <c r="A46" s="831" t="s">
        <v>3098</v>
      </c>
      <c r="B46" s="832" t="s">
        <v>3131</v>
      </c>
      <c r="C46" s="832" t="s">
        <v>563</v>
      </c>
      <c r="D46" s="832" t="s">
        <v>3095</v>
      </c>
      <c r="E46" s="832" t="s">
        <v>3149</v>
      </c>
      <c r="F46" s="832" t="s">
        <v>3151</v>
      </c>
      <c r="G46" s="849">
        <v>3</v>
      </c>
      <c r="H46" s="849">
        <v>666</v>
      </c>
      <c r="I46" s="832">
        <v>2.9865470852017939</v>
      </c>
      <c r="J46" s="832">
        <v>222</v>
      </c>
      <c r="K46" s="849">
        <v>1</v>
      </c>
      <c r="L46" s="849">
        <v>223</v>
      </c>
      <c r="M46" s="832">
        <v>1</v>
      </c>
      <c r="N46" s="832">
        <v>223</v>
      </c>
      <c r="O46" s="849"/>
      <c r="P46" s="849"/>
      <c r="Q46" s="837"/>
      <c r="R46" s="850"/>
    </row>
    <row r="47" spans="1:18" ht="14.4" customHeight="1" x14ac:dyDescent="0.3">
      <c r="A47" s="831" t="s">
        <v>3098</v>
      </c>
      <c r="B47" s="832" t="s">
        <v>3131</v>
      </c>
      <c r="C47" s="832" t="s">
        <v>563</v>
      </c>
      <c r="D47" s="832" t="s">
        <v>3095</v>
      </c>
      <c r="E47" s="832" t="s">
        <v>3114</v>
      </c>
      <c r="F47" s="832" t="s">
        <v>3115</v>
      </c>
      <c r="G47" s="849">
        <v>14</v>
      </c>
      <c r="H47" s="849">
        <v>466.66999999999996</v>
      </c>
      <c r="I47" s="832">
        <v>0.93332133357332847</v>
      </c>
      <c r="J47" s="832">
        <v>33.333571428571425</v>
      </c>
      <c r="K47" s="849">
        <v>15</v>
      </c>
      <c r="L47" s="849">
        <v>500.01</v>
      </c>
      <c r="M47" s="832">
        <v>1</v>
      </c>
      <c r="N47" s="832">
        <v>33.333999999999996</v>
      </c>
      <c r="O47" s="849">
        <v>29</v>
      </c>
      <c r="P47" s="849">
        <v>966.66000000000008</v>
      </c>
      <c r="Q47" s="837">
        <v>1.9332813343733128</v>
      </c>
      <c r="R47" s="850">
        <v>33.333103448275864</v>
      </c>
    </row>
    <row r="48" spans="1:18" ht="14.4" customHeight="1" x14ac:dyDescent="0.3">
      <c r="A48" s="831" t="s">
        <v>3098</v>
      </c>
      <c r="B48" s="832" t="s">
        <v>3131</v>
      </c>
      <c r="C48" s="832" t="s">
        <v>563</v>
      </c>
      <c r="D48" s="832" t="s">
        <v>3095</v>
      </c>
      <c r="E48" s="832" t="s">
        <v>3114</v>
      </c>
      <c r="F48" s="832" t="s">
        <v>3116</v>
      </c>
      <c r="G48" s="849">
        <v>11</v>
      </c>
      <c r="H48" s="849">
        <v>366.65</v>
      </c>
      <c r="I48" s="832">
        <v>2.749943748593715</v>
      </c>
      <c r="J48" s="832">
        <v>33.331818181818178</v>
      </c>
      <c r="K48" s="849">
        <v>4</v>
      </c>
      <c r="L48" s="849">
        <v>133.32999999999998</v>
      </c>
      <c r="M48" s="832">
        <v>1</v>
      </c>
      <c r="N48" s="832">
        <v>33.332499999999996</v>
      </c>
      <c r="O48" s="849">
        <v>4</v>
      </c>
      <c r="P48" s="849">
        <v>133.32</v>
      </c>
      <c r="Q48" s="837">
        <v>0.99992499812495317</v>
      </c>
      <c r="R48" s="850">
        <v>33.33</v>
      </c>
    </row>
    <row r="49" spans="1:18" ht="14.4" customHeight="1" x14ac:dyDescent="0.3">
      <c r="A49" s="831" t="s">
        <v>3098</v>
      </c>
      <c r="B49" s="832" t="s">
        <v>3131</v>
      </c>
      <c r="C49" s="832" t="s">
        <v>563</v>
      </c>
      <c r="D49" s="832" t="s">
        <v>3095</v>
      </c>
      <c r="E49" s="832" t="s">
        <v>3152</v>
      </c>
      <c r="F49" s="832" t="s">
        <v>3153</v>
      </c>
      <c r="G49" s="849">
        <v>2</v>
      </c>
      <c r="H49" s="849">
        <v>708</v>
      </c>
      <c r="I49" s="832">
        <v>0.49859154929577465</v>
      </c>
      <c r="J49" s="832">
        <v>354</v>
      </c>
      <c r="K49" s="849">
        <v>4</v>
      </c>
      <c r="L49" s="849">
        <v>1420</v>
      </c>
      <c r="M49" s="832">
        <v>1</v>
      </c>
      <c r="N49" s="832">
        <v>355</v>
      </c>
      <c r="O49" s="849">
        <v>4</v>
      </c>
      <c r="P49" s="849">
        <v>1420</v>
      </c>
      <c r="Q49" s="837">
        <v>1</v>
      </c>
      <c r="R49" s="850">
        <v>355</v>
      </c>
    </row>
    <row r="50" spans="1:18" ht="14.4" customHeight="1" x14ac:dyDescent="0.3">
      <c r="A50" s="831" t="s">
        <v>3098</v>
      </c>
      <c r="B50" s="832" t="s">
        <v>3131</v>
      </c>
      <c r="C50" s="832" t="s">
        <v>563</v>
      </c>
      <c r="D50" s="832" t="s">
        <v>3095</v>
      </c>
      <c r="E50" s="832" t="s">
        <v>3152</v>
      </c>
      <c r="F50" s="832" t="s">
        <v>3154</v>
      </c>
      <c r="G50" s="849">
        <v>2</v>
      </c>
      <c r="H50" s="849">
        <v>708</v>
      </c>
      <c r="I50" s="832">
        <v>1.9943661971830986</v>
      </c>
      <c r="J50" s="832">
        <v>354</v>
      </c>
      <c r="K50" s="849">
        <v>1</v>
      </c>
      <c r="L50" s="849">
        <v>355</v>
      </c>
      <c r="M50" s="832">
        <v>1</v>
      </c>
      <c r="N50" s="832">
        <v>355</v>
      </c>
      <c r="O50" s="849">
        <v>3</v>
      </c>
      <c r="P50" s="849">
        <v>1065</v>
      </c>
      <c r="Q50" s="837">
        <v>3</v>
      </c>
      <c r="R50" s="850">
        <v>355</v>
      </c>
    </row>
    <row r="51" spans="1:18" ht="14.4" customHeight="1" x14ac:dyDescent="0.3">
      <c r="A51" s="831" t="s">
        <v>3098</v>
      </c>
      <c r="B51" s="832" t="s">
        <v>3131</v>
      </c>
      <c r="C51" s="832" t="s">
        <v>563</v>
      </c>
      <c r="D51" s="832" t="s">
        <v>3095</v>
      </c>
      <c r="E51" s="832" t="s">
        <v>3117</v>
      </c>
      <c r="F51" s="832" t="s">
        <v>3118</v>
      </c>
      <c r="G51" s="849">
        <v>13</v>
      </c>
      <c r="H51" s="849">
        <v>481</v>
      </c>
      <c r="I51" s="832">
        <v>1.3</v>
      </c>
      <c r="J51" s="832">
        <v>37</v>
      </c>
      <c r="K51" s="849">
        <v>10</v>
      </c>
      <c r="L51" s="849">
        <v>370</v>
      </c>
      <c r="M51" s="832">
        <v>1</v>
      </c>
      <c r="N51" s="832">
        <v>37</v>
      </c>
      <c r="O51" s="849">
        <v>13</v>
      </c>
      <c r="P51" s="849">
        <v>481</v>
      </c>
      <c r="Q51" s="837">
        <v>1.3</v>
      </c>
      <c r="R51" s="850">
        <v>37</v>
      </c>
    </row>
    <row r="52" spans="1:18" ht="14.4" customHeight="1" x14ac:dyDescent="0.3">
      <c r="A52" s="831" t="s">
        <v>3098</v>
      </c>
      <c r="B52" s="832" t="s">
        <v>3131</v>
      </c>
      <c r="C52" s="832" t="s">
        <v>563</v>
      </c>
      <c r="D52" s="832" t="s">
        <v>3095</v>
      </c>
      <c r="E52" s="832" t="s">
        <v>3117</v>
      </c>
      <c r="F52" s="832" t="s">
        <v>3119</v>
      </c>
      <c r="G52" s="849">
        <v>19</v>
      </c>
      <c r="H52" s="849">
        <v>703</v>
      </c>
      <c r="I52" s="832">
        <v>3.1666666666666665</v>
      </c>
      <c r="J52" s="832">
        <v>37</v>
      </c>
      <c r="K52" s="849">
        <v>6</v>
      </c>
      <c r="L52" s="849">
        <v>222</v>
      </c>
      <c r="M52" s="832">
        <v>1</v>
      </c>
      <c r="N52" s="832">
        <v>37</v>
      </c>
      <c r="O52" s="849">
        <v>11</v>
      </c>
      <c r="P52" s="849">
        <v>407</v>
      </c>
      <c r="Q52" s="837">
        <v>1.8333333333333333</v>
      </c>
      <c r="R52" s="850">
        <v>37</v>
      </c>
    </row>
    <row r="53" spans="1:18" ht="14.4" customHeight="1" x14ac:dyDescent="0.3">
      <c r="A53" s="831" t="s">
        <v>3098</v>
      </c>
      <c r="B53" s="832" t="s">
        <v>3131</v>
      </c>
      <c r="C53" s="832" t="s">
        <v>563</v>
      </c>
      <c r="D53" s="832" t="s">
        <v>3095</v>
      </c>
      <c r="E53" s="832" t="s">
        <v>3123</v>
      </c>
      <c r="F53" s="832" t="s">
        <v>3124</v>
      </c>
      <c r="G53" s="849">
        <v>6</v>
      </c>
      <c r="H53" s="849">
        <v>192</v>
      </c>
      <c r="I53" s="832"/>
      <c r="J53" s="832">
        <v>32</v>
      </c>
      <c r="K53" s="849"/>
      <c r="L53" s="849"/>
      <c r="M53" s="832"/>
      <c r="N53" s="832"/>
      <c r="O53" s="849">
        <v>1</v>
      </c>
      <c r="P53" s="849">
        <v>32</v>
      </c>
      <c r="Q53" s="837"/>
      <c r="R53" s="850">
        <v>32</v>
      </c>
    </row>
    <row r="54" spans="1:18" ht="14.4" customHeight="1" x14ac:dyDescent="0.3">
      <c r="A54" s="831" t="s">
        <v>3098</v>
      </c>
      <c r="B54" s="832" t="s">
        <v>3131</v>
      </c>
      <c r="C54" s="832" t="s">
        <v>563</v>
      </c>
      <c r="D54" s="832" t="s">
        <v>3095</v>
      </c>
      <c r="E54" s="832" t="s">
        <v>3125</v>
      </c>
      <c r="F54" s="832" t="s">
        <v>3126</v>
      </c>
      <c r="G54" s="849">
        <v>21</v>
      </c>
      <c r="H54" s="849">
        <v>2751</v>
      </c>
      <c r="I54" s="832">
        <v>20.84090909090909</v>
      </c>
      <c r="J54" s="832">
        <v>131</v>
      </c>
      <c r="K54" s="849">
        <v>1</v>
      </c>
      <c r="L54" s="849">
        <v>132</v>
      </c>
      <c r="M54" s="832">
        <v>1</v>
      </c>
      <c r="N54" s="832">
        <v>132</v>
      </c>
      <c r="O54" s="849">
        <v>25</v>
      </c>
      <c r="P54" s="849">
        <v>3300</v>
      </c>
      <c r="Q54" s="837">
        <v>25</v>
      </c>
      <c r="R54" s="850">
        <v>132</v>
      </c>
    </row>
    <row r="55" spans="1:18" ht="14.4" customHeight="1" x14ac:dyDescent="0.3">
      <c r="A55" s="831" t="s">
        <v>3098</v>
      </c>
      <c r="B55" s="832" t="s">
        <v>3131</v>
      </c>
      <c r="C55" s="832" t="s">
        <v>563</v>
      </c>
      <c r="D55" s="832" t="s">
        <v>3095</v>
      </c>
      <c r="E55" s="832" t="s">
        <v>3125</v>
      </c>
      <c r="F55" s="832" t="s">
        <v>3127</v>
      </c>
      <c r="G55" s="849">
        <v>22</v>
      </c>
      <c r="H55" s="849">
        <v>2882</v>
      </c>
      <c r="I55" s="832">
        <v>1.1491228070175439</v>
      </c>
      <c r="J55" s="832">
        <v>131</v>
      </c>
      <c r="K55" s="849">
        <v>19</v>
      </c>
      <c r="L55" s="849">
        <v>2508</v>
      </c>
      <c r="M55" s="832">
        <v>1</v>
      </c>
      <c r="N55" s="832">
        <v>132</v>
      </c>
      <c r="O55" s="849">
        <v>10</v>
      </c>
      <c r="P55" s="849">
        <v>1320</v>
      </c>
      <c r="Q55" s="837">
        <v>0.52631578947368418</v>
      </c>
      <c r="R55" s="850">
        <v>132</v>
      </c>
    </row>
    <row r="56" spans="1:18" ht="14.4" customHeight="1" x14ac:dyDescent="0.3">
      <c r="A56" s="831" t="s">
        <v>3098</v>
      </c>
      <c r="B56" s="832" t="s">
        <v>3131</v>
      </c>
      <c r="C56" s="832" t="s">
        <v>563</v>
      </c>
      <c r="D56" s="832" t="s">
        <v>3095</v>
      </c>
      <c r="E56" s="832" t="s">
        <v>3155</v>
      </c>
      <c r="F56" s="832" t="s">
        <v>3156</v>
      </c>
      <c r="G56" s="849">
        <v>6</v>
      </c>
      <c r="H56" s="849">
        <v>1062</v>
      </c>
      <c r="I56" s="832">
        <v>2</v>
      </c>
      <c r="J56" s="832">
        <v>177</v>
      </c>
      <c r="K56" s="849">
        <v>3</v>
      </c>
      <c r="L56" s="849">
        <v>531</v>
      </c>
      <c r="M56" s="832">
        <v>1</v>
      </c>
      <c r="N56" s="832">
        <v>177</v>
      </c>
      <c r="O56" s="849">
        <v>11</v>
      </c>
      <c r="P56" s="849">
        <v>1958</v>
      </c>
      <c r="Q56" s="837">
        <v>3.6873822975517889</v>
      </c>
      <c r="R56" s="850">
        <v>178</v>
      </c>
    </row>
    <row r="57" spans="1:18" ht="14.4" customHeight="1" thickBot="1" x14ac:dyDescent="0.35">
      <c r="A57" s="839" t="s">
        <v>3098</v>
      </c>
      <c r="B57" s="840" t="s">
        <v>3131</v>
      </c>
      <c r="C57" s="840" t="s">
        <v>563</v>
      </c>
      <c r="D57" s="840" t="s">
        <v>3095</v>
      </c>
      <c r="E57" s="840" t="s">
        <v>3155</v>
      </c>
      <c r="F57" s="840" t="s">
        <v>3157</v>
      </c>
      <c r="G57" s="851">
        <v>14</v>
      </c>
      <c r="H57" s="851">
        <v>2478</v>
      </c>
      <c r="I57" s="840">
        <v>1.2727272727272727</v>
      </c>
      <c r="J57" s="840">
        <v>177</v>
      </c>
      <c r="K57" s="851">
        <v>11</v>
      </c>
      <c r="L57" s="851">
        <v>1947</v>
      </c>
      <c r="M57" s="840">
        <v>1</v>
      </c>
      <c r="N57" s="840">
        <v>177</v>
      </c>
      <c r="O57" s="851">
        <v>12</v>
      </c>
      <c r="P57" s="851">
        <v>2136</v>
      </c>
      <c r="Q57" s="845">
        <v>1.0970724191063175</v>
      </c>
      <c r="R57" s="852">
        <v>178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6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3159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445.6</v>
      </c>
      <c r="I3" s="208">
        <f t="shared" si="0"/>
        <v>57564.500000000007</v>
      </c>
      <c r="J3" s="78"/>
      <c r="K3" s="78"/>
      <c r="L3" s="208">
        <f t="shared" si="0"/>
        <v>377</v>
      </c>
      <c r="M3" s="208">
        <f t="shared" si="0"/>
        <v>36369.630000000005</v>
      </c>
      <c r="N3" s="78"/>
      <c r="O3" s="78"/>
      <c r="P3" s="208">
        <f t="shared" si="0"/>
        <v>388.7</v>
      </c>
      <c r="Q3" s="208">
        <f t="shared" si="0"/>
        <v>38390.58</v>
      </c>
      <c r="R3" s="79">
        <f>IF(M3=0,0,Q3/M3)</f>
        <v>1.0555669661748002</v>
      </c>
      <c r="S3" s="209">
        <f>IF(P3=0,0,Q3/P3)</f>
        <v>98.766606637509653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3094</v>
      </c>
      <c r="C6" s="825" t="s">
        <v>566</v>
      </c>
      <c r="D6" s="825" t="s">
        <v>2120</v>
      </c>
      <c r="E6" s="825" t="s">
        <v>3095</v>
      </c>
      <c r="F6" s="825" t="s">
        <v>3096</v>
      </c>
      <c r="G6" s="825" t="s">
        <v>3097</v>
      </c>
      <c r="H6" s="225"/>
      <c r="I6" s="225"/>
      <c r="J6" s="825"/>
      <c r="K6" s="825"/>
      <c r="L6" s="225"/>
      <c r="M6" s="225"/>
      <c r="N6" s="825"/>
      <c r="O6" s="825"/>
      <c r="P6" s="225">
        <v>4</v>
      </c>
      <c r="Q6" s="225">
        <v>148</v>
      </c>
      <c r="R6" s="830"/>
      <c r="S6" s="848">
        <v>37</v>
      </c>
    </row>
    <row r="7" spans="1:19" ht="14.4" customHeight="1" x14ac:dyDescent="0.3">
      <c r="A7" s="831" t="s">
        <v>3098</v>
      </c>
      <c r="B7" s="832" t="s">
        <v>3099</v>
      </c>
      <c r="C7" s="832" t="s">
        <v>563</v>
      </c>
      <c r="D7" s="832" t="s">
        <v>3088</v>
      </c>
      <c r="E7" s="832" t="s">
        <v>3095</v>
      </c>
      <c r="F7" s="832" t="s">
        <v>3117</v>
      </c>
      <c r="G7" s="832" t="s">
        <v>3118</v>
      </c>
      <c r="H7" s="849">
        <v>1</v>
      </c>
      <c r="I7" s="849">
        <v>37</v>
      </c>
      <c r="J7" s="832"/>
      <c r="K7" s="832">
        <v>37</v>
      </c>
      <c r="L7" s="849"/>
      <c r="M7" s="849"/>
      <c r="N7" s="832"/>
      <c r="O7" s="832"/>
      <c r="P7" s="849"/>
      <c r="Q7" s="849"/>
      <c r="R7" s="837"/>
      <c r="S7" s="850"/>
    </row>
    <row r="8" spans="1:19" ht="14.4" customHeight="1" x14ac:dyDescent="0.3">
      <c r="A8" s="831" t="s">
        <v>3098</v>
      </c>
      <c r="B8" s="832" t="s">
        <v>3099</v>
      </c>
      <c r="C8" s="832" t="s">
        <v>563</v>
      </c>
      <c r="D8" s="832" t="s">
        <v>2115</v>
      </c>
      <c r="E8" s="832" t="s">
        <v>3100</v>
      </c>
      <c r="F8" s="832" t="s">
        <v>3101</v>
      </c>
      <c r="G8" s="832" t="s">
        <v>3102</v>
      </c>
      <c r="H8" s="849"/>
      <c r="I8" s="849"/>
      <c r="J8" s="832"/>
      <c r="K8" s="832"/>
      <c r="L8" s="849">
        <v>4</v>
      </c>
      <c r="M8" s="849">
        <v>433</v>
      </c>
      <c r="N8" s="832">
        <v>1</v>
      </c>
      <c r="O8" s="832">
        <v>108.25</v>
      </c>
      <c r="P8" s="849">
        <v>1.6</v>
      </c>
      <c r="Q8" s="849">
        <v>173.2</v>
      </c>
      <c r="R8" s="837">
        <v>0.39999999999999997</v>
      </c>
      <c r="S8" s="850">
        <v>108.24999999999999</v>
      </c>
    </row>
    <row r="9" spans="1:19" ht="14.4" customHeight="1" x14ac:dyDescent="0.3">
      <c r="A9" s="831" t="s">
        <v>3098</v>
      </c>
      <c r="B9" s="832" t="s">
        <v>3099</v>
      </c>
      <c r="C9" s="832" t="s">
        <v>563</v>
      </c>
      <c r="D9" s="832" t="s">
        <v>2115</v>
      </c>
      <c r="E9" s="832" t="s">
        <v>3095</v>
      </c>
      <c r="F9" s="832" t="s">
        <v>3096</v>
      </c>
      <c r="G9" s="832" t="s">
        <v>3108</v>
      </c>
      <c r="H9" s="849">
        <v>25</v>
      </c>
      <c r="I9" s="849">
        <v>925</v>
      </c>
      <c r="J9" s="832">
        <v>2.2727272727272729</v>
      </c>
      <c r="K9" s="832">
        <v>37</v>
      </c>
      <c r="L9" s="849">
        <v>11</v>
      </c>
      <c r="M9" s="849">
        <v>407</v>
      </c>
      <c r="N9" s="832">
        <v>1</v>
      </c>
      <c r="O9" s="832">
        <v>37</v>
      </c>
      <c r="P9" s="849">
        <v>12</v>
      </c>
      <c r="Q9" s="849">
        <v>444</v>
      </c>
      <c r="R9" s="837">
        <v>1.0909090909090908</v>
      </c>
      <c r="S9" s="850">
        <v>37</v>
      </c>
    </row>
    <row r="10" spans="1:19" ht="14.4" customHeight="1" x14ac:dyDescent="0.3">
      <c r="A10" s="831" t="s">
        <v>3098</v>
      </c>
      <c r="B10" s="832" t="s">
        <v>3099</v>
      </c>
      <c r="C10" s="832" t="s">
        <v>563</v>
      </c>
      <c r="D10" s="832" t="s">
        <v>2115</v>
      </c>
      <c r="E10" s="832" t="s">
        <v>3095</v>
      </c>
      <c r="F10" s="832" t="s">
        <v>3096</v>
      </c>
      <c r="G10" s="832" t="s">
        <v>3097</v>
      </c>
      <c r="H10" s="849">
        <v>6</v>
      </c>
      <c r="I10" s="849">
        <v>222</v>
      </c>
      <c r="J10" s="832">
        <v>1.2</v>
      </c>
      <c r="K10" s="832">
        <v>37</v>
      </c>
      <c r="L10" s="849">
        <v>5</v>
      </c>
      <c r="M10" s="849">
        <v>185</v>
      </c>
      <c r="N10" s="832">
        <v>1</v>
      </c>
      <c r="O10" s="832">
        <v>37</v>
      </c>
      <c r="P10" s="849">
        <v>3</v>
      </c>
      <c r="Q10" s="849">
        <v>111</v>
      </c>
      <c r="R10" s="837">
        <v>0.6</v>
      </c>
      <c r="S10" s="850">
        <v>37</v>
      </c>
    </row>
    <row r="11" spans="1:19" ht="14.4" customHeight="1" x14ac:dyDescent="0.3">
      <c r="A11" s="831" t="s">
        <v>3098</v>
      </c>
      <c r="B11" s="832" t="s">
        <v>3099</v>
      </c>
      <c r="C11" s="832" t="s">
        <v>563</v>
      </c>
      <c r="D11" s="832" t="s">
        <v>2115</v>
      </c>
      <c r="E11" s="832" t="s">
        <v>3095</v>
      </c>
      <c r="F11" s="832" t="s">
        <v>3111</v>
      </c>
      <c r="G11" s="832" t="s">
        <v>3112</v>
      </c>
      <c r="H11" s="849"/>
      <c r="I11" s="849"/>
      <c r="J11" s="832"/>
      <c r="K11" s="832"/>
      <c r="L11" s="849"/>
      <c r="M11" s="849"/>
      <c r="N11" s="832"/>
      <c r="O11" s="832"/>
      <c r="P11" s="849">
        <v>3</v>
      </c>
      <c r="Q11" s="849">
        <v>1413</v>
      </c>
      <c r="R11" s="837"/>
      <c r="S11" s="850">
        <v>471</v>
      </c>
    </row>
    <row r="12" spans="1:19" ht="14.4" customHeight="1" x14ac:dyDescent="0.3">
      <c r="A12" s="831" t="s">
        <v>3098</v>
      </c>
      <c r="B12" s="832" t="s">
        <v>3099</v>
      </c>
      <c r="C12" s="832" t="s">
        <v>563</v>
      </c>
      <c r="D12" s="832" t="s">
        <v>2115</v>
      </c>
      <c r="E12" s="832" t="s">
        <v>3095</v>
      </c>
      <c r="F12" s="832" t="s">
        <v>3114</v>
      </c>
      <c r="G12" s="832" t="s">
        <v>3115</v>
      </c>
      <c r="H12" s="849">
        <v>13</v>
      </c>
      <c r="I12" s="849">
        <v>433.33</v>
      </c>
      <c r="J12" s="832">
        <v>0.76470899657643021</v>
      </c>
      <c r="K12" s="832">
        <v>33.333076923076923</v>
      </c>
      <c r="L12" s="849">
        <v>17</v>
      </c>
      <c r="M12" s="849">
        <v>566.66000000000008</v>
      </c>
      <c r="N12" s="832">
        <v>1</v>
      </c>
      <c r="O12" s="832">
        <v>33.332941176470591</v>
      </c>
      <c r="P12" s="849">
        <v>33</v>
      </c>
      <c r="Q12" s="849">
        <v>1100</v>
      </c>
      <c r="R12" s="837">
        <v>1.9411993082271553</v>
      </c>
      <c r="S12" s="850">
        <v>33.333333333333336</v>
      </c>
    </row>
    <row r="13" spans="1:19" ht="14.4" customHeight="1" x14ac:dyDescent="0.3">
      <c r="A13" s="831" t="s">
        <v>3098</v>
      </c>
      <c r="B13" s="832" t="s">
        <v>3099</v>
      </c>
      <c r="C13" s="832" t="s">
        <v>563</v>
      </c>
      <c r="D13" s="832" t="s">
        <v>2115</v>
      </c>
      <c r="E13" s="832" t="s">
        <v>3095</v>
      </c>
      <c r="F13" s="832" t="s">
        <v>3114</v>
      </c>
      <c r="G13" s="832" t="s">
        <v>3116</v>
      </c>
      <c r="H13" s="849">
        <v>2</v>
      </c>
      <c r="I13" s="849">
        <v>66.66</v>
      </c>
      <c r="J13" s="832"/>
      <c r="K13" s="832">
        <v>33.33</v>
      </c>
      <c r="L13" s="849"/>
      <c r="M13" s="849"/>
      <c r="N13" s="832"/>
      <c r="O13" s="832"/>
      <c r="P13" s="849">
        <v>2</v>
      </c>
      <c r="Q13" s="849">
        <v>66.67</v>
      </c>
      <c r="R13" s="837"/>
      <c r="S13" s="850">
        <v>33.335000000000001</v>
      </c>
    </row>
    <row r="14" spans="1:19" ht="14.4" customHeight="1" x14ac:dyDescent="0.3">
      <c r="A14" s="831" t="s">
        <v>3098</v>
      </c>
      <c r="B14" s="832" t="s">
        <v>3099</v>
      </c>
      <c r="C14" s="832" t="s">
        <v>563</v>
      </c>
      <c r="D14" s="832" t="s">
        <v>2115</v>
      </c>
      <c r="E14" s="832" t="s">
        <v>3095</v>
      </c>
      <c r="F14" s="832" t="s">
        <v>3117</v>
      </c>
      <c r="G14" s="832" t="s">
        <v>3118</v>
      </c>
      <c r="H14" s="849">
        <v>1</v>
      </c>
      <c r="I14" s="849">
        <v>37</v>
      </c>
      <c r="J14" s="832">
        <v>0.25</v>
      </c>
      <c r="K14" s="832">
        <v>37</v>
      </c>
      <c r="L14" s="849">
        <v>4</v>
      </c>
      <c r="M14" s="849">
        <v>148</v>
      </c>
      <c r="N14" s="832">
        <v>1</v>
      </c>
      <c r="O14" s="832">
        <v>37</v>
      </c>
      <c r="P14" s="849">
        <v>7</v>
      </c>
      <c r="Q14" s="849">
        <v>259</v>
      </c>
      <c r="R14" s="837">
        <v>1.75</v>
      </c>
      <c r="S14" s="850">
        <v>37</v>
      </c>
    </row>
    <row r="15" spans="1:19" ht="14.4" customHeight="1" x14ac:dyDescent="0.3">
      <c r="A15" s="831" t="s">
        <v>3098</v>
      </c>
      <c r="B15" s="832" t="s">
        <v>3099</v>
      </c>
      <c r="C15" s="832" t="s">
        <v>563</v>
      </c>
      <c r="D15" s="832" t="s">
        <v>2115</v>
      </c>
      <c r="E15" s="832" t="s">
        <v>3095</v>
      </c>
      <c r="F15" s="832" t="s">
        <v>3117</v>
      </c>
      <c r="G15" s="832" t="s">
        <v>3119</v>
      </c>
      <c r="H15" s="849">
        <v>4</v>
      </c>
      <c r="I15" s="849">
        <v>148</v>
      </c>
      <c r="J15" s="832">
        <v>0.8</v>
      </c>
      <c r="K15" s="832">
        <v>37</v>
      </c>
      <c r="L15" s="849">
        <v>5</v>
      </c>
      <c r="M15" s="849">
        <v>185</v>
      </c>
      <c r="N15" s="832">
        <v>1</v>
      </c>
      <c r="O15" s="832">
        <v>37</v>
      </c>
      <c r="P15" s="849">
        <v>2</v>
      </c>
      <c r="Q15" s="849">
        <v>74</v>
      </c>
      <c r="R15" s="837">
        <v>0.4</v>
      </c>
      <c r="S15" s="850">
        <v>37</v>
      </c>
    </row>
    <row r="16" spans="1:19" ht="14.4" customHeight="1" x14ac:dyDescent="0.3">
      <c r="A16" s="831" t="s">
        <v>3098</v>
      </c>
      <c r="B16" s="832" t="s">
        <v>3099</v>
      </c>
      <c r="C16" s="832" t="s">
        <v>563</v>
      </c>
      <c r="D16" s="832" t="s">
        <v>2115</v>
      </c>
      <c r="E16" s="832" t="s">
        <v>3095</v>
      </c>
      <c r="F16" s="832" t="s">
        <v>3120</v>
      </c>
      <c r="G16" s="832" t="s">
        <v>3121</v>
      </c>
      <c r="H16" s="849">
        <v>1</v>
      </c>
      <c r="I16" s="849">
        <v>133</v>
      </c>
      <c r="J16" s="832">
        <v>0.5</v>
      </c>
      <c r="K16" s="832">
        <v>133</v>
      </c>
      <c r="L16" s="849">
        <v>2</v>
      </c>
      <c r="M16" s="849">
        <v>266</v>
      </c>
      <c r="N16" s="832">
        <v>1</v>
      </c>
      <c r="O16" s="832">
        <v>133</v>
      </c>
      <c r="P16" s="849"/>
      <c r="Q16" s="849"/>
      <c r="R16" s="837"/>
      <c r="S16" s="850"/>
    </row>
    <row r="17" spans="1:19" ht="14.4" customHeight="1" x14ac:dyDescent="0.3">
      <c r="A17" s="831" t="s">
        <v>3098</v>
      </c>
      <c r="B17" s="832" t="s">
        <v>3099</v>
      </c>
      <c r="C17" s="832" t="s">
        <v>563</v>
      </c>
      <c r="D17" s="832" t="s">
        <v>2115</v>
      </c>
      <c r="E17" s="832" t="s">
        <v>3095</v>
      </c>
      <c r="F17" s="832" t="s">
        <v>3120</v>
      </c>
      <c r="G17" s="832" t="s">
        <v>3122</v>
      </c>
      <c r="H17" s="849">
        <v>1</v>
      </c>
      <c r="I17" s="849">
        <v>133</v>
      </c>
      <c r="J17" s="832">
        <v>0.33333333333333331</v>
      </c>
      <c r="K17" s="832">
        <v>133</v>
      </c>
      <c r="L17" s="849">
        <v>3</v>
      </c>
      <c r="M17" s="849">
        <v>399</v>
      </c>
      <c r="N17" s="832">
        <v>1</v>
      </c>
      <c r="O17" s="832">
        <v>133</v>
      </c>
      <c r="P17" s="849"/>
      <c r="Q17" s="849"/>
      <c r="R17" s="837"/>
      <c r="S17" s="850"/>
    </row>
    <row r="18" spans="1:19" ht="14.4" customHeight="1" x14ac:dyDescent="0.3">
      <c r="A18" s="831" t="s">
        <v>3098</v>
      </c>
      <c r="B18" s="832" t="s">
        <v>3099</v>
      </c>
      <c r="C18" s="832" t="s">
        <v>563</v>
      </c>
      <c r="D18" s="832" t="s">
        <v>2115</v>
      </c>
      <c r="E18" s="832" t="s">
        <v>3095</v>
      </c>
      <c r="F18" s="832" t="s">
        <v>3123</v>
      </c>
      <c r="G18" s="832" t="s">
        <v>3124</v>
      </c>
      <c r="H18" s="849"/>
      <c r="I18" s="849"/>
      <c r="J18" s="832"/>
      <c r="K18" s="832"/>
      <c r="L18" s="849">
        <v>1</v>
      </c>
      <c r="M18" s="849">
        <v>32</v>
      </c>
      <c r="N18" s="832">
        <v>1</v>
      </c>
      <c r="O18" s="832">
        <v>32</v>
      </c>
      <c r="P18" s="849"/>
      <c r="Q18" s="849"/>
      <c r="R18" s="837"/>
      <c r="S18" s="850"/>
    </row>
    <row r="19" spans="1:19" ht="14.4" customHeight="1" x14ac:dyDescent="0.3">
      <c r="A19" s="831" t="s">
        <v>3098</v>
      </c>
      <c r="B19" s="832" t="s">
        <v>3099</v>
      </c>
      <c r="C19" s="832" t="s">
        <v>563</v>
      </c>
      <c r="D19" s="832" t="s">
        <v>2115</v>
      </c>
      <c r="E19" s="832" t="s">
        <v>3095</v>
      </c>
      <c r="F19" s="832" t="s">
        <v>3125</v>
      </c>
      <c r="G19" s="832" t="s">
        <v>3126</v>
      </c>
      <c r="H19" s="849">
        <v>5</v>
      </c>
      <c r="I19" s="849">
        <v>655</v>
      </c>
      <c r="J19" s="832">
        <v>0.55134680134680136</v>
      </c>
      <c r="K19" s="832">
        <v>131</v>
      </c>
      <c r="L19" s="849">
        <v>9</v>
      </c>
      <c r="M19" s="849">
        <v>1188</v>
      </c>
      <c r="N19" s="832">
        <v>1</v>
      </c>
      <c r="O19" s="832">
        <v>132</v>
      </c>
      <c r="P19" s="849"/>
      <c r="Q19" s="849"/>
      <c r="R19" s="837"/>
      <c r="S19" s="850"/>
    </row>
    <row r="20" spans="1:19" ht="14.4" customHeight="1" x14ac:dyDescent="0.3">
      <c r="A20" s="831" t="s">
        <v>3098</v>
      </c>
      <c r="B20" s="832" t="s">
        <v>3099</v>
      </c>
      <c r="C20" s="832" t="s">
        <v>563</v>
      </c>
      <c r="D20" s="832" t="s">
        <v>2115</v>
      </c>
      <c r="E20" s="832" t="s">
        <v>3095</v>
      </c>
      <c r="F20" s="832" t="s">
        <v>3125</v>
      </c>
      <c r="G20" s="832" t="s">
        <v>3127</v>
      </c>
      <c r="H20" s="849"/>
      <c r="I20" s="849"/>
      <c r="J20" s="832"/>
      <c r="K20" s="832"/>
      <c r="L20" s="849">
        <v>12</v>
      </c>
      <c r="M20" s="849">
        <v>1584</v>
      </c>
      <c r="N20" s="832">
        <v>1</v>
      </c>
      <c r="O20" s="832">
        <v>132</v>
      </c>
      <c r="P20" s="849">
        <v>8</v>
      </c>
      <c r="Q20" s="849">
        <v>1056</v>
      </c>
      <c r="R20" s="837">
        <v>0.66666666666666663</v>
      </c>
      <c r="S20" s="850">
        <v>132</v>
      </c>
    </row>
    <row r="21" spans="1:19" ht="14.4" customHeight="1" x14ac:dyDescent="0.3">
      <c r="A21" s="831" t="s">
        <v>3098</v>
      </c>
      <c r="B21" s="832" t="s">
        <v>3099</v>
      </c>
      <c r="C21" s="832" t="s">
        <v>563</v>
      </c>
      <c r="D21" s="832" t="s">
        <v>2115</v>
      </c>
      <c r="E21" s="832" t="s">
        <v>3095</v>
      </c>
      <c r="F21" s="832" t="s">
        <v>3128</v>
      </c>
      <c r="G21" s="832" t="s">
        <v>3129</v>
      </c>
      <c r="H21" s="849">
        <v>9</v>
      </c>
      <c r="I21" s="849">
        <v>2115</v>
      </c>
      <c r="J21" s="832">
        <v>1.125</v>
      </c>
      <c r="K21" s="832">
        <v>235</v>
      </c>
      <c r="L21" s="849">
        <v>8</v>
      </c>
      <c r="M21" s="849">
        <v>1880</v>
      </c>
      <c r="N21" s="832">
        <v>1</v>
      </c>
      <c r="O21" s="832">
        <v>235</v>
      </c>
      <c r="P21" s="849">
        <v>22</v>
      </c>
      <c r="Q21" s="849">
        <v>5192</v>
      </c>
      <c r="R21" s="837">
        <v>2.7617021276595746</v>
      </c>
      <c r="S21" s="850">
        <v>236</v>
      </c>
    </row>
    <row r="22" spans="1:19" ht="14.4" customHeight="1" x14ac:dyDescent="0.3">
      <c r="A22" s="831" t="s">
        <v>3098</v>
      </c>
      <c r="B22" s="832" t="s">
        <v>3099</v>
      </c>
      <c r="C22" s="832" t="s">
        <v>563</v>
      </c>
      <c r="D22" s="832" t="s">
        <v>2115</v>
      </c>
      <c r="E22" s="832" t="s">
        <v>3095</v>
      </c>
      <c r="F22" s="832" t="s">
        <v>3128</v>
      </c>
      <c r="G22" s="832" t="s">
        <v>3130</v>
      </c>
      <c r="H22" s="849">
        <v>6</v>
      </c>
      <c r="I22" s="849">
        <v>1410</v>
      </c>
      <c r="J22" s="832">
        <v>0.66666666666666663</v>
      </c>
      <c r="K22" s="832">
        <v>235</v>
      </c>
      <c r="L22" s="849">
        <v>9</v>
      </c>
      <c r="M22" s="849">
        <v>2115</v>
      </c>
      <c r="N22" s="832">
        <v>1</v>
      </c>
      <c r="O22" s="832">
        <v>235</v>
      </c>
      <c r="P22" s="849">
        <v>10</v>
      </c>
      <c r="Q22" s="849">
        <v>2360</v>
      </c>
      <c r="R22" s="837">
        <v>1.115839243498818</v>
      </c>
      <c r="S22" s="850">
        <v>236</v>
      </c>
    </row>
    <row r="23" spans="1:19" ht="14.4" customHeight="1" x14ac:dyDescent="0.3">
      <c r="A23" s="831" t="s">
        <v>3098</v>
      </c>
      <c r="B23" s="832" t="s">
        <v>3099</v>
      </c>
      <c r="C23" s="832" t="s">
        <v>563</v>
      </c>
      <c r="D23" s="832" t="s">
        <v>2118</v>
      </c>
      <c r="E23" s="832" t="s">
        <v>3095</v>
      </c>
      <c r="F23" s="832" t="s">
        <v>3096</v>
      </c>
      <c r="G23" s="832" t="s">
        <v>3108</v>
      </c>
      <c r="H23" s="849">
        <v>2</v>
      </c>
      <c r="I23" s="849">
        <v>74</v>
      </c>
      <c r="J23" s="832">
        <v>2</v>
      </c>
      <c r="K23" s="832">
        <v>37</v>
      </c>
      <c r="L23" s="849">
        <v>1</v>
      </c>
      <c r="M23" s="849">
        <v>37</v>
      </c>
      <c r="N23" s="832">
        <v>1</v>
      </c>
      <c r="O23" s="832">
        <v>37</v>
      </c>
      <c r="P23" s="849">
        <v>2</v>
      </c>
      <c r="Q23" s="849">
        <v>74</v>
      </c>
      <c r="R23" s="837">
        <v>2</v>
      </c>
      <c r="S23" s="850">
        <v>37</v>
      </c>
    </row>
    <row r="24" spans="1:19" ht="14.4" customHeight="1" x14ac:dyDescent="0.3">
      <c r="A24" s="831" t="s">
        <v>3098</v>
      </c>
      <c r="B24" s="832" t="s">
        <v>3099</v>
      </c>
      <c r="C24" s="832" t="s">
        <v>563</v>
      </c>
      <c r="D24" s="832" t="s">
        <v>2118</v>
      </c>
      <c r="E24" s="832" t="s">
        <v>3095</v>
      </c>
      <c r="F24" s="832" t="s">
        <v>3096</v>
      </c>
      <c r="G24" s="832" t="s">
        <v>3097</v>
      </c>
      <c r="H24" s="849"/>
      <c r="I24" s="849"/>
      <c r="J24" s="832"/>
      <c r="K24" s="832"/>
      <c r="L24" s="849"/>
      <c r="M24" s="849"/>
      <c r="N24" s="832"/>
      <c r="O24" s="832"/>
      <c r="P24" s="849">
        <v>1</v>
      </c>
      <c r="Q24" s="849">
        <v>37</v>
      </c>
      <c r="R24" s="837"/>
      <c r="S24" s="850">
        <v>37</v>
      </c>
    </row>
    <row r="25" spans="1:19" ht="14.4" customHeight="1" x14ac:dyDescent="0.3">
      <c r="A25" s="831" t="s">
        <v>3098</v>
      </c>
      <c r="B25" s="832" t="s">
        <v>3099</v>
      </c>
      <c r="C25" s="832" t="s">
        <v>563</v>
      </c>
      <c r="D25" s="832" t="s">
        <v>2118</v>
      </c>
      <c r="E25" s="832" t="s">
        <v>3095</v>
      </c>
      <c r="F25" s="832" t="s">
        <v>3111</v>
      </c>
      <c r="G25" s="832" t="s">
        <v>3112</v>
      </c>
      <c r="H25" s="849">
        <v>1</v>
      </c>
      <c r="I25" s="849">
        <v>469</v>
      </c>
      <c r="J25" s="832"/>
      <c r="K25" s="832">
        <v>469</v>
      </c>
      <c r="L25" s="849"/>
      <c r="M25" s="849"/>
      <c r="N25" s="832"/>
      <c r="O25" s="832"/>
      <c r="P25" s="849"/>
      <c r="Q25" s="849"/>
      <c r="R25" s="837"/>
      <c r="S25" s="850"/>
    </row>
    <row r="26" spans="1:19" ht="14.4" customHeight="1" x14ac:dyDescent="0.3">
      <c r="A26" s="831" t="s">
        <v>3098</v>
      </c>
      <c r="B26" s="832" t="s">
        <v>3099</v>
      </c>
      <c r="C26" s="832" t="s">
        <v>563</v>
      </c>
      <c r="D26" s="832" t="s">
        <v>2118</v>
      </c>
      <c r="E26" s="832" t="s">
        <v>3095</v>
      </c>
      <c r="F26" s="832" t="s">
        <v>3114</v>
      </c>
      <c r="G26" s="832" t="s">
        <v>3115</v>
      </c>
      <c r="H26" s="849">
        <v>1</v>
      </c>
      <c r="I26" s="849">
        <v>33.33</v>
      </c>
      <c r="J26" s="832"/>
      <c r="K26" s="832">
        <v>33.33</v>
      </c>
      <c r="L26" s="849"/>
      <c r="M26" s="849"/>
      <c r="N26" s="832"/>
      <c r="O26" s="832"/>
      <c r="P26" s="849">
        <v>1</v>
      </c>
      <c r="Q26" s="849">
        <v>33.33</v>
      </c>
      <c r="R26" s="837"/>
      <c r="S26" s="850">
        <v>33.33</v>
      </c>
    </row>
    <row r="27" spans="1:19" ht="14.4" customHeight="1" x14ac:dyDescent="0.3">
      <c r="A27" s="831" t="s">
        <v>3098</v>
      </c>
      <c r="B27" s="832" t="s">
        <v>3099</v>
      </c>
      <c r="C27" s="832" t="s">
        <v>563</v>
      </c>
      <c r="D27" s="832" t="s">
        <v>2118</v>
      </c>
      <c r="E27" s="832" t="s">
        <v>3095</v>
      </c>
      <c r="F27" s="832" t="s">
        <v>3117</v>
      </c>
      <c r="G27" s="832" t="s">
        <v>3119</v>
      </c>
      <c r="H27" s="849"/>
      <c r="I27" s="849"/>
      <c r="J27" s="832"/>
      <c r="K27" s="832"/>
      <c r="L27" s="849">
        <v>1</v>
      </c>
      <c r="M27" s="849">
        <v>37</v>
      </c>
      <c r="N27" s="832">
        <v>1</v>
      </c>
      <c r="O27" s="832">
        <v>37</v>
      </c>
      <c r="P27" s="849">
        <v>1</v>
      </c>
      <c r="Q27" s="849">
        <v>37</v>
      </c>
      <c r="R27" s="837">
        <v>1</v>
      </c>
      <c r="S27" s="850">
        <v>37</v>
      </c>
    </row>
    <row r="28" spans="1:19" ht="14.4" customHeight="1" x14ac:dyDescent="0.3">
      <c r="A28" s="831" t="s">
        <v>3098</v>
      </c>
      <c r="B28" s="832" t="s">
        <v>3099</v>
      </c>
      <c r="C28" s="832" t="s">
        <v>563</v>
      </c>
      <c r="D28" s="832" t="s">
        <v>2118</v>
      </c>
      <c r="E28" s="832" t="s">
        <v>3095</v>
      </c>
      <c r="F28" s="832" t="s">
        <v>3128</v>
      </c>
      <c r="G28" s="832" t="s">
        <v>3129</v>
      </c>
      <c r="H28" s="849"/>
      <c r="I28" s="849"/>
      <c r="J28" s="832"/>
      <c r="K28" s="832"/>
      <c r="L28" s="849"/>
      <c r="M28" s="849"/>
      <c r="N28" s="832"/>
      <c r="O28" s="832"/>
      <c r="P28" s="849">
        <v>1</v>
      </c>
      <c r="Q28" s="849">
        <v>236</v>
      </c>
      <c r="R28" s="837"/>
      <c r="S28" s="850">
        <v>236</v>
      </c>
    </row>
    <row r="29" spans="1:19" ht="14.4" customHeight="1" x14ac:dyDescent="0.3">
      <c r="A29" s="831" t="s">
        <v>3098</v>
      </c>
      <c r="B29" s="832" t="s">
        <v>3099</v>
      </c>
      <c r="C29" s="832" t="s">
        <v>563</v>
      </c>
      <c r="D29" s="832" t="s">
        <v>2119</v>
      </c>
      <c r="E29" s="832" t="s">
        <v>3095</v>
      </c>
      <c r="F29" s="832" t="s">
        <v>3096</v>
      </c>
      <c r="G29" s="832" t="s">
        <v>3097</v>
      </c>
      <c r="H29" s="849"/>
      <c r="I29" s="849"/>
      <c r="J29" s="832"/>
      <c r="K29" s="832"/>
      <c r="L29" s="849"/>
      <c r="M29" s="849"/>
      <c r="N29" s="832"/>
      <c r="O29" s="832"/>
      <c r="P29" s="849">
        <v>1</v>
      </c>
      <c r="Q29" s="849">
        <v>37</v>
      </c>
      <c r="R29" s="837"/>
      <c r="S29" s="850">
        <v>37</v>
      </c>
    </row>
    <row r="30" spans="1:19" ht="14.4" customHeight="1" x14ac:dyDescent="0.3">
      <c r="A30" s="831" t="s">
        <v>3098</v>
      </c>
      <c r="B30" s="832" t="s">
        <v>3099</v>
      </c>
      <c r="C30" s="832" t="s">
        <v>563</v>
      </c>
      <c r="D30" s="832" t="s">
        <v>2119</v>
      </c>
      <c r="E30" s="832" t="s">
        <v>3095</v>
      </c>
      <c r="F30" s="832" t="s">
        <v>3117</v>
      </c>
      <c r="G30" s="832" t="s">
        <v>3119</v>
      </c>
      <c r="H30" s="849"/>
      <c r="I30" s="849"/>
      <c r="J30" s="832"/>
      <c r="K30" s="832"/>
      <c r="L30" s="849"/>
      <c r="M30" s="849"/>
      <c r="N30" s="832"/>
      <c r="O30" s="832"/>
      <c r="P30" s="849">
        <v>1</v>
      </c>
      <c r="Q30" s="849">
        <v>37</v>
      </c>
      <c r="R30" s="837"/>
      <c r="S30" s="850">
        <v>37</v>
      </c>
    </row>
    <row r="31" spans="1:19" ht="14.4" customHeight="1" x14ac:dyDescent="0.3">
      <c r="A31" s="831" t="s">
        <v>3098</v>
      </c>
      <c r="B31" s="832" t="s">
        <v>3099</v>
      </c>
      <c r="C31" s="832" t="s">
        <v>563</v>
      </c>
      <c r="D31" s="832" t="s">
        <v>2120</v>
      </c>
      <c r="E31" s="832" t="s">
        <v>3095</v>
      </c>
      <c r="F31" s="832" t="s">
        <v>3096</v>
      </c>
      <c r="G31" s="832" t="s">
        <v>3108</v>
      </c>
      <c r="H31" s="849">
        <v>1</v>
      </c>
      <c r="I31" s="849">
        <v>37</v>
      </c>
      <c r="J31" s="832"/>
      <c r="K31" s="832">
        <v>37</v>
      </c>
      <c r="L31" s="849"/>
      <c r="M31" s="849"/>
      <c r="N31" s="832"/>
      <c r="O31" s="832"/>
      <c r="P31" s="849">
        <v>2</v>
      </c>
      <c r="Q31" s="849">
        <v>74</v>
      </c>
      <c r="R31" s="837"/>
      <c r="S31" s="850">
        <v>37</v>
      </c>
    </row>
    <row r="32" spans="1:19" ht="14.4" customHeight="1" x14ac:dyDescent="0.3">
      <c r="A32" s="831" t="s">
        <v>3098</v>
      </c>
      <c r="B32" s="832" t="s">
        <v>3099</v>
      </c>
      <c r="C32" s="832" t="s">
        <v>563</v>
      </c>
      <c r="D32" s="832" t="s">
        <v>2120</v>
      </c>
      <c r="E32" s="832" t="s">
        <v>3095</v>
      </c>
      <c r="F32" s="832" t="s">
        <v>3096</v>
      </c>
      <c r="G32" s="832" t="s">
        <v>3097</v>
      </c>
      <c r="H32" s="849"/>
      <c r="I32" s="849"/>
      <c r="J32" s="832"/>
      <c r="K32" s="832"/>
      <c r="L32" s="849"/>
      <c r="M32" s="849"/>
      <c r="N32" s="832"/>
      <c r="O32" s="832"/>
      <c r="P32" s="849">
        <v>7</v>
      </c>
      <c r="Q32" s="849">
        <v>259</v>
      </c>
      <c r="R32" s="837"/>
      <c r="S32" s="850">
        <v>37</v>
      </c>
    </row>
    <row r="33" spans="1:19" ht="14.4" customHeight="1" x14ac:dyDescent="0.3">
      <c r="A33" s="831" t="s">
        <v>3098</v>
      </c>
      <c r="B33" s="832" t="s">
        <v>3099</v>
      </c>
      <c r="C33" s="832" t="s">
        <v>563</v>
      </c>
      <c r="D33" s="832" t="s">
        <v>2120</v>
      </c>
      <c r="E33" s="832" t="s">
        <v>3095</v>
      </c>
      <c r="F33" s="832" t="s">
        <v>3117</v>
      </c>
      <c r="G33" s="832" t="s">
        <v>3119</v>
      </c>
      <c r="H33" s="849"/>
      <c r="I33" s="849"/>
      <c r="J33" s="832"/>
      <c r="K33" s="832"/>
      <c r="L33" s="849"/>
      <c r="M33" s="849"/>
      <c r="N33" s="832"/>
      <c r="O33" s="832"/>
      <c r="P33" s="849">
        <v>1</v>
      </c>
      <c r="Q33" s="849">
        <v>37</v>
      </c>
      <c r="R33" s="837"/>
      <c r="S33" s="850">
        <v>37</v>
      </c>
    </row>
    <row r="34" spans="1:19" ht="14.4" customHeight="1" x14ac:dyDescent="0.3">
      <c r="A34" s="831" t="s">
        <v>3098</v>
      </c>
      <c r="B34" s="832" t="s">
        <v>3099</v>
      </c>
      <c r="C34" s="832" t="s">
        <v>563</v>
      </c>
      <c r="D34" s="832" t="s">
        <v>2121</v>
      </c>
      <c r="E34" s="832" t="s">
        <v>3095</v>
      </c>
      <c r="F34" s="832" t="s">
        <v>3096</v>
      </c>
      <c r="G34" s="832" t="s">
        <v>3108</v>
      </c>
      <c r="H34" s="849"/>
      <c r="I34" s="849"/>
      <c r="J34" s="832"/>
      <c r="K34" s="832"/>
      <c r="L34" s="849">
        <v>1</v>
      </c>
      <c r="M34" s="849">
        <v>37</v>
      </c>
      <c r="N34" s="832">
        <v>1</v>
      </c>
      <c r="O34" s="832">
        <v>37</v>
      </c>
      <c r="P34" s="849">
        <v>1</v>
      </c>
      <c r="Q34" s="849">
        <v>37</v>
      </c>
      <c r="R34" s="837">
        <v>1</v>
      </c>
      <c r="S34" s="850">
        <v>37</v>
      </c>
    </row>
    <row r="35" spans="1:19" ht="14.4" customHeight="1" x14ac:dyDescent="0.3">
      <c r="A35" s="831" t="s">
        <v>3098</v>
      </c>
      <c r="B35" s="832" t="s">
        <v>3099</v>
      </c>
      <c r="C35" s="832" t="s">
        <v>563</v>
      </c>
      <c r="D35" s="832" t="s">
        <v>2121</v>
      </c>
      <c r="E35" s="832" t="s">
        <v>3095</v>
      </c>
      <c r="F35" s="832" t="s">
        <v>3096</v>
      </c>
      <c r="G35" s="832" t="s">
        <v>3097</v>
      </c>
      <c r="H35" s="849">
        <v>2</v>
      </c>
      <c r="I35" s="849">
        <v>74</v>
      </c>
      <c r="J35" s="832">
        <v>2</v>
      </c>
      <c r="K35" s="832">
        <v>37</v>
      </c>
      <c r="L35" s="849">
        <v>1</v>
      </c>
      <c r="M35" s="849">
        <v>37</v>
      </c>
      <c r="N35" s="832">
        <v>1</v>
      </c>
      <c r="O35" s="832">
        <v>37</v>
      </c>
      <c r="P35" s="849"/>
      <c r="Q35" s="849"/>
      <c r="R35" s="837"/>
      <c r="S35" s="850"/>
    </row>
    <row r="36" spans="1:19" ht="14.4" customHeight="1" x14ac:dyDescent="0.3">
      <c r="A36" s="831" t="s">
        <v>3098</v>
      </c>
      <c r="B36" s="832" t="s">
        <v>3099</v>
      </c>
      <c r="C36" s="832" t="s">
        <v>563</v>
      </c>
      <c r="D36" s="832" t="s">
        <v>2122</v>
      </c>
      <c r="E36" s="832" t="s">
        <v>3100</v>
      </c>
      <c r="F36" s="832" t="s">
        <v>3104</v>
      </c>
      <c r="G36" s="832" t="s">
        <v>1848</v>
      </c>
      <c r="H36" s="849"/>
      <c r="I36" s="849"/>
      <c r="J36" s="832"/>
      <c r="K36" s="832"/>
      <c r="L36" s="849">
        <v>2</v>
      </c>
      <c r="M36" s="849">
        <v>153.69999999999999</v>
      </c>
      <c r="N36" s="832">
        <v>1</v>
      </c>
      <c r="O36" s="832">
        <v>76.849999999999994</v>
      </c>
      <c r="P36" s="849"/>
      <c r="Q36" s="849"/>
      <c r="R36" s="837"/>
      <c r="S36" s="850"/>
    </row>
    <row r="37" spans="1:19" ht="14.4" customHeight="1" x14ac:dyDescent="0.3">
      <c r="A37" s="831" t="s">
        <v>3098</v>
      </c>
      <c r="B37" s="832" t="s">
        <v>3099</v>
      </c>
      <c r="C37" s="832" t="s">
        <v>563</v>
      </c>
      <c r="D37" s="832" t="s">
        <v>2122</v>
      </c>
      <c r="E37" s="832" t="s">
        <v>3095</v>
      </c>
      <c r="F37" s="832" t="s">
        <v>3096</v>
      </c>
      <c r="G37" s="832" t="s">
        <v>3108</v>
      </c>
      <c r="H37" s="849">
        <v>5</v>
      </c>
      <c r="I37" s="849">
        <v>185</v>
      </c>
      <c r="J37" s="832">
        <v>0.5</v>
      </c>
      <c r="K37" s="832">
        <v>37</v>
      </c>
      <c r="L37" s="849">
        <v>10</v>
      </c>
      <c r="M37" s="849">
        <v>370</v>
      </c>
      <c r="N37" s="832">
        <v>1</v>
      </c>
      <c r="O37" s="832">
        <v>37</v>
      </c>
      <c r="P37" s="849">
        <v>3</v>
      </c>
      <c r="Q37" s="849">
        <v>111</v>
      </c>
      <c r="R37" s="837">
        <v>0.3</v>
      </c>
      <c r="S37" s="850">
        <v>37</v>
      </c>
    </row>
    <row r="38" spans="1:19" ht="14.4" customHeight="1" x14ac:dyDescent="0.3">
      <c r="A38" s="831" t="s">
        <v>3098</v>
      </c>
      <c r="B38" s="832" t="s">
        <v>3099</v>
      </c>
      <c r="C38" s="832" t="s">
        <v>563</v>
      </c>
      <c r="D38" s="832" t="s">
        <v>2122</v>
      </c>
      <c r="E38" s="832" t="s">
        <v>3095</v>
      </c>
      <c r="F38" s="832" t="s">
        <v>3096</v>
      </c>
      <c r="G38" s="832" t="s">
        <v>3097</v>
      </c>
      <c r="H38" s="849">
        <v>5</v>
      </c>
      <c r="I38" s="849">
        <v>185</v>
      </c>
      <c r="J38" s="832">
        <v>0.33333333333333331</v>
      </c>
      <c r="K38" s="832">
        <v>37</v>
      </c>
      <c r="L38" s="849">
        <v>15</v>
      </c>
      <c r="M38" s="849">
        <v>555</v>
      </c>
      <c r="N38" s="832">
        <v>1</v>
      </c>
      <c r="O38" s="832">
        <v>37</v>
      </c>
      <c r="P38" s="849"/>
      <c r="Q38" s="849"/>
      <c r="R38" s="837"/>
      <c r="S38" s="850"/>
    </row>
    <row r="39" spans="1:19" ht="14.4" customHeight="1" x14ac:dyDescent="0.3">
      <c r="A39" s="831" t="s">
        <v>3098</v>
      </c>
      <c r="B39" s="832" t="s">
        <v>3099</v>
      </c>
      <c r="C39" s="832" t="s">
        <v>563</v>
      </c>
      <c r="D39" s="832" t="s">
        <v>2122</v>
      </c>
      <c r="E39" s="832" t="s">
        <v>3095</v>
      </c>
      <c r="F39" s="832" t="s">
        <v>3111</v>
      </c>
      <c r="G39" s="832" t="s">
        <v>3113</v>
      </c>
      <c r="H39" s="849"/>
      <c r="I39" s="849"/>
      <c r="J39" s="832"/>
      <c r="K39" s="832"/>
      <c r="L39" s="849">
        <v>1</v>
      </c>
      <c r="M39" s="849">
        <v>470</v>
      </c>
      <c r="N39" s="832">
        <v>1</v>
      </c>
      <c r="O39" s="832">
        <v>470</v>
      </c>
      <c r="P39" s="849"/>
      <c r="Q39" s="849"/>
      <c r="R39" s="837"/>
      <c r="S39" s="850"/>
    </row>
    <row r="40" spans="1:19" ht="14.4" customHeight="1" x14ac:dyDescent="0.3">
      <c r="A40" s="831" t="s">
        <v>3098</v>
      </c>
      <c r="B40" s="832" t="s">
        <v>3099</v>
      </c>
      <c r="C40" s="832" t="s">
        <v>563</v>
      </c>
      <c r="D40" s="832" t="s">
        <v>2122</v>
      </c>
      <c r="E40" s="832" t="s">
        <v>3095</v>
      </c>
      <c r="F40" s="832" t="s">
        <v>3114</v>
      </c>
      <c r="G40" s="832" t="s">
        <v>3115</v>
      </c>
      <c r="H40" s="849"/>
      <c r="I40" s="849"/>
      <c r="J40" s="832"/>
      <c r="K40" s="832"/>
      <c r="L40" s="849">
        <v>7</v>
      </c>
      <c r="M40" s="849">
        <v>233.33</v>
      </c>
      <c r="N40" s="832">
        <v>1</v>
      </c>
      <c r="O40" s="832">
        <v>33.332857142857144</v>
      </c>
      <c r="P40" s="849"/>
      <c r="Q40" s="849"/>
      <c r="R40" s="837"/>
      <c r="S40" s="850"/>
    </row>
    <row r="41" spans="1:19" ht="14.4" customHeight="1" x14ac:dyDescent="0.3">
      <c r="A41" s="831" t="s">
        <v>3098</v>
      </c>
      <c r="B41" s="832" t="s">
        <v>3099</v>
      </c>
      <c r="C41" s="832" t="s">
        <v>563</v>
      </c>
      <c r="D41" s="832" t="s">
        <v>2122</v>
      </c>
      <c r="E41" s="832" t="s">
        <v>3095</v>
      </c>
      <c r="F41" s="832" t="s">
        <v>3114</v>
      </c>
      <c r="G41" s="832" t="s">
        <v>3116</v>
      </c>
      <c r="H41" s="849">
        <v>3</v>
      </c>
      <c r="I41" s="849">
        <v>100</v>
      </c>
      <c r="J41" s="832">
        <v>3.0003000300030003</v>
      </c>
      <c r="K41" s="832">
        <v>33.333333333333336</v>
      </c>
      <c r="L41" s="849">
        <v>1</v>
      </c>
      <c r="M41" s="849">
        <v>33.33</v>
      </c>
      <c r="N41" s="832">
        <v>1</v>
      </c>
      <c r="O41" s="832">
        <v>33.33</v>
      </c>
      <c r="P41" s="849"/>
      <c r="Q41" s="849"/>
      <c r="R41" s="837"/>
      <c r="S41" s="850"/>
    </row>
    <row r="42" spans="1:19" ht="14.4" customHeight="1" x14ac:dyDescent="0.3">
      <c r="A42" s="831" t="s">
        <v>3098</v>
      </c>
      <c r="B42" s="832" t="s">
        <v>3099</v>
      </c>
      <c r="C42" s="832" t="s">
        <v>563</v>
      </c>
      <c r="D42" s="832" t="s">
        <v>2122</v>
      </c>
      <c r="E42" s="832" t="s">
        <v>3095</v>
      </c>
      <c r="F42" s="832" t="s">
        <v>3117</v>
      </c>
      <c r="G42" s="832" t="s">
        <v>3118</v>
      </c>
      <c r="H42" s="849"/>
      <c r="I42" s="849"/>
      <c r="J42" s="832"/>
      <c r="K42" s="832"/>
      <c r="L42" s="849">
        <v>2</v>
      </c>
      <c r="M42" s="849">
        <v>74</v>
      </c>
      <c r="N42" s="832">
        <v>1</v>
      </c>
      <c r="O42" s="832">
        <v>37</v>
      </c>
      <c r="P42" s="849"/>
      <c r="Q42" s="849"/>
      <c r="R42" s="837"/>
      <c r="S42" s="850"/>
    </row>
    <row r="43" spans="1:19" ht="14.4" customHeight="1" x14ac:dyDescent="0.3">
      <c r="A43" s="831" t="s">
        <v>3098</v>
      </c>
      <c r="B43" s="832" t="s">
        <v>3099</v>
      </c>
      <c r="C43" s="832" t="s">
        <v>563</v>
      </c>
      <c r="D43" s="832" t="s">
        <v>2122</v>
      </c>
      <c r="E43" s="832" t="s">
        <v>3095</v>
      </c>
      <c r="F43" s="832" t="s">
        <v>3117</v>
      </c>
      <c r="G43" s="832" t="s">
        <v>3119</v>
      </c>
      <c r="H43" s="849">
        <v>2</v>
      </c>
      <c r="I43" s="849">
        <v>74</v>
      </c>
      <c r="J43" s="832">
        <v>0.2</v>
      </c>
      <c r="K43" s="832">
        <v>37</v>
      </c>
      <c r="L43" s="849">
        <v>10</v>
      </c>
      <c r="M43" s="849">
        <v>370</v>
      </c>
      <c r="N43" s="832">
        <v>1</v>
      </c>
      <c r="O43" s="832">
        <v>37</v>
      </c>
      <c r="P43" s="849"/>
      <c r="Q43" s="849"/>
      <c r="R43" s="837"/>
      <c r="S43" s="850"/>
    </row>
    <row r="44" spans="1:19" ht="14.4" customHeight="1" x14ac:dyDescent="0.3">
      <c r="A44" s="831" t="s">
        <v>3098</v>
      </c>
      <c r="B44" s="832" t="s">
        <v>3099</v>
      </c>
      <c r="C44" s="832" t="s">
        <v>563</v>
      </c>
      <c r="D44" s="832" t="s">
        <v>2122</v>
      </c>
      <c r="E44" s="832" t="s">
        <v>3095</v>
      </c>
      <c r="F44" s="832" t="s">
        <v>3120</v>
      </c>
      <c r="G44" s="832" t="s">
        <v>3121</v>
      </c>
      <c r="H44" s="849"/>
      <c r="I44" s="849"/>
      <c r="J44" s="832"/>
      <c r="K44" s="832"/>
      <c r="L44" s="849">
        <v>1</v>
      </c>
      <c r="M44" s="849">
        <v>133</v>
      </c>
      <c r="N44" s="832">
        <v>1</v>
      </c>
      <c r="O44" s="832">
        <v>133</v>
      </c>
      <c r="P44" s="849"/>
      <c r="Q44" s="849"/>
      <c r="R44" s="837"/>
      <c r="S44" s="850"/>
    </row>
    <row r="45" spans="1:19" ht="14.4" customHeight="1" x14ac:dyDescent="0.3">
      <c r="A45" s="831" t="s">
        <v>3098</v>
      </c>
      <c r="B45" s="832" t="s">
        <v>3099</v>
      </c>
      <c r="C45" s="832" t="s">
        <v>563</v>
      </c>
      <c r="D45" s="832" t="s">
        <v>2122</v>
      </c>
      <c r="E45" s="832" t="s">
        <v>3095</v>
      </c>
      <c r="F45" s="832" t="s">
        <v>3120</v>
      </c>
      <c r="G45" s="832" t="s">
        <v>3122</v>
      </c>
      <c r="H45" s="849">
        <v>1</v>
      </c>
      <c r="I45" s="849">
        <v>133</v>
      </c>
      <c r="J45" s="832">
        <v>1</v>
      </c>
      <c r="K45" s="832">
        <v>133</v>
      </c>
      <c r="L45" s="849">
        <v>1</v>
      </c>
      <c r="M45" s="849">
        <v>133</v>
      </c>
      <c r="N45" s="832">
        <v>1</v>
      </c>
      <c r="O45" s="832">
        <v>133</v>
      </c>
      <c r="P45" s="849"/>
      <c r="Q45" s="849"/>
      <c r="R45" s="837"/>
      <c r="S45" s="850"/>
    </row>
    <row r="46" spans="1:19" ht="14.4" customHeight="1" x14ac:dyDescent="0.3">
      <c r="A46" s="831" t="s">
        <v>3098</v>
      </c>
      <c r="B46" s="832" t="s">
        <v>3099</v>
      </c>
      <c r="C46" s="832" t="s">
        <v>563</v>
      </c>
      <c r="D46" s="832" t="s">
        <v>2122</v>
      </c>
      <c r="E46" s="832" t="s">
        <v>3095</v>
      </c>
      <c r="F46" s="832" t="s">
        <v>3125</v>
      </c>
      <c r="G46" s="832" t="s">
        <v>3127</v>
      </c>
      <c r="H46" s="849"/>
      <c r="I46" s="849"/>
      <c r="J46" s="832"/>
      <c r="K46" s="832"/>
      <c r="L46" s="849">
        <v>10</v>
      </c>
      <c r="M46" s="849">
        <v>1320</v>
      </c>
      <c r="N46" s="832">
        <v>1</v>
      </c>
      <c r="O46" s="832">
        <v>132</v>
      </c>
      <c r="P46" s="849"/>
      <c r="Q46" s="849"/>
      <c r="R46" s="837"/>
      <c r="S46" s="850"/>
    </row>
    <row r="47" spans="1:19" ht="14.4" customHeight="1" x14ac:dyDescent="0.3">
      <c r="A47" s="831" t="s">
        <v>3098</v>
      </c>
      <c r="B47" s="832" t="s">
        <v>3099</v>
      </c>
      <c r="C47" s="832" t="s">
        <v>563</v>
      </c>
      <c r="D47" s="832" t="s">
        <v>2122</v>
      </c>
      <c r="E47" s="832" t="s">
        <v>3095</v>
      </c>
      <c r="F47" s="832" t="s">
        <v>3128</v>
      </c>
      <c r="G47" s="832" t="s">
        <v>3129</v>
      </c>
      <c r="H47" s="849"/>
      <c r="I47" s="849"/>
      <c r="J47" s="832"/>
      <c r="K47" s="832"/>
      <c r="L47" s="849">
        <v>3</v>
      </c>
      <c r="M47" s="849">
        <v>705</v>
      </c>
      <c r="N47" s="832">
        <v>1</v>
      </c>
      <c r="O47" s="832">
        <v>235</v>
      </c>
      <c r="P47" s="849"/>
      <c r="Q47" s="849"/>
      <c r="R47" s="837"/>
      <c r="S47" s="850"/>
    </row>
    <row r="48" spans="1:19" ht="14.4" customHeight="1" x14ac:dyDescent="0.3">
      <c r="A48" s="831" t="s">
        <v>3098</v>
      </c>
      <c r="B48" s="832" t="s">
        <v>3099</v>
      </c>
      <c r="C48" s="832" t="s">
        <v>563</v>
      </c>
      <c r="D48" s="832" t="s">
        <v>2122</v>
      </c>
      <c r="E48" s="832" t="s">
        <v>3095</v>
      </c>
      <c r="F48" s="832" t="s">
        <v>3128</v>
      </c>
      <c r="G48" s="832" t="s">
        <v>3130</v>
      </c>
      <c r="H48" s="849">
        <v>3</v>
      </c>
      <c r="I48" s="849">
        <v>705</v>
      </c>
      <c r="J48" s="832">
        <v>0.75</v>
      </c>
      <c r="K48" s="832">
        <v>235</v>
      </c>
      <c r="L48" s="849">
        <v>4</v>
      </c>
      <c r="M48" s="849">
        <v>940</v>
      </c>
      <c r="N48" s="832">
        <v>1</v>
      </c>
      <c r="O48" s="832">
        <v>235</v>
      </c>
      <c r="P48" s="849"/>
      <c r="Q48" s="849"/>
      <c r="R48" s="837"/>
      <c r="S48" s="850"/>
    </row>
    <row r="49" spans="1:19" ht="14.4" customHeight="1" x14ac:dyDescent="0.3">
      <c r="A49" s="831" t="s">
        <v>3098</v>
      </c>
      <c r="B49" s="832" t="s">
        <v>3099</v>
      </c>
      <c r="C49" s="832" t="s">
        <v>563</v>
      </c>
      <c r="D49" s="832" t="s">
        <v>3092</v>
      </c>
      <c r="E49" s="832" t="s">
        <v>3095</v>
      </c>
      <c r="F49" s="832" t="s">
        <v>3096</v>
      </c>
      <c r="G49" s="832" t="s">
        <v>3108</v>
      </c>
      <c r="H49" s="849">
        <v>10</v>
      </c>
      <c r="I49" s="849">
        <v>370</v>
      </c>
      <c r="J49" s="832"/>
      <c r="K49" s="832">
        <v>37</v>
      </c>
      <c r="L49" s="849"/>
      <c r="M49" s="849"/>
      <c r="N49" s="832"/>
      <c r="O49" s="832"/>
      <c r="P49" s="849"/>
      <c r="Q49" s="849"/>
      <c r="R49" s="837"/>
      <c r="S49" s="850"/>
    </row>
    <row r="50" spans="1:19" ht="14.4" customHeight="1" x14ac:dyDescent="0.3">
      <c r="A50" s="831" t="s">
        <v>3098</v>
      </c>
      <c r="B50" s="832" t="s">
        <v>3099</v>
      </c>
      <c r="C50" s="832" t="s">
        <v>563</v>
      </c>
      <c r="D50" s="832" t="s">
        <v>3092</v>
      </c>
      <c r="E50" s="832" t="s">
        <v>3095</v>
      </c>
      <c r="F50" s="832" t="s">
        <v>3096</v>
      </c>
      <c r="G50" s="832" t="s">
        <v>3097</v>
      </c>
      <c r="H50" s="849">
        <v>3</v>
      </c>
      <c r="I50" s="849">
        <v>111</v>
      </c>
      <c r="J50" s="832"/>
      <c r="K50" s="832">
        <v>37</v>
      </c>
      <c r="L50" s="849"/>
      <c r="M50" s="849"/>
      <c r="N50" s="832"/>
      <c r="O50" s="832"/>
      <c r="P50" s="849"/>
      <c r="Q50" s="849"/>
      <c r="R50" s="837"/>
      <c r="S50" s="850"/>
    </row>
    <row r="51" spans="1:19" ht="14.4" customHeight="1" x14ac:dyDescent="0.3">
      <c r="A51" s="831" t="s">
        <v>3098</v>
      </c>
      <c r="B51" s="832" t="s">
        <v>3099</v>
      </c>
      <c r="C51" s="832" t="s">
        <v>563</v>
      </c>
      <c r="D51" s="832" t="s">
        <v>3092</v>
      </c>
      <c r="E51" s="832" t="s">
        <v>3095</v>
      </c>
      <c r="F51" s="832" t="s">
        <v>3111</v>
      </c>
      <c r="G51" s="832" t="s">
        <v>3112</v>
      </c>
      <c r="H51" s="849">
        <v>1</v>
      </c>
      <c r="I51" s="849">
        <v>469</v>
      </c>
      <c r="J51" s="832"/>
      <c r="K51" s="832">
        <v>469</v>
      </c>
      <c r="L51" s="849"/>
      <c r="M51" s="849"/>
      <c r="N51" s="832"/>
      <c r="O51" s="832"/>
      <c r="P51" s="849"/>
      <c r="Q51" s="849"/>
      <c r="R51" s="837"/>
      <c r="S51" s="850"/>
    </row>
    <row r="52" spans="1:19" ht="14.4" customHeight="1" x14ac:dyDescent="0.3">
      <c r="A52" s="831" t="s">
        <v>3098</v>
      </c>
      <c r="B52" s="832" t="s">
        <v>3099</v>
      </c>
      <c r="C52" s="832" t="s">
        <v>563</v>
      </c>
      <c r="D52" s="832" t="s">
        <v>3092</v>
      </c>
      <c r="E52" s="832" t="s">
        <v>3095</v>
      </c>
      <c r="F52" s="832" t="s">
        <v>3114</v>
      </c>
      <c r="G52" s="832" t="s">
        <v>3115</v>
      </c>
      <c r="H52" s="849">
        <v>1</v>
      </c>
      <c r="I52" s="849">
        <v>33.33</v>
      </c>
      <c r="J52" s="832"/>
      <c r="K52" s="832">
        <v>33.33</v>
      </c>
      <c r="L52" s="849"/>
      <c r="M52" s="849"/>
      <c r="N52" s="832"/>
      <c r="O52" s="832"/>
      <c r="P52" s="849"/>
      <c r="Q52" s="849"/>
      <c r="R52" s="837"/>
      <c r="S52" s="850"/>
    </row>
    <row r="53" spans="1:19" ht="14.4" customHeight="1" x14ac:dyDescent="0.3">
      <c r="A53" s="831" t="s">
        <v>3098</v>
      </c>
      <c r="B53" s="832" t="s">
        <v>3099</v>
      </c>
      <c r="C53" s="832" t="s">
        <v>563</v>
      </c>
      <c r="D53" s="832" t="s">
        <v>3092</v>
      </c>
      <c r="E53" s="832" t="s">
        <v>3095</v>
      </c>
      <c r="F53" s="832" t="s">
        <v>3117</v>
      </c>
      <c r="G53" s="832" t="s">
        <v>3118</v>
      </c>
      <c r="H53" s="849">
        <v>2</v>
      </c>
      <c r="I53" s="849">
        <v>74</v>
      </c>
      <c r="J53" s="832"/>
      <c r="K53" s="832">
        <v>37</v>
      </c>
      <c r="L53" s="849"/>
      <c r="M53" s="849"/>
      <c r="N53" s="832"/>
      <c r="O53" s="832"/>
      <c r="P53" s="849"/>
      <c r="Q53" s="849"/>
      <c r="R53" s="837"/>
      <c r="S53" s="850"/>
    </row>
    <row r="54" spans="1:19" ht="14.4" customHeight="1" x14ac:dyDescent="0.3">
      <c r="A54" s="831" t="s">
        <v>3098</v>
      </c>
      <c r="B54" s="832" t="s">
        <v>3099</v>
      </c>
      <c r="C54" s="832" t="s">
        <v>563</v>
      </c>
      <c r="D54" s="832" t="s">
        <v>3092</v>
      </c>
      <c r="E54" s="832" t="s">
        <v>3095</v>
      </c>
      <c r="F54" s="832" t="s">
        <v>3120</v>
      </c>
      <c r="G54" s="832" t="s">
        <v>3121</v>
      </c>
      <c r="H54" s="849">
        <v>1</v>
      </c>
      <c r="I54" s="849">
        <v>133</v>
      </c>
      <c r="J54" s="832"/>
      <c r="K54" s="832">
        <v>133</v>
      </c>
      <c r="L54" s="849"/>
      <c r="M54" s="849"/>
      <c r="N54" s="832"/>
      <c r="O54" s="832"/>
      <c r="P54" s="849"/>
      <c r="Q54" s="849"/>
      <c r="R54" s="837"/>
      <c r="S54" s="850"/>
    </row>
    <row r="55" spans="1:19" ht="14.4" customHeight="1" x14ac:dyDescent="0.3">
      <c r="A55" s="831" t="s">
        <v>3098</v>
      </c>
      <c r="B55" s="832" t="s">
        <v>3099</v>
      </c>
      <c r="C55" s="832" t="s">
        <v>563</v>
      </c>
      <c r="D55" s="832" t="s">
        <v>2124</v>
      </c>
      <c r="E55" s="832" t="s">
        <v>3100</v>
      </c>
      <c r="F55" s="832" t="s">
        <v>3101</v>
      </c>
      <c r="G55" s="832" t="s">
        <v>3102</v>
      </c>
      <c r="H55" s="849">
        <v>4</v>
      </c>
      <c r="I55" s="849">
        <v>433</v>
      </c>
      <c r="J55" s="832">
        <v>1</v>
      </c>
      <c r="K55" s="832">
        <v>108.25</v>
      </c>
      <c r="L55" s="849">
        <v>4</v>
      </c>
      <c r="M55" s="849">
        <v>433</v>
      </c>
      <c r="N55" s="832">
        <v>1</v>
      </c>
      <c r="O55" s="832">
        <v>108.25</v>
      </c>
      <c r="P55" s="849"/>
      <c r="Q55" s="849"/>
      <c r="R55" s="837"/>
      <c r="S55" s="850"/>
    </row>
    <row r="56" spans="1:19" ht="14.4" customHeight="1" x14ac:dyDescent="0.3">
      <c r="A56" s="831" t="s">
        <v>3098</v>
      </c>
      <c r="B56" s="832" t="s">
        <v>3099</v>
      </c>
      <c r="C56" s="832" t="s">
        <v>563</v>
      </c>
      <c r="D56" s="832" t="s">
        <v>2124</v>
      </c>
      <c r="E56" s="832" t="s">
        <v>3100</v>
      </c>
      <c r="F56" s="832" t="s">
        <v>3103</v>
      </c>
      <c r="G56" s="832" t="s">
        <v>1848</v>
      </c>
      <c r="H56" s="849">
        <v>2</v>
      </c>
      <c r="I56" s="849">
        <v>122.8</v>
      </c>
      <c r="J56" s="832">
        <v>2</v>
      </c>
      <c r="K56" s="832">
        <v>61.4</v>
      </c>
      <c r="L56" s="849">
        <v>1</v>
      </c>
      <c r="M56" s="849">
        <v>61.4</v>
      </c>
      <c r="N56" s="832">
        <v>1</v>
      </c>
      <c r="O56" s="832">
        <v>61.4</v>
      </c>
      <c r="P56" s="849"/>
      <c r="Q56" s="849"/>
      <c r="R56" s="837"/>
      <c r="S56" s="850"/>
    </row>
    <row r="57" spans="1:19" ht="14.4" customHeight="1" x14ac:dyDescent="0.3">
      <c r="A57" s="831" t="s">
        <v>3098</v>
      </c>
      <c r="B57" s="832" t="s">
        <v>3099</v>
      </c>
      <c r="C57" s="832" t="s">
        <v>563</v>
      </c>
      <c r="D57" s="832" t="s">
        <v>2124</v>
      </c>
      <c r="E57" s="832" t="s">
        <v>3100</v>
      </c>
      <c r="F57" s="832" t="s">
        <v>3105</v>
      </c>
      <c r="G57" s="832"/>
      <c r="H57" s="849">
        <v>20</v>
      </c>
      <c r="I57" s="849">
        <v>1136.8</v>
      </c>
      <c r="J57" s="832"/>
      <c r="K57" s="832">
        <v>56.839999999999996</v>
      </c>
      <c r="L57" s="849"/>
      <c r="M57" s="849"/>
      <c r="N57" s="832"/>
      <c r="O57" s="832"/>
      <c r="P57" s="849"/>
      <c r="Q57" s="849"/>
      <c r="R57" s="837"/>
      <c r="S57" s="850"/>
    </row>
    <row r="58" spans="1:19" ht="14.4" customHeight="1" x14ac:dyDescent="0.3">
      <c r="A58" s="831" t="s">
        <v>3098</v>
      </c>
      <c r="B58" s="832" t="s">
        <v>3099</v>
      </c>
      <c r="C58" s="832" t="s">
        <v>563</v>
      </c>
      <c r="D58" s="832" t="s">
        <v>2124</v>
      </c>
      <c r="E58" s="832" t="s">
        <v>3100</v>
      </c>
      <c r="F58" s="832" t="s">
        <v>3106</v>
      </c>
      <c r="G58" s="832" t="s">
        <v>3107</v>
      </c>
      <c r="H58" s="849"/>
      <c r="I58" s="849"/>
      <c r="J58" s="832"/>
      <c r="K58" s="832"/>
      <c r="L58" s="849">
        <v>20</v>
      </c>
      <c r="M58" s="849">
        <v>2088.8000000000002</v>
      </c>
      <c r="N58" s="832">
        <v>1</v>
      </c>
      <c r="O58" s="832">
        <v>104.44000000000001</v>
      </c>
      <c r="P58" s="849"/>
      <c r="Q58" s="849"/>
      <c r="R58" s="837"/>
      <c r="S58" s="850"/>
    </row>
    <row r="59" spans="1:19" ht="14.4" customHeight="1" x14ac:dyDescent="0.3">
      <c r="A59" s="831" t="s">
        <v>3098</v>
      </c>
      <c r="B59" s="832" t="s">
        <v>3099</v>
      </c>
      <c r="C59" s="832" t="s">
        <v>563</v>
      </c>
      <c r="D59" s="832" t="s">
        <v>2124</v>
      </c>
      <c r="E59" s="832" t="s">
        <v>3095</v>
      </c>
      <c r="F59" s="832" t="s">
        <v>3096</v>
      </c>
      <c r="G59" s="832" t="s">
        <v>3108</v>
      </c>
      <c r="H59" s="849">
        <v>6</v>
      </c>
      <c r="I59" s="849">
        <v>222</v>
      </c>
      <c r="J59" s="832">
        <v>1</v>
      </c>
      <c r="K59" s="832">
        <v>37</v>
      </c>
      <c r="L59" s="849">
        <v>6</v>
      </c>
      <c r="M59" s="849">
        <v>222</v>
      </c>
      <c r="N59" s="832">
        <v>1</v>
      </c>
      <c r="O59" s="832">
        <v>37</v>
      </c>
      <c r="P59" s="849">
        <v>4</v>
      </c>
      <c r="Q59" s="849">
        <v>148</v>
      </c>
      <c r="R59" s="837">
        <v>0.66666666666666663</v>
      </c>
      <c r="S59" s="850">
        <v>37</v>
      </c>
    </row>
    <row r="60" spans="1:19" ht="14.4" customHeight="1" x14ac:dyDescent="0.3">
      <c r="A60" s="831" t="s">
        <v>3098</v>
      </c>
      <c r="B60" s="832" t="s">
        <v>3099</v>
      </c>
      <c r="C60" s="832" t="s">
        <v>563</v>
      </c>
      <c r="D60" s="832" t="s">
        <v>2124</v>
      </c>
      <c r="E60" s="832" t="s">
        <v>3095</v>
      </c>
      <c r="F60" s="832" t="s">
        <v>3096</v>
      </c>
      <c r="G60" s="832" t="s">
        <v>3097</v>
      </c>
      <c r="H60" s="849">
        <v>2</v>
      </c>
      <c r="I60" s="849">
        <v>74</v>
      </c>
      <c r="J60" s="832">
        <v>0.5</v>
      </c>
      <c r="K60" s="832">
        <v>37</v>
      </c>
      <c r="L60" s="849">
        <v>4</v>
      </c>
      <c r="M60" s="849">
        <v>148</v>
      </c>
      <c r="N60" s="832">
        <v>1</v>
      </c>
      <c r="O60" s="832">
        <v>37</v>
      </c>
      <c r="P60" s="849">
        <v>9</v>
      </c>
      <c r="Q60" s="849">
        <v>333</v>
      </c>
      <c r="R60" s="837">
        <v>2.25</v>
      </c>
      <c r="S60" s="850">
        <v>37</v>
      </c>
    </row>
    <row r="61" spans="1:19" ht="14.4" customHeight="1" x14ac:dyDescent="0.3">
      <c r="A61" s="831" t="s">
        <v>3098</v>
      </c>
      <c r="B61" s="832" t="s">
        <v>3099</v>
      </c>
      <c r="C61" s="832" t="s">
        <v>563</v>
      </c>
      <c r="D61" s="832" t="s">
        <v>2124</v>
      </c>
      <c r="E61" s="832" t="s">
        <v>3095</v>
      </c>
      <c r="F61" s="832" t="s">
        <v>3109</v>
      </c>
      <c r="G61" s="832" t="s">
        <v>3110</v>
      </c>
      <c r="H61" s="849"/>
      <c r="I61" s="849"/>
      <c r="J61" s="832"/>
      <c r="K61" s="832"/>
      <c r="L61" s="849"/>
      <c r="M61" s="849"/>
      <c r="N61" s="832"/>
      <c r="O61" s="832"/>
      <c r="P61" s="849">
        <v>1</v>
      </c>
      <c r="Q61" s="849">
        <v>5</v>
      </c>
      <c r="R61" s="837"/>
      <c r="S61" s="850">
        <v>5</v>
      </c>
    </row>
    <row r="62" spans="1:19" ht="14.4" customHeight="1" x14ac:dyDescent="0.3">
      <c r="A62" s="831" t="s">
        <v>3098</v>
      </c>
      <c r="B62" s="832" t="s">
        <v>3099</v>
      </c>
      <c r="C62" s="832" t="s">
        <v>563</v>
      </c>
      <c r="D62" s="832" t="s">
        <v>2124</v>
      </c>
      <c r="E62" s="832" t="s">
        <v>3095</v>
      </c>
      <c r="F62" s="832" t="s">
        <v>3111</v>
      </c>
      <c r="G62" s="832" t="s">
        <v>3112</v>
      </c>
      <c r="H62" s="849"/>
      <c r="I62" s="849"/>
      <c r="J62" s="832"/>
      <c r="K62" s="832"/>
      <c r="L62" s="849">
        <v>1</v>
      </c>
      <c r="M62" s="849">
        <v>470</v>
      </c>
      <c r="N62" s="832">
        <v>1</v>
      </c>
      <c r="O62" s="832">
        <v>470</v>
      </c>
      <c r="P62" s="849">
        <v>1</v>
      </c>
      <c r="Q62" s="849">
        <v>471</v>
      </c>
      <c r="R62" s="837">
        <v>1.0021276595744681</v>
      </c>
      <c r="S62" s="850">
        <v>471</v>
      </c>
    </row>
    <row r="63" spans="1:19" ht="14.4" customHeight="1" x14ac:dyDescent="0.3">
      <c r="A63" s="831" t="s">
        <v>3098</v>
      </c>
      <c r="B63" s="832" t="s">
        <v>3099</v>
      </c>
      <c r="C63" s="832" t="s">
        <v>563</v>
      </c>
      <c r="D63" s="832" t="s">
        <v>2124</v>
      </c>
      <c r="E63" s="832" t="s">
        <v>3095</v>
      </c>
      <c r="F63" s="832" t="s">
        <v>3111</v>
      </c>
      <c r="G63" s="832" t="s">
        <v>3113</v>
      </c>
      <c r="H63" s="849">
        <v>2</v>
      </c>
      <c r="I63" s="849">
        <v>938</v>
      </c>
      <c r="J63" s="832"/>
      <c r="K63" s="832">
        <v>469</v>
      </c>
      <c r="L63" s="849"/>
      <c r="M63" s="849"/>
      <c r="N63" s="832"/>
      <c r="O63" s="832"/>
      <c r="P63" s="849"/>
      <c r="Q63" s="849"/>
      <c r="R63" s="837"/>
      <c r="S63" s="850"/>
    </row>
    <row r="64" spans="1:19" ht="14.4" customHeight="1" x14ac:dyDescent="0.3">
      <c r="A64" s="831" t="s">
        <v>3098</v>
      </c>
      <c r="B64" s="832" t="s">
        <v>3099</v>
      </c>
      <c r="C64" s="832" t="s">
        <v>563</v>
      </c>
      <c r="D64" s="832" t="s">
        <v>2124</v>
      </c>
      <c r="E64" s="832" t="s">
        <v>3095</v>
      </c>
      <c r="F64" s="832" t="s">
        <v>3114</v>
      </c>
      <c r="G64" s="832" t="s">
        <v>3115</v>
      </c>
      <c r="H64" s="849">
        <v>3</v>
      </c>
      <c r="I64" s="849">
        <v>100</v>
      </c>
      <c r="J64" s="832">
        <v>1.4999250037498124</v>
      </c>
      <c r="K64" s="832">
        <v>33.333333333333336</v>
      </c>
      <c r="L64" s="849">
        <v>2</v>
      </c>
      <c r="M64" s="849">
        <v>66.67</v>
      </c>
      <c r="N64" s="832">
        <v>1</v>
      </c>
      <c r="O64" s="832">
        <v>33.335000000000001</v>
      </c>
      <c r="P64" s="849">
        <v>1</v>
      </c>
      <c r="Q64" s="849">
        <v>33.33</v>
      </c>
      <c r="R64" s="837">
        <v>0.49992500374981247</v>
      </c>
      <c r="S64" s="850">
        <v>33.33</v>
      </c>
    </row>
    <row r="65" spans="1:19" ht="14.4" customHeight="1" x14ac:dyDescent="0.3">
      <c r="A65" s="831" t="s">
        <v>3098</v>
      </c>
      <c r="B65" s="832" t="s">
        <v>3099</v>
      </c>
      <c r="C65" s="832" t="s">
        <v>563</v>
      </c>
      <c r="D65" s="832" t="s">
        <v>2124</v>
      </c>
      <c r="E65" s="832" t="s">
        <v>3095</v>
      </c>
      <c r="F65" s="832" t="s">
        <v>3117</v>
      </c>
      <c r="G65" s="832" t="s">
        <v>3118</v>
      </c>
      <c r="H65" s="849">
        <v>5</v>
      </c>
      <c r="I65" s="849">
        <v>185</v>
      </c>
      <c r="J65" s="832">
        <v>1.25</v>
      </c>
      <c r="K65" s="832">
        <v>37</v>
      </c>
      <c r="L65" s="849">
        <v>4</v>
      </c>
      <c r="M65" s="849">
        <v>148</v>
      </c>
      <c r="N65" s="832">
        <v>1</v>
      </c>
      <c r="O65" s="832">
        <v>37</v>
      </c>
      <c r="P65" s="849">
        <v>2</v>
      </c>
      <c r="Q65" s="849">
        <v>74</v>
      </c>
      <c r="R65" s="837">
        <v>0.5</v>
      </c>
      <c r="S65" s="850">
        <v>37</v>
      </c>
    </row>
    <row r="66" spans="1:19" ht="14.4" customHeight="1" x14ac:dyDescent="0.3">
      <c r="A66" s="831" t="s">
        <v>3098</v>
      </c>
      <c r="B66" s="832" t="s">
        <v>3099</v>
      </c>
      <c r="C66" s="832" t="s">
        <v>563</v>
      </c>
      <c r="D66" s="832" t="s">
        <v>2124</v>
      </c>
      <c r="E66" s="832" t="s">
        <v>3095</v>
      </c>
      <c r="F66" s="832" t="s">
        <v>3117</v>
      </c>
      <c r="G66" s="832" t="s">
        <v>3119</v>
      </c>
      <c r="H66" s="849">
        <v>2</v>
      </c>
      <c r="I66" s="849">
        <v>74</v>
      </c>
      <c r="J66" s="832">
        <v>1</v>
      </c>
      <c r="K66" s="832">
        <v>37</v>
      </c>
      <c r="L66" s="849">
        <v>2</v>
      </c>
      <c r="M66" s="849">
        <v>74</v>
      </c>
      <c r="N66" s="832">
        <v>1</v>
      </c>
      <c r="O66" s="832">
        <v>37</v>
      </c>
      <c r="P66" s="849">
        <v>1</v>
      </c>
      <c r="Q66" s="849">
        <v>37</v>
      </c>
      <c r="R66" s="837">
        <v>0.5</v>
      </c>
      <c r="S66" s="850">
        <v>37</v>
      </c>
    </row>
    <row r="67" spans="1:19" ht="14.4" customHeight="1" x14ac:dyDescent="0.3">
      <c r="A67" s="831" t="s">
        <v>3098</v>
      </c>
      <c r="B67" s="832" t="s">
        <v>3099</v>
      </c>
      <c r="C67" s="832" t="s">
        <v>563</v>
      </c>
      <c r="D67" s="832" t="s">
        <v>2124</v>
      </c>
      <c r="E67" s="832" t="s">
        <v>3095</v>
      </c>
      <c r="F67" s="832" t="s">
        <v>3120</v>
      </c>
      <c r="G67" s="832" t="s">
        <v>3121</v>
      </c>
      <c r="H67" s="849">
        <v>3</v>
      </c>
      <c r="I67" s="849">
        <v>399</v>
      </c>
      <c r="J67" s="832">
        <v>1.5</v>
      </c>
      <c r="K67" s="832">
        <v>133</v>
      </c>
      <c r="L67" s="849">
        <v>2</v>
      </c>
      <c r="M67" s="849">
        <v>266</v>
      </c>
      <c r="N67" s="832">
        <v>1</v>
      </c>
      <c r="O67" s="832">
        <v>133</v>
      </c>
      <c r="P67" s="849">
        <v>1</v>
      </c>
      <c r="Q67" s="849">
        <v>133</v>
      </c>
      <c r="R67" s="837">
        <v>0.5</v>
      </c>
      <c r="S67" s="850">
        <v>133</v>
      </c>
    </row>
    <row r="68" spans="1:19" ht="14.4" customHeight="1" x14ac:dyDescent="0.3">
      <c r="A68" s="831" t="s">
        <v>3098</v>
      </c>
      <c r="B68" s="832" t="s">
        <v>3099</v>
      </c>
      <c r="C68" s="832" t="s">
        <v>563</v>
      </c>
      <c r="D68" s="832" t="s">
        <v>2124</v>
      </c>
      <c r="E68" s="832" t="s">
        <v>3095</v>
      </c>
      <c r="F68" s="832" t="s">
        <v>3120</v>
      </c>
      <c r="G68" s="832" t="s">
        <v>3122</v>
      </c>
      <c r="H68" s="849">
        <v>1</v>
      </c>
      <c r="I68" s="849">
        <v>133</v>
      </c>
      <c r="J68" s="832">
        <v>0.5</v>
      </c>
      <c r="K68" s="832">
        <v>133</v>
      </c>
      <c r="L68" s="849">
        <v>2</v>
      </c>
      <c r="M68" s="849">
        <v>266</v>
      </c>
      <c r="N68" s="832">
        <v>1</v>
      </c>
      <c r="O68" s="832">
        <v>133</v>
      </c>
      <c r="P68" s="849"/>
      <c r="Q68" s="849"/>
      <c r="R68" s="837"/>
      <c r="S68" s="850"/>
    </row>
    <row r="69" spans="1:19" ht="14.4" customHeight="1" x14ac:dyDescent="0.3">
      <c r="A69" s="831" t="s">
        <v>3098</v>
      </c>
      <c r="B69" s="832" t="s">
        <v>3099</v>
      </c>
      <c r="C69" s="832" t="s">
        <v>563</v>
      </c>
      <c r="D69" s="832" t="s">
        <v>2124</v>
      </c>
      <c r="E69" s="832" t="s">
        <v>3095</v>
      </c>
      <c r="F69" s="832" t="s">
        <v>3125</v>
      </c>
      <c r="G69" s="832" t="s">
        <v>3126</v>
      </c>
      <c r="H69" s="849">
        <v>20</v>
      </c>
      <c r="I69" s="849">
        <v>2620</v>
      </c>
      <c r="J69" s="832">
        <v>0.99242424242424243</v>
      </c>
      <c r="K69" s="832">
        <v>131</v>
      </c>
      <c r="L69" s="849">
        <v>20</v>
      </c>
      <c r="M69" s="849">
        <v>2640</v>
      </c>
      <c r="N69" s="832">
        <v>1</v>
      </c>
      <c r="O69" s="832">
        <v>132</v>
      </c>
      <c r="P69" s="849"/>
      <c r="Q69" s="849"/>
      <c r="R69" s="837"/>
      <c r="S69" s="850"/>
    </row>
    <row r="70" spans="1:19" ht="14.4" customHeight="1" x14ac:dyDescent="0.3">
      <c r="A70" s="831" t="s">
        <v>3098</v>
      </c>
      <c r="B70" s="832" t="s">
        <v>3099</v>
      </c>
      <c r="C70" s="832" t="s">
        <v>563</v>
      </c>
      <c r="D70" s="832" t="s">
        <v>2124</v>
      </c>
      <c r="E70" s="832" t="s">
        <v>3095</v>
      </c>
      <c r="F70" s="832" t="s">
        <v>3128</v>
      </c>
      <c r="G70" s="832" t="s">
        <v>3129</v>
      </c>
      <c r="H70" s="849">
        <v>2</v>
      </c>
      <c r="I70" s="849">
        <v>470</v>
      </c>
      <c r="J70" s="832">
        <v>2</v>
      </c>
      <c r="K70" s="832">
        <v>235</v>
      </c>
      <c r="L70" s="849">
        <v>1</v>
      </c>
      <c r="M70" s="849">
        <v>235</v>
      </c>
      <c r="N70" s="832">
        <v>1</v>
      </c>
      <c r="O70" s="832">
        <v>235</v>
      </c>
      <c r="P70" s="849">
        <v>1</v>
      </c>
      <c r="Q70" s="849">
        <v>236</v>
      </c>
      <c r="R70" s="837">
        <v>1.0042553191489361</v>
      </c>
      <c r="S70" s="850">
        <v>236</v>
      </c>
    </row>
    <row r="71" spans="1:19" ht="14.4" customHeight="1" x14ac:dyDescent="0.3">
      <c r="A71" s="831" t="s">
        <v>3098</v>
      </c>
      <c r="B71" s="832" t="s">
        <v>3099</v>
      </c>
      <c r="C71" s="832" t="s">
        <v>563</v>
      </c>
      <c r="D71" s="832" t="s">
        <v>2124</v>
      </c>
      <c r="E71" s="832" t="s">
        <v>3095</v>
      </c>
      <c r="F71" s="832" t="s">
        <v>3128</v>
      </c>
      <c r="G71" s="832" t="s">
        <v>3130</v>
      </c>
      <c r="H71" s="849"/>
      <c r="I71" s="849"/>
      <c r="J71" s="832"/>
      <c r="K71" s="832"/>
      <c r="L71" s="849"/>
      <c r="M71" s="849"/>
      <c r="N71" s="832"/>
      <c r="O71" s="832"/>
      <c r="P71" s="849">
        <v>1</v>
      </c>
      <c r="Q71" s="849">
        <v>236</v>
      </c>
      <c r="R71" s="837"/>
      <c r="S71" s="850">
        <v>236</v>
      </c>
    </row>
    <row r="72" spans="1:19" ht="14.4" customHeight="1" x14ac:dyDescent="0.3">
      <c r="A72" s="831" t="s">
        <v>3098</v>
      </c>
      <c r="B72" s="832" t="s">
        <v>3131</v>
      </c>
      <c r="C72" s="832" t="s">
        <v>563</v>
      </c>
      <c r="D72" s="832" t="s">
        <v>3088</v>
      </c>
      <c r="E72" s="832" t="s">
        <v>3095</v>
      </c>
      <c r="F72" s="832" t="s">
        <v>3136</v>
      </c>
      <c r="G72" s="832" t="s">
        <v>3137</v>
      </c>
      <c r="H72" s="849">
        <v>1</v>
      </c>
      <c r="I72" s="849">
        <v>122</v>
      </c>
      <c r="J72" s="832">
        <v>1</v>
      </c>
      <c r="K72" s="832">
        <v>122</v>
      </c>
      <c r="L72" s="849">
        <v>1</v>
      </c>
      <c r="M72" s="849">
        <v>122</v>
      </c>
      <c r="N72" s="832">
        <v>1</v>
      </c>
      <c r="O72" s="832">
        <v>122</v>
      </c>
      <c r="P72" s="849"/>
      <c r="Q72" s="849"/>
      <c r="R72" s="837"/>
      <c r="S72" s="850"/>
    </row>
    <row r="73" spans="1:19" ht="14.4" customHeight="1" x14ac:dyDescent="0.3">
      <c r="A73" s="831" t="s">
        <v>3098</v>
      </c>
      <c r="B73" s="832" t="s">
        <v>3131</v>
      </c>
      <c r="C73" s="832" t="s">
        <v>563</v>
      </c>
      <c r="D73" s="832" t="s">
        <v>3088</v>
      </c>
      <c r="E73" s="832" t="s">
        <v>3095</v>
      </c>
      <c r="F73" s="832" t="s">
        <v>3117</v>
      </c>
      <c r="G73" s="832" t="s">
        <v>3118</v>
      </c>
      <c r="H73" s="849">
        <v>3</v>
      </c>
      <c r="I73" s="849">
        <v>111</v>
      </c>
      <c r="J73" s="832"/>
      <c r="K73" s="832">
        <v>37</v>
      </c>
      <c r="L73" s="849"/>
      <c r="M73" s="849"/>
      <c r="N73" s="832"/>
      <c r="O73" s="832"/>
      <c r="P73" s="849"/>
      <c r="Q73" s="849"/>
      <c r="R73" s="837"/>
      <c r="S73" s="850"/>
    </row>
    <row r="74" spans="1:19" ht="14.4" customHeight="1" x14ac:dyDescent="0.3">
      <c r="A74" s="831" t="s">
        <v>3098</v>
      </c>
      <c r="B74" s="832" t="s">
        <v>3131</v>
      </c>
      <c r="C74" s="832" t="s">
        <v>563</v>
      </c>
      <c r="D74" s="832" t="s">
        <v>2115</v>
      </c>
      <c r="E74" s="832" t="s">
        <v>3100</v>
      </c>
      <c r="F74" s="832" t="s">
        <v>3101</v>
      </c>
      <c r="G74" s="832" t="s">
        <v>3102</v>
      </c>
      <c r="H74" s="849">
        <v>0.6</v>
      </c>
      <c r="I74" s="849">
        <v>64.95</v>
      </c>
      <c r="J74" s="832">
        <v>0.15</v>
      </c>
      <c r="K74" s="832">
        <v>108.25000000000001</v>
      </c>
      <c r="L74" s="849">
        <v>4</v>
      </c>
      <c r="M74" s="849">
        <v>433</v>
      </c>
      <c r="N74" s="832">
        <v>1</v>
      </c>
      <c r="O74" s="832">
        <v>108.25</v>
      </c>
      <c r="P74" s="849">
        <v>5</v>
      </c>
      <c r="Q74" s="849">
        <v>541.25</v>
      </c>
      <c r="R74" s="837">
        <v>1.25</v>
      </c>
      <c r="S74" s="850">
        <v>108.25</v>
      </c>
    </row>
    <row r="75" spans="1:19" ht="14.4" customHeight="1" x14ac:dyDescent="0.3">
      <c r="A75" s="831" t="s">
        <v>3098</v>
      </c>
      <c r="B75" s="832" t="s">
        <v>3131</v>
      </c>
      <c r="C75" s="832" t="s">
        <v>563</v>
      </c>
      <c r="D75" s="832" t="s">
        <v>2115</v>
      </c>
      <c r="E75" s="832" t="s">
        <v>3100</v>
      </c>
      <c r="F75" s="832" t="s">
        <v>3103</v>
      </c>
      <c r="G75" s="832" t="s">
        <v>1848</v>
      </c>
      <c r="H75" s="849">
        <v>0.5</v>
      </c>
      <c r="I75" s="849">
        <v>30.7</v>
      </c>
      <c r="J75" s="832"/>
      <c r="K75" s="832">
        <v>61.4</v>
      </c>
      <c r="L75" s="849"/>
      <c r="M75" s="849"/>
      <c r="N75" s="832"/>
      <c r="O75" s="832"/>
      <c r="P75" s="849">
        <v>2.5</v>
      </c>
      <c r="Q75" s="849">
        <v>153.5</v>
      </c>
      <c r="R75" s="837"/>
      <c r="S75" s="850">
        <v>61.4</v>
      </c>
    </row>
    <row r="76" spans="1:19" ht="14.4" customHeight="1" x14ac:dyDescent="0.3">
      <c r="A76" s="831" t="s">
        <v>3098</v>
      </c>
      <c r="B76" s="832" t="s">
        <v>3131</v>
      </c>
      <c r="C76" s="832" t="s">
        <v>563</v>
      </c>
      <c r="D76" s="832" t="s">
        <v>2115</v>
      </c>
      <c r="E76" s="832" t="s">
        <v>3100</v>
      </c>
      <c r="F76" s="832" t="s">
        <v>3132</v>
      </c>
      <c r="G76" s="832" t="s">
        <v>3133</v>
      </c>
      <c r="H76" s="849"/>
      <c r="I76" s="849"/>
      <c r="J76" s="832"/>
      <c r="K76" s="832"/>
      <c r="L76" s="849"/>
      <c r="M76" s="849"/>
      <c r="N76" s="832"/>
      <c r="O76" s="832"/>
      <c r="P76" s="849">
        <v>1</v>
      </c>
      <c r="Q76" s="849">
        <v>78</v>
      </c>
      <c r="R76" s="837"/>
      <c r="S76" s="850">
        <v>78</v>
      </c>
    </row>
    <row r="77" spans="1:19" ht="14.4" customHeight="1" x14ac:dyDescent="0.3">
      <c r="A77" s="831" t="s">
        <v>3098</v>
      </c>
      <c r="B77" s="832" t="s">
        <v>3131</v>
      </c>
      <c r="C77" s="832" t="s">
        <v>563</v>
      </c>
      <c r="D77" s="832" t="s">
        <v>2115</v>
      </c>
      <c r="E77" s="832" t="s">
        <v>3100</v>
      </c>
      <c r="F77" s="832" t="s">
        <v>3134</v>
      </c>
      <c r="G77" s="832" t="s">
        <v>3135</v>
      </c>
      <c r="H77" s="849">
        <v>13</v>
      </c>
      <c r="I77" s="849">
        <v>19581.64</v>
      </c>
      <c r="J77" s="832"/>
      <c r="K77" s="832">
        <v>1506.28</v>
      </c>
      <c r="L77" s="849"/>
      <c r="M77" s="849"/>
      <c r="N77" s="832"/>
      <c r="O77" s="832"/>
      <c r="P77" s="849">
        <v>0.5</v>
      </c>
      <c r="Q77" s="849">
        <v>753.1</v>
      </c>
      <c r="R77" s="837"/>
      <c r="S77" s="850">
        <v>1506.2</v>
      </c>
    </row>
    <row r="78" spans="1:19" ht="14.4" customHeight="1" x14ac:dyDescent="0.3">
      <c r="A78" s="831" t="s">
        <v>3098</v>
      </c>
      <c r="B78" s="832" t="s">
        <v>3131</v>
      </c>
      <c r="C78" s="832" t="s">
        <v>563</v>
      </c>
      <c r="D78" s="832" t="s">
        <v>2115</v>
      </c>
      <c r="E78" s="832" t="s">
        <v>3100</v>
      </c>
      <c r="F78" s="832" t="s">
        <v>3106</v>
      </c>
      <c r="G78" s="832" t="s">
        <v>3107</v>
      </c>
      <c r="H78" s="849"/>
      <c r="I78" s="849"/>
      <c r="J78" s="832"/>
      <c r="K78" s="832"/>
      <c r="L78" s="849">
        <v>10</v>
      </c>
      <c r="M78" s="849">
        <v>1044.4000000000001</v>
      </c>
      <c r="N78" s="832">
        <v>1</v>
      </c>
      <c r="O78" s="832">
        <v>104.44000000000001</v>
      </c>
      <c r="P78" s="849">
        <v>10</v>
      </c>
      <c r="Q78" s="849">
        <v>1044.4000000000001</v>
      </c>
      <c r="R78" s="837">
        <v>1</v>
      </c>
      <c r="S78" s="850">
        <v>104.44000000000001</v>
      </c>
    </row>
    <row r="79" spans="1:19" ht="14.4" customHeight="1" x14ac:dyDescent="0.3">
      <c r="A79" s="831" t="s">
        <v>3098</v>
      </c>
      <c r="B79" s="832" t="s">
        <v>3131</v>
      </c>
      <c r="C79" s="832" t="s">
        <v>563</v>
      </c>
      <c r="D79" s="832" t="s">
        <v>2115</v>
      </c>
      <c r="E79" s="832" t="s">
        <v>3095</v>
      </c>
      <c r="F79" s="832" t="s">
        <v>3136</v>
      </c>
      <c r="G79" s="832" t="s">
        <v>3137</v>
      </c>
      <c r="H79" s="849">
        <v>3</v>
      </c>
      <c r="I79" s="849">
        <v>366</v>
      </c>
      <c r="J79" s="832">
        <v>0.75</v>
      </c>
      <c r="K79" s="832">
        <v>122</v>
      </c>
      <c r="L79" s="849">
        <v>4</v>
      </c>
      <c r="M79" s="849">
        <v>488</v>
      </c>
      <c r="N79" s="832">
        <v>1</v>
      </c>
      <c r="O79" s="832">
        <v>122</v>
      </c>
      <c r="P79" s="849">
        <v>2</v>
      </c>
      <c r="Q79" s="849">
        <v>244</v>
      </c>
      <c r="R79" s="837">
        <v>0.5</v>
      </c>
      <c r="S79" s="850">
        <v>122</v>
      </c>
    </row>
    <row r="80" spans="1:19" ht="14.4" customHeight="1" x14ac:dyDescent="0.3">
      <c r="A80" s="831" t="s">
        <v>3098</v>
      </c>
      <c r="B80" s="832" t="s">
        <v>3131</v>
      </c>
      <c r="C80" s="832" t="s">
        <v>563</v>
      </c>
      <c r="D80" s="832" t="s">
        <v>2115</v>
      </c>
      <c r="E80" s="832" t="s">
        <v>3095</v>
      </c>
      <c r="F80" s="832" t="s">
        <v>3136</v>
      </c>
      <c r="G80" s="832" t="s">
        <v>3138</v>
      </c>
      <c r="H80" s="849">
        <v>10</v>
      </c>
      <c r="I80" s="849">
        <v>1220</v>
      </c>
      <c r="J80" s="832"/>
      <c r="K80" s="832">
        <v>122</v>
      </c>
      <c r="L80" s="849"/>
      <c r="M80" s="849"/>
      <c r="N80" s="832"/>
      <c r="O80" s="832"/>
      <c r="P80" s="849"/>
      <c r="Q80" s="849"/>
      <c r="R80" s="837"/>
      <c r="S80" s="850"/>
    </row>
    <row r="81" spans="1:19" ht="14.4" customHeight="1" x14ac:dyDescent="0.3">
      <c r="A81" s="831" t="s">
        <v>3098</v>
      </c>
      <c r="B81" s="832" t="s">
        <v>3131</v>
      </c>
      <c r="C81" s="832" t="s">
        <v>563</v>
      </c>
      <c r="D81" s="832" t="s">
        <v>2115</v>
      </c>
      <c r="E81" s="832" t="s">
        <v>3095</v>
      </c>
      <c r="F81" s="832" t="s">
        <v>3139</v>
      </c>
      <c r="G81" s="832" t="s">
        <v>3140</v>
      </c>
      <c r="H81" s="849"/>
      <c r="I81" s="849"/>
      <c r="J81" s="832"/>
      <c r="K81" s="832"/>
      <c r="L81" s="849">
        <v>2</v>
      </c>
      <c r="M81" s="849">
        <v>166</v>
      </c>
      <c r="N81" s="832">
        <v>1</v>
      </c>
      <c r="O81" s="832">
        <v>83</v>
      </c>
      <c r="P81" s="849">
        <v>1</v>
      </c>
      <c r="Q81" s="849">
        <v>83</v>
      </c>
      <c r="R81" s="837">
        <v>0.5</v>
      </c>
      <c r="S81" s="850">
        <v>83</v>
      </c>
    </row>
    <row r="82" spans="1:19" ht="14.4" customHeight="1" x14ac:dyDescent="0.3">
      <c r="A82" s="831" t="s">
        <v>3098</v>
      </c>
      <c r="B82" s="832" t="s">
        <v>3131</v>
      </c>
      <c r="C82" s="832" t="s">
        <v>563</v>
      </c>
      <c r="D82" s="832" t="s">
        <v>2115</v>
      </c>
      <c r="E82" s="832" t="s">
        <v>3095</v>
      </c>
      <c r="F82" s="832" t="s">
        <v>3139</v>
      </c>
      <c r="G82" s="832" t="s">
        <v>3141</v>
      </c>
      <c r="H82" s="849"/>
      <c r="I82" s="849"/>
      <c r="J82" s="832"/>
      <c r="K82" s="832"/>
      <c r="L82" s="849">
        <v>1</v>
      </c>
      <c r="M82" s="849">
        <v>83</v>
      </c>
      <c r="N82" s="832">
        <v>1</v>
      </c>
      <c r="O82" s="832">
        <v>83</v>
      </c>
      <c r="P82" s="849"/>
      <c r="Q82" s="849"/>
      <c r="R82" s="837"/>
      <c r="S82" s="850"/>
    </row>
    <row r="83" spans="1:19" ht="14.4" customHeight="1" x14ac:dyDescent="0.3">
      <c r="A83" s="831" t="s">
        <v>3098</v>
      </c>
      <c r="B83" s="832" t="s">
        <v>3131</v>
      </c>
      <c r="C83" s="832" t="s">
        <v>563</v>
      </c>
      <c r="D83" s="832" t="s">
        <v>2115</v>
      </c>
      <c r="E83" s="832" t="s">
        <v>3095</v>
      </c>
      <c r="F83" s="832" t="s">
        <v>3096</v>
      </c>
      <c r="G83" s="832" t="s">
        <v>3108</v>
      </c>
      <c r="H83" s="849">
        <v>9</v>
      </c>
      <c r="I83" s="849">
        <v>333</v>
      </c>
      <c r="J83" s="832">
        <v>0.75</v>
      </c>
      <c r="K83" s="832">
        <v>37</v>
      </c>
      <c r="L83" s="849">
        <v>12</v>
      </c>
      <c r="M83" s="849">
        <v>444</v>
      </c>
      <c r="N83" s="832">
        <v>1</v>
      </c>
      <c r="O83" s="832">
        <v>37</v>
      </c>
      <c r="P83" s="849">
        <v>6</v>
      </c>
      <c r="Q83" s="849">
        <v>222</v>
      </c>
      <c r="R83" s="837">
        <v>0.5</v>
      </c>
      <c r="S83" s="850">
        <v>37</v>
      </c>
    </row>
    <row r="84" spans="1:19" ht="14.4" customHeight="1" x14ac:dyDescent="0.3">
      <c r="A84" s="831" t="s">
        <v>3098</v>
      </c>
      <c r="B84" s="832" t="s">
        <v>3131</v>
      </c>
      <c r="C84" s="832" t="s">
        <v>563</v>
      </c>
      <c r="D84" s="832" t="s">
        <v>2115</v>
      </c>
      <c r="E84" s="832" t="s">
        <v>3095</v>
      </c>
      <c r="F84" s="832" t="s">
        <v>3096</v>
      </c>
      <c r="G84" s="832" t="s">
        <v>3097</v>
      </c>
      <c r="H84" s="849">
        <v>20</v>
      </c>
      <c r="I84" s="849">
        <v>740</v>
      </c>
      <c r="J84" s="832">
        <v>6.666666666666667</v>
      </c>
      <c r="K84" s="832">
        <v>37</v>
      </c>
      <c r="L84" s="849">
        <v>3</v>
      </c>
      <c r="M84" s="849">
        <v>111</v>
      </c>
      <c r="N84" s="832">
        <v>1</v>
      </c>
      <c r="O84" s="832">
        <v>37</v>
      </c>
      <c r="P84" s="849">
        <v>1</v>
      </c>
      <c r="Q84" s="849">
        <v>37</v>
      </c>
      <c r="R84" s="837">
        <v>0.33333333333333331</v>
      </c>
      <c r="S84" s="850">
        <v>37</v>
      </c>
    </row>
    <row r="85" spans="1:19" ht="14.4" customHeight="1" x14ac:dyDescent="0.3">
      <c r="A85" s="831" t="s">
        <v>3098</v>
      </c>
      <c r="B85" s="832" t="s">
        <v>3131</v>
      </c>
      <c r="C85" s="832" t="s">
        <v>563</v>
      </c>
      <c r="D85" s="832" t="s">
        <v>2115</v>
      </c>
      <c r="E85" s="832" t="s">
        <v>3095</v>
      </c>
      <c r="F85" s="832" t="s">
        <v>3146</v>
      </c>
      <c r="G85" s="832" t="s">
        <v>3147</v>
      </c>
      <c r="H85" s="849">
        <v>1</v>
      </c>
      <c r="I85" s="849">
        <v>444</v>
      </c>
      <c r="J85" s="832"/>
      <c r="K85" s="832">
        <v>444</v>
      </c>
      <c r="L85" s="849"/>
      <c r="M85" s="849"/>
      <c r="N85" s="832"/>
      <c r="O85" s="832"/>
      <c r="P85" s="849"/>
      <c r="Q85" s="849"/>
      <c r="R85" s="837"/>
      <c r="S85" s="850"/>
    </row>
    <row r="86" spans="1:19" ht="14.4" customHeight="1" x14ac:dyDescent="0.3">
      <c r="A86" s="831" t="s">
        <v>3098</v>
      </c>
      <c r="B86" s="832" t="s">
        <v>3131</v>
      </c>
      <c r="C86" s="832" t="s">
        <v>563</v>
      </c>
      <c r="D86" s="832" t="s">
        <v>2115</v>
      </c>
      <c r="E86" s="832" t="s">
        <v>3095</v>
      </c>
      <c r="F86" s="832" t="s">
        <v>3146</v>
      </c>
      <c r="G86" s="832" t="s">
        <v>3148</v>
      </c>
      <c r="H86" s="849">
        <v>1</v>
      </c>
      <c r="I86" s="849">
        <v>444</v>
      </c>
      <c r="J86" s="832"/>
      <c r="K86" s="832">
        <v>444</v>
      </c>
      <c r="L86" s="849"/>
      <c r="M86" s="849"/>
      <c r="N86" s="832"/>
      <c r="O86" s="832"/>
      <c r="P86" s="849"/>
      <c r="Q86" s="849"/>
      <c r="R86" s="837"/>
      <c r="S86" s="850"/>
    </row>
    <row r="87" spans="1:19" ht="14.4" customHeight="1" x14ac:dyDescent="0.3">
      <c r="A87" s="831" t="s">
        <v>3098</v>
      </c>
      <c r="B87" s="832" t="s">
        <v>3131</v>
      </c>
      <c r="C87" s="832" t="s">
        <v>563</v>
      </c>
      <c r="D87" s="832" t="s">
        <v>2115</v>
      </c>
      <c r="E87" s="832" t="s">
        <v>3095</v>
      </c>
      <c r="F87" s="832" t="s">
        <v>3149</v>
      </c>
      <c r="G87" s="832" t="s">
        <v>3150</v>
      </c>
      <c r="H87" s="849">
        <v>1</v>
      </c>
      <c r="I87" s="849">
        <v>222</v>
      </c>
      <c r="J87" s="832"/>
      <c r="K87" s="832">
        <v>222</v>
      </c>
      <c r="L87" s="849"/>
      <c r="M87" s="849"/>
      <c r="N87" s="832"/>
      <c r="O87" s="832"/>
      <c r="P87" s="849"/>
      <c r="Q87" s="849"/>
      <c r="R87" s="837"/>
      <c r="S87" s="850"/>
    </row>
    <row r="88" spans="1:19" ht="14.4" customHeight="1" x14ac:dyDescent="0.3">
      <c r="A88" s="831" t="s">
        <v>3098</v>
      </c>
      <c r="B88" s="832" t="s">
        <v>3131</v>
      </c>
      <c r="C88" s="832" t="s">
        <v>563</v>
      </c>
      <c r="D88" s="832" t="s">
        <v>2115</v>
      </c>
      <c r="E88" s="832" t="s">
        <v>3095</v>
      </c>
      <c r="F88" s="832" t="s">
        <v>3149</v>
      </c>
      <c r="G88" s="832" t="s">
        <v>3151</v>
      </c>
      <c r="H88" s="849">
        <v>2</v>
      </c>
      <c r="I88" s="849">
        <v>444</v>
      </c>
      <c r="J88" s="832">
        <v>1.9910313901345291</v>
      </c>
      <c r="K88" s="832">
        <v>222</v>
      </c>
      <c r="L88" s="849">
        <v>1</v>
      </c>
      <c r="M88" s="849">
        <v>223</v>
      </c>
      <c r="N88" s="832">
        <v>1</v>
      </c>
      <c r="O88" s="832">
        <v>223</v>
      </c>
      <c r="P88" s="849"/>
      <c r="Q88" s="849"/>
      <c r="R88" s="837"/>
      <c r="S88" s="850"/>
    </row>
    <row r="89" spans="1:19" ht="14.4" customHeight="1" x14ac:dyDescent="0.3">
      <c r="A89" s="831" t="s">
        <v>3098</v>
      </c>
      <c r="B89" s="832" t="s">
        <v>3131</v>
      </c>
      <c r="C89" s="832" t="s">
        <v>563</v>
      </c>
      <c r="D89" s="832" t="s">
        <v>2115</v>
      </c>
      <c r="E89" s="832" t="s">
        <v>3095</v>
      </c>
      <c r="F89" s="832" t="s">
        <v>3114</v>
      </c>
      <c r="G89" s="832" t="s">
        <v>3115</v>
      </c>
      <c r="H89" s="849">
        <v>8</v>
      </c>
      <c r="I89" s="849">
        <v>266.67</v>
      </c>
      <c r="J89" s="832">
        <v>0.79999400011999766</v>
      </c>
      <c r="K89" s="832">
        <v>33.333750000000002</v>
      </c>
      <c r="L89" s="849">
        <v>10</v>
      </c>
      <c r="M89" s="849">
        <v>333.34</v>
      </c>
      <c r="N89" s="832">
        <v>1</v>
      </c>
      <c r="O89" s="832">
        <v>33.333999999999996</v>
      </c>
      <c r="P89" s="849">
        <v>17</v>
      </c>
      <c r="Q89" s="849">
        <v>566.66000000000008</v>
      </c>
      <c r="R89" s="837">
        <v>1.6999460010799787</v>
      </c>
      <c r="S89" s="850">
        <v>33.332941176470591</v>
      </c>
    </row>
    <row r="90" spans="1:19" ht="14.4" customHeight="1" x14ac:dyDescent="0.3">
      <c r="A90" s="831" t="s">
        <v>3098</v>
      </c>
      <c r="B90" s="832" t="s">
        <v>3131</v>
      </c>
      <c r="C90" s="832" t="s">
        <v>563</v>
      </c>
      <c r="D90" s="832" t="s">
        <v>2115</v>
      </c>
      <c r="E90" s="832" t="s">
        <v>3095</v>
      </c>
      <c r="F90" s="832" t="s">
        <v>3114</v>
      </c>
      <c r="G90" s="832" t="s">
        <v>3116</v>
      </c>
      <c r="H90" s="849">
        <v>8</v>
      </c>
      <c r="I90" s="849">
        <v>266.65999999999997</v>
      </c>
      <c r="J90" s="832">
        <v>2.6665999999999999</v>
      </c>
      <c r="K90" s="832">
        <v>33.332499999999996</v>
      </c>
      <c r="L90" s="849">
        <v>3</v>
      </c>
      <c r="M90" s="849">
        <v>100</v>
      </c>
      <c r="N90" s="832">
        <v>1</v>
      </c>
      <c r="O90" s="832">
        <v>33.333333333333336</v>
      </c>
      <c r="P90" s="849">
        <v>1</v>
      </c>
      <c r="Q90" s="849">
        <v>33.33</v>
      </c>
      <c r="R90" s="837">
        <v>0.33329999999999999</v>
      </c>
      <c r="S90" s="850">
        <v>33.33</v>
      </c>
    </row>
    <row r="91" spans="1:19" ht="14.4" customHeight="1" x14ac:dyDescent="0.3">
      <c r="A91" s="831" t="s">
        <v>3098</v>
      </c>
      <c r="B91" s="832" t="s">
        <v>3131</v>
      </c>
      <c r="C91" s="832" t="s">
        <v>563</v>
      </c>
      <c r="D91" s="832" t="s">
        <v>2115</v>
      </c>
      <c r="E91" s="832" t="s">
        <v>3095</v>
      </c>
      <c r="F91" s="832" t="s">
        <v>3152</v>
      </c>
      <c r="G91" s="832" t="s">
        <v>3153</v>
      </c>
      <c r="H91" s="849">
        <v>1</v>
      </c>
      <c r="I91" s="849">
        <v>354</v>
      </c>
      <c r="J91" s="832">
        <v>0.49859154929577465</v>
      </c>
      <c r="K91" s="832">
        <v>354</v>
      </c>
      <c r="L91" s="849">
        <v>2</v>
      </c>
      <c r="M91" s="849">
        <v>710</v>
      </c>
      <c r="N91" s="832">
        <v>1</v>
      </c>
      <c r="O91" s="832">
        <v>355</v>
      </c>
      <c r="P91" s="849"/>
      <c r="Q91" s="849"/>
      <c r="R91" s="837"/>
      <c r="S91" s="850"/>
    </row>
    <row r="92" spans="1:19" ht="14.4" customHeight="1" x14ac:dyDescent="0.3">
      <c r="A92" s="831" t="s">
        <v>3098</v>
      </c>
      <c r="B92" s="832" t="s">
        <v>3131</v>
      </c>
      <c r="C92" s="832" t="s">
        <v>563</v>
      </c>
      <c r="D92" s="832" t="s">
        <v>2115</v>
      </c>
      <c r="E92" s="832" t="s">
        <v>3095</v>
      </c>
      <c r="F92" s="832" t="s">
        <v>3152</v>
      </c>
      <c r="G92" s="832" t="s">
        <v>3154</v>
      </c>
      <c r="H92" s="849">
        <v>1</v>
      </c>
      <c r="I92" s="849">
        <v>354</v>
      </c>
      <c r="J92" s="832"/>
      <c r="K92" s="832">
        <v>354</v>
      </c>
      <c r="L92" s="849"/>
      <c r="M92" s="849"/>
      <c r="N92" s="832"/>
      <c r="O92" s="832"/>
      <c r="P92" s="849">
        <v>1</v>
      </c>
      <c r="Q92" s="849">
        <v>355</v>
      </c>
      <c r="R92" s="837"/>
      <c r="S92" s="850">
        <v>355</v>
      </c>
    </row>
    <row r="93" spans="1:19" ht="14.4" customHeight="1" x14ac:dyDescent="0.3">
      <c r="A93" s="831" t="s">
        <v>3098</v>
      </c>
      <c r="B93" s="832" t="s">
        <v>3131</v>
      </c>
      <c r="C93" s="832" t="s">
        <v>563</v>
      </c>
      <c r="D93" s="832" t="s">
        <v>2115</v>
      </c>
      <c r="E93" s="832" t="s">
        <v>3095</v>
      </c>
      <c r="F93" s="832" t="s">
        <v>3117</v>
      </c>
      <c r="G93" s="832" t="s">
        <v>3118</v>
      </c>
      <c r="H93" s="849">
        <v>4</v>
      </c>
      <c r="I93" s="849">
        <v>148</v>
      </c>
      <c r="J93" s="832">
        <v>0.8</v>
      </c>
      <c r="K93" s="832">
        <v>37</v>
      </c>
      <c r="L93" s="849">
        <v>5</v>
      </c>
      <c r="M93" s="849">
        <v>185</v>
      </c>
      <c r="N93" s="832">
        <v>1</v>
      </c>
      <c r="O93" s="832">
        <v>37</v>
      </c>
      <c r="P93" s="849">
        <v>8</v>
      </c>
      <c r="Q93" s="849">
        <v>296</v>
      </c>
      <c r="R93" s="837">
        <v>1.6</v>
      </c>
      <c r="S93" s="850">
        <v>37</v>
      </c>
    </row>
    <row r="94" spans="1:19" ht="14.4" customHeight="1" x14ac:dyDescent="0.3">
      <c r="A94" s="831" t="s">
        <v>3098</v>
      </c>
      <c r="B94" s="832" t="s">
        <v>3131</v>
      </c>
      <c r="C94" s="832" t="s">
        <v>563</v>
      </c>
      <c r="D94" s="832" t="s">
        <v>2115</v>
      </c>
      <c r="E94" s="832" t="s">
        <v>3095</v>
      </c>
      <c r="F94" s="832" t="s">
        <v>3117</v>
      </c>
      <c r="G94" s="832" t="s">
        <v>3119</v>
      </c>
      <c r="H94" s="849">
        <v>12</v>
      </c>
      <c r="I94" s="849">
        <v>444</v>
      </c>
      <c r="J94" s="832">
        <v>6</v>
      </c>
      <c r="K94" s="832">
        <v>37</v>
      </c>
      <c r="L94" s="849">
        <v>2</v>
      </c>
      <c r="M94" s="849">
        <v>74</v>
      </c>
      <c r="N94" s="832">
        <v>1</v>
      </c>
      <c r="O94" s="832">
        <v>37</v>
      </c>
      <c r="P94" s="849">
        <v>4</v>
      </c>
      <c r="Q94" s="849">
        <v>148</v>
      </c>
      <c r="R94" s="837">
        <v>2</v>
      </c>
      <c r="S94" s="850">
        <v>37</v>
      </c>
    </row>
    <row r="95" spans="1:19" ht="14.4" customHeight="1" x14ac:dyDescent="0.3">
      <c r="A95" s="831" t="s">
        <v>3098</v>
      </c>
      <c r="B95" s="832" t="s">
        <v>3131</v>
      </c>
      <c r="C95" s="832" t="s">
        <v>563</v>
      </c>
      <c r="D95" s="832" t="s">
        <v>2115</v>
      </c>
      <c r="E95" s="832" t="s">
        <v>3095</v>
      </c>
      <c r="F95" s="832" t="s">
        <v>3125</v>
      </c>
      <c r="G95" s="832" t="s">
        <v>3126</v>
      </c>
      <c r="H95" s="849">
        <v>11</v>
      </c>
      <c r="I95" s="849">
        <v>1441</v>
      </c>
      <c r="J95" s="832">
        <v>10.916666666666666</v>
      </c>
      <c r="K95" s="832">
        <v>131</v>
      </c>
      <c r="L95" s="849">
        <v>1</v>
      </c>
      <c r="M95" s="849">
        <v>132</v>
      </c>
      <c r="N95" s="832">
        <v>1</v>
      </c>
      <c r="O95" s="832">
        <v>132</v>
      </c>
      <c r="P95" s="849">
        <v>15</v>
      </c>
      <c r="Q95" s="849">
        <v>1980</v>
      </c>
      <c r="R95" s="837">
        <v>15</v>
      </c>
      <c r="S95" s="850">
        <v>132</v>
      </c>
    </row>
    <row r="96" spans="1:19" ht="14.4" customHeight="1" x14ac:dyDescent="0.3">
      <c r="A96" s="831" t="s">
        <v>3098</v>
      </c>
      <c r="B96" s="832" t="s">
        <v>3131</v>
      </c>
      <c r="C96" s="832" t="s">
        <v>563</v>
      </c>
      <c r="D96" s="832" t="s">
        <v>2115</v>
      </c>
      <c r="E96" s="832" t="s">
        <v>3095</v>
      </c>
      <c r="F96" s="832" t="s">
        <v>3125</v>
      </c>
      <c r="G96" s="832" t="s">
        <v>3127</v>
      </c>
      <c r="H96" s="849">
        <v>8</v>
      </c>
      <c r="I96" s="849">
        <v>1048</v>
      </c>
      <c r="J96" s="832">
        <v>0.41786283891547049</v>
      </c>
      <c r="K96" s="832">
        <v>131</v>
      </c>
      <c r="L96" s="849">
        <v>19</v>
      </c>
      <c r="M96" s="849">
        <v>2508</v>
      </c>
      <c r="N96" s="832">
        <v>1</v>
      </c>
      <c r="O96" s="832">
        <v>132</v>
      </c>
      <c r="P96" s="849">
        <v>10</v>
      </c>
      <c r="Q96" s="849">
        <v>1320</v>
      </c>
      <c r="R96" s="837">
        <v>0.52631578947368418</v>
      </c>
      <c r="S96" s="850">
        <v>132</v>
      </c>
    </row>
    <row r="97" spans="1:19" ht="14.4" customHeight="1" x14ac:dyDescent="0.3">
      <c r="A97" s="831" t="s">
        <v>3098</v>
      </c>
      <c r="B97" s="832" t="s">
        <v>3131</v>
      </c>
      <c r="C97" s="832" t="s">
        <v>563</v>
      </c>
      <c r="D97" s="832" t="s">
        <v>2115</v>
      </c>
      <c r="E97" s="832" t="s">
        <v>3095</v>
      </c>
      <c r="F97" s="832" t="s">
        <v>3155</v>
      </c>
      <c r="G97" s="832" t="s">
        <v>3156</v>
      </c>
      <c r="H97" s="849">
        <v>1</v>
      </c>
      <c r="I97" s="849">
        <v>177</v>
      </c>
      <c r="J97" s="832">
        <v>0.33333333333333331</v>
      </c>
      <c r="K97" s="832">
        <v>177</v>
      </c>
      <c r="L97" s="849">
        <v>3</v>
      </c>
      <c r="M97" s="849">
        <v>531</v>
      </c>
      <c r="N97" s="832">
        <v>1</v>
      </c>
      <c r="O97" s="832">
        <v>177</v>
      </c>
      <c r="P97" s="849">
        <v>10</v>
      </c>
      <c r="Q97" s="849">
        <v>1780</v>
      </c>
      <c r="R97" s="837">
        <v>3.3521657250470809</v>
      </c>
      <c r="S97" s="850">
        <v>178</v>
      </c>
    </row>
    <row r="98" spans="1:19" ht="14.4" customHeight="1" x14ac:dyDescent="0.3">
      <c r="A98" s="831" t="s">
        <v>3098</v>
      </c>
      <c r="B98" s="832" t="s">
        <v>3131</v>
      </c>
      <c r="C98" s="832" t="s">
        <v>563</v>
      </c>
      <c r="D98" s="832" t="s">
        <v>2115</v>
      </c>
      <c r="E98" s="832" t="s">
        <v>3095</v>
      </c>
      <c r="F98" s="832" t="s">
        <v>3155</v>
      </c>
      <c r="G98" s="832" t="s">
        <v>3157</v>
      </c>
      <c r="H98" s="849">
        <v>13</v>
      </c>
      <c r="I98" s="849">
        <v>2301</v>
      </c>
      <c r="J98" s="832">
        <v>1.625</v>
      </c>
      <c r="K98" s="832">
        <v>177</v>
      </c>
      <c r="L98" s="849">
        <v>8</v>
      </c>
      <c r="M98" s="849">
        <v>1416</v>
      </c>
      <c r="N98" s="832">
        <v>1</v>
      </c>
      <c r="O98" s="832">
        <v>177</v>
      </c>
      <c r="P98" s="849">
        <v>7</v>
      </c>
      <c r="Q98" s="849">
        <v>1246</v>
      </c>
      <c r="R98" s="837">
        <v>0.87994350282485878</v>
      </c>
      <c r="S98" s="850">
        <v>178</v>
      </c>
    </row>
    <row r="99" spans="1:19" ht="14.4" customHeight="1" x14ac:dyDescent="0.3">
      <c r="A99" s="831" t="s">
        <v>3098</v>
      </c>
      <c r="B99" s="832" t="s">
        <v>3131</v>
      </c>
      <c r="C99" s="832" t="s">
        <v>563</v>
      </c>
      <c r="D99" s="832" t="s">
        <v>2118</v>
      </c>
      <c r="E99" s="832" t="s">
        <v>3095</v>
      </c>
      <c r="F99" s="832" t="s">
        <v>3136</v>
      </c>
      <c r="G99" s="832" t="s">
        <v>3138</v>
      </c>
      <c r="H99" s="849">
        <v>1</v>
      </c>
      <c r="I99" s="849">
        <v>122</v>
      </c>
      <c r="J99" s="832"/>
      <c r="K99" s="832">
        <v>122</v>
      </c>
      <c r="L99" s="849"/>
      <c r="M99" s="849"/>
      <c r="N99" s="832"/>
      <c r="O99" s="832"/>
      <c r="P99" s="849">
        <v>1</v>
      </c>
      <c r="Q99" s="849">
        <v>122</v>
      </c>
      <c r="R99" s="837"/>
      <c r="S99" s="850">
        <v>122</v>
      </c>
    </row>
    <row r="100" spans="1:19" ht="14.4" customHeight="1" x14ac:dyDescent="0.3">
      <c r="A100" s="831" t="s">
        <v>3098</v>
      </c>
      <c r="B100" s="832" t="s">
        <v>3131</v>
      </c>
      <c r="C100" s="832" t="s">
        <v>563</v>
      </c>
      <c r="D100" s="832" t="s">
        <v>2118</v>
      </c>
      <c r="E100" s="832" t="s">
        <v>3095</v>
      </c>
      <c r="F100" s="832" t="s">
        <v>3096</v>
      </c>
      <c r="G100" s="832" t="s">
        <v>3097</v>
      </c>
      <c r="H100" s="849">
        <v>3</v>
      </c>
      <c r="I100" s="849">
        <v>111</v>
      </c>
      <c r="J100" s="832"/>
      <c r="K100" s="832">
        <v>37</v>
      </c>
      <c r="L100" s="849"/>
      <c r="M100" s="849"/>
      <c r="N100" s="832"/>
      <c r="O100" s="832"/>
      <c r="P100" s="849">
        <v>5</v>
      </c>
      <c r="Q100" s="849">
        <v>185</v>
      </c>
      <c r="R100" s="837"/>
      <c r="S100" s="850">
        <v>37</v>
      </c>
    </row>
    <row r="101" spans="1:19" ht="14.4" customHeight="1" x14ac:dyDescent="0.3">
      <c r="A101" s="831" t="s">
        <v>3098</v>
      </c>
      <c r="B101" s="832" t="s">
        <v>3131</v>
      </c>
      <c r="C101" s="832" t="s">
        <v>563</v>
      </c>
      <c r="D101" s="832" t="s">
        <v>2118</v>
      </c>
      <c r="E101" s="832" t="s">
        <v>3095</v>
      </c>
      <c r="F101" s="832" t="s">
        <v>3114</v>
      </c>
      <c r="G101" s="832" t="s">
        <v>3116</v>
      </c>
      <c r="H101" s="849">
        <v>1</v>
      </c>
      <c r="I101" s="849">
        <v>33.33</v>
      </c>
      <c r="J101" s="832"/>
      <c r="K101" s="832">
        <v>33.33</v>
      </c>
      <c r="L101" s="849"/>
      <c r="M101" s="849"/>
      <c r="N101" s="832"/>
      <c r="O101" s="832"/>
      <c r="P101" s="849">
        <v>1</v>
      </c>
      <c r="Q101" s="849">
        <v>33.33</v>
      </c>
      <c r="R101" s="837"/>
      <c r="S101" s="850">
        <v>33.33</v>
      </c>
    </row>
    <row r="102" spans="1:19" ht="14.4" customHeight="1" x14ac:dyDescent="0.3">
      <c r="A102" s="831" t="s">
        <v>3098</v>
      </c>
      <c r="B102" s="832" t="s">
        <v>3131</v>
      </c>
      <c r="C102" s="832" t="s">
        <v>563</v>
      </c>
      <c r="D102" s="832" t="s">
        <v>2118</v>
      </c>
      <c r="E102" s="832" t="s">
        <v>3095</v>
      </c>
      <c r="F102" s="832" t="s">
        <v>3152</v>
      </c>
      <c r="G102" s="832" t="s">
        <v>3154</v>
      </c>
      <c r="H102" s="849">
        <v>1</v>
      </c>
      <c r="I102" s="849">
        <v>354</v>
      </c>
      <c r="J102" s="832"/>
      <c r="K102" s="832">
        <v>354</v>
      </c>
      <c r="L102" s="849"/>
      <c r="M102" s="849"/>
      <c r="N102" s="832"/>
      <c r="O102" s="832"/>
      <c r="P102" s="849">
        <v>1</v>
      </c>
      <c r="Q102" s="849">
        <v>355</v>
      </c>
      <c r="R102" s="837"/>
      <c r="S102" s="850">
        <v>355</v>
      </c>
    </row>
    <row r="103" spans="1:19" ht="14.4" customHeight="1" x14ac:dyDescent="0.3">
      <c r="A103" s="831" t="s">
        <v>3098</v>
      </c>
      <c r="B103" s="832" t="s">
        <v>3131</v>
      </c>
      <c r="C103" s="832" t="s">
        <v>563</v>
      </c>
      <c r="D103" s="832" t="s">
        <v>2118</v>
      </c>
      <c r="E103" s="832" t="s">
        <v>3095</v>
      </c>
      <c r="F103" s="832" t="s">
        <v>3117</v>
      </c>
      <c r="G103" s="832" t="s">
        <v>3119</v>
      </c>
      <c r="H103" s="849">
        <v>1</v>
      </c>
      <c r="I103" s="849">
        <v>37</v>
      </c>
      <c r="J103" s="832"/>
      <c r="K103" s="832">
        <v>37</v>
      </c>
      <c r="L103" s="849"/>
      <c r="M103" s="849"/>
      <c r="N103" s="832"/>
      <c r="O103" s="832"/>
      <c r="P103" s="849">
        <v>2</v>
      </c>
      <c r="Q103" s="849">
        <v>74</v>
      </c>
      <c r="R103" s="837"/>
      <c r="S103" s="850">
        <v>37</v>
      </c>
    </row>
    <row r="104" spans="1:19" ht="14.4" customHeight="1" x14ac:dyDescent="0.3">
      <c r="A104" s="831" t="s">
        <v>3098</v>
      </c>
      <c r="B104" s="832" t="s">
        <v>3131</v>
      </c>
      <c r="C104" s="832" t="s">
        <v>563</v>
      </c>
      <c r="D104" s="832" t="s">
        <v>2118</v>
      </c>
      <c r="E104" s="832" t="s">
        <v>3095</v>
      </c>
      <c r="F104" s="832" t="s">
        <v>3123</v>
      </c>
      <c r="G104" s="832" t="s">
        <v>3124</v>
      </c>
      <c r="H104" s="849"/>
      <c r="I104" s="849"/>
      <c r="J104" s="832"/>
      <c r="K104" s="832"/>
      <c r="L104" s="849"/>
      <c r="M104" s="849"/>
      <c r="N104" s="832"/>
      <c r="O104" s="832"/>
      <c r="P104" s="849">
        <v>1</v>
      </c>
      <c r="Q104" s="849">
        <v>32</v>
      </c>
      <c r="R104" s="837"/>
      <c r="S104" s="850">
        <v>32</v>
      </c>
    </row>
    <row r="105" spans="1:19" ht="14.4" customHeight="1" x14ac:dyDescent="0.3">
      <c r="A105" s="831" t="s">
        <v>3098</v>
      </c>
      <c r="B105" s="832" t="s">
        <v>3131</v>
      </c>
      <c r="C105" s="832" t="s">
        <v>563</v>
      </c>
      <c r="D105" s="832" t="s">
        <v>2120</v>
      </c>
      <c r="E105" s="832" t="s">
        <v>3095</v>
      </c>
      <c r="F105" s="832" t="s">
        <v>3096</v>
      </c>
      <c r="G105" s="832" t="s">
        <v>3108</v>
      </c>
      <c r="H105" s="849"/>
      <c r="I105" s="849"/>
      <c r="J105" s="832"/>
      <c r="K105" s="832"/>
      <c r="L105" s="849"/>
      <c r="M105" s="849"/>
      <c r="N105" s="832"/>
      <c r="O105" s="832"/>
      <c r="P105" s="849">
        <v>5</v>
      </c>
      <c r="Q105" s="849">
        <v>185</v>
      </c>
      <c r="R105" s="837"/>
      <c r="S105" s="850">
        <v>37</v>
      </c>
    </row>
    <row r="106" spans="1:19" ht="14.4" customHeight="1" x14ac:dyDescent="0.3">
      <c r="A106" s="831" t="s">
        <v>3098</v>
      </c>
      <c r="B106" s="832" t="s">
        <v>3131</v>
      </c>
      <c r="C106" s="832" t="s">
        <v>563</v>
      </c>
      <c r="D106" s="832" t="s">
        <v>2120</v>
      </c>
      <c r="E106" s="832" t="s">
        <v>3095</v>
      </c>
      <c r="F106" s="832" t="s">
        <v>3096</v>
      </c>
      <c r="G106" s="832" t="s">
        <v>3097</v>
      </c>
      <c r="H106" s="849"/>
      <c r="I106" s="849"/>
      <c r="J106" s="832"/>
      <c r="K106" s="832"/>
      <c r="L106" s="849"/>
      <c r="M106" s="849"/>
      <c r="N106" s="832"/>
      <c r="O106" s="832"/>
      <c r="P106" s="849">
        <v>5</v>
      </c>
      <c r="Q106" s="849">
        <v>185</v>
      </c>
      <c r="R106" s="837"/>
      <c r="S106" s="850">
        <v>37</v>
      </c>
    </row>
    <row r="107" spans="1:19" ht="14.4" customHeight="1" x14ac:dyDescent="0.3">
      <c r="A107" s="831" t="s">
        <v>3098</v>
      </c>
      <c r="B107" s="832" t="s">
        <v>3131</v>
      </c>
      <c r="C107" s="832" t="s">
        <v>563</v>
      </c>
      <c r="D107" s="832" t="s">
        <v>2121</v>
      </c>
      <c r="E107" s="832" t="s">
        <v>3095</v>
      </c>
      <c r="F107" s="832" t="s">
        <v>3096</v>
      </c>
      <c r="G107" s="832" t="s">
        <v>3108</v>
      </c>
      <c r="H107" s="849"/>
      <c r="I107" s="849"/>
      <c r="J107" s="832"/>
      <c r="K107" s="832"/>
      <c r="L107" s="849"/>
      <c r="M107" s="849"/>
      <c r="N107" s="832"/>
      <c r="O107" s="832"/>
      <c r="P107" s="849">
        <v>2</v>
      </c>
      <c r="Q107" s="849">
        <v>74</v>
      </c>
      <c r="R107" s="837"/>
      <c r="S107" s="850">
        <v>37</v>
      </c>
    </row>
    <row r="108" spans="1:19" ht="14.4" customHeight="1" x14ac:dyDescent="0.3">
      <c r="A108" s="831" t="s">
        <v>3098</v>
      </c>
      <c r="B108" s="832" t="s">
        <v>3131</v>
      </c>
      <c r="C108" s="832" t="s">
        <v>563</v>
      </c>
      <c r="D108" s="832" t="s">
        <v>2121</v>
      </c>
      <c r="E108" s="832" t="s">
        <v>3095</v>
      </c>
      <c r="F108" s="832" t="s">
        <v>3096</v>
      </c>
      <c r="G108" s="832" t="s">
        <v>3097</v>
      </c>
      <c r="H108" s="849"/>
      <c r="I108" s="849"/>
      <c r="J108" s="832"/>
      <c r="K108" s="832"/>
      <c r="L108" s="849"/>
      <c r="M108" s="849"/>
      <c r="N108" s="832"/>
      <c r="O108" s="832"/>
      <c r="P108" s="849">
        <v>1</v>
      </c>
      <c r="Q108" s="849">
        <v>37</v>
      </c>
      <c r="R108" s="837"/>
      <c r="S108" s="850">
        <v>37</v>
      </c>
    </row>
    <row r="109" spans="1:19" ht="14.4" customHeight="1" x14ac:dyDescent="0.3">
      <c r="A109" s="831" t="s">
        <v>3098</v>
      </c>
      <c r="B109" s="832" t="s">
        <v>3131</v>
      </c>
      <c r="C109" s="832" t="s">
        <v>563</v>
      </c>
      <c r="D109" s="832" t="s">
        <v>2121</v>
      </c>
      <c r="E109" s="832" t="s">
        <v>3095</v>
      </c>
      <c r="F109" s="832" t="s">
        <v>3114</v>
      </c>
      <c r="G109" s="832" t="s">
        <v>3115</v>
      </c>
      <c r="H109" s="849">
        <v>1</v>
      </c>
      <c r="I109" s="849">
        <v>33.33</v>
      </c>
      <c r="J109" s="832"/>
      <c r="K109" s="832">
        <v>33.33</v>
      </c>
      <c r="L109" s="849"/>
      <c r="M109" s="849"/>
      <c r="N109" s="832"/>
      <c r="O109" s="832"/>
      <c r="P109" s="849"/>
      <c r="Q109" s="849"/>
      <c r="R109" s="837"/>
      <c r="S109" s="850"/>
    </row>
    <row r="110" spans="1:19" ht="14.4" customHeight="1" x14ac:dyDescent="0.3">
      <c r="A110" s="831" t="s">
        <v>3098</v>
      </c>
      <c r="B110" s="832" t="s">
        <v>3131</v>
      </c>
      <c r="C110" s="832" t="s">
        <v>563</v>
      </c>
      <c r="D110" s="832" t="s">
        <v>2121</v>
      </c>
      <c r="E110" s="832" t="s">
        <v>3095</v>
      </c>
      <c r="F110" s="832" t="s">
        <v>3155</v>
      </c>
      <c r="G110" s="832" t="s">
        <v>3156</v>
      </c>
      <c r="H110" s="849">
        <v>1</v>
      </c>
      <c r="I110" s="849">
        <v>177</v>
      </c>
      <c r="J110" s="832"/>
      <c r="K110" s="832">
        <v>177</v>
      </c>
      <c r="L110" s="849"/>
      <c r="M110" s="849"/>
      <c r="N110" s="832"/>
      <c r="O110" s="832"/>
      <c r="P110" s="849"/>
      <c r="Q110" s="849"/>
      <c r="R110" s="837"/>
      <c r="S110" s="850"/>
    </row>
    <row r="111" spans="1:19" ht="14.4" customHeight="1" x14ac:dyDescent="0.3">
      <c r="A111" s="831" t="s">
        <v>3098</v>
      </c>
      <c r="B111" s="832" t="s">
        <v>3131</v>
      </c>
      <c r="C111" s="832" t="s">
        <v>563</v>
      </c>
      <c r="D111" s="832" t="s">
        <v>2122</v>
      </c>
      <c r="E111" s="832" t="s">
        <v>3100</v>
      </c>
      <c r="F111" s="832" t="s">
        <v>3101</v>
      </c>
      <c r="G111" s="832" t="s">
        <v>3102</v>
      </c>
      <c r="H111" s="849">
        <v>2.8</v>
      </c>
      <c r="I111" s="849">
        <v>303.10000000000002</v>
      </c>
      <c r="J111" s="832"/>
      <c r="K111" s="832">
        <v>108.25000000000001</v>
      </c>
      <c r="L111" s="849"/>
      <c r="M111" s="849"/>
      <c r="N111" s="832"/>
      <c r="O111" s="832"/>
      <c r="P111" s="849"/>
      <c r="Q111" s="849"/>
      <c r="R111" s="837"/>
      <c r="S111" s="850"/>
    </row>
    <row r="112" spans="1:19" ht="14.4" customHeight="1" x14ac:dyDescent="0.3">
      <c r="A112" s="831" t="s">
        <v>3098</v>
      </c>
      <c r="B112" s="832" t="s">
        <v>3131</v>
      </c>
      <c r="C112" s="832" t="s">
        <v>563</v>
      </c>
      <c r="D112" s="832" t="s">
        <v>2122</v>
      </c>
      <c r="E112" s="832" t="s">
        <v>3100</v>
      </c>
      <c r="F112" s="832" t="s">
        <v>3103</v>
      </c>
      <c r="G112" s="832" t="s">
        <v>1848</v>
      </c>
      <c r="H112" s="849">
        <v>1.4</v>
      </c>
      <c r="I112" s="849">
        <v>85.96</v>
      </c>
      <c r="J112" s="832"/>
      <c r="K112" s="832">
        <v>61.4</v>
      </c>
      <c r="L112" s="849"/>
      <c r="M112" s="849"/>
      <c r="N112" s="832"/>
      <c r="O112" s="832"/>
      <c r="P112" s="849"/>
      <c r="Q112" s="849"/>
      <c r="R112" s="837"/>
      <c r="S112" s="850"/>
    </row>
    <row r="113" spans="1:19" ht="14.4" customHeight="1" x14ac:dyDescent="0.3">
      <c r="A113" s="831" t="s">
        <v>3098</v>
      </c>
      <c r="B113" s="832" t="s">
        <v>3131</v>
      </c>
      <c r="C113" s="832" t="s">
        <v>563</v>
      </c>
      <c r="D113" s="832" t="s">
        <v>2122</v>
      </c>
      <c r="E113" s="832" t="s">
        <v>3100</v>
      </c>
      <c r="F113" s="832" t="s">
        <v>3105</v>
      </c>
      <c r="G113" s="832" t="s">
        <v>3107</v>
      </c>
      <c r="H113" s="849">
        <v>14</v>
      </c>
      <c r="I113" s="849">
        <v>795.76</v>
      </c>
      <c r="J113" s="832"/>
      <c r="K113" s="832">
        <v>56.839999999999996</v>
      </c>
      <c r="L113" s="849"/>
      <c r="M113" s="849"/>
      <c r="N113" s="832"/>
      <c r="O113" s="832"/>
      <c r="P113" s="849"/>
      <c r="Q113" s="849"/>
      <c r="R113" s="837"/>
      <c r="S113" s="850"/>
    </row>
    <row r="114" spans="1:19" ht="14.4" customHeight="1" x14ac:dyDescent="0.3">
      <c r="A114" s="831" t="s">
        <v>3098</v>
      </c>
      <c r="B114" s="832" t="s">
        <v>3131</v>
      </c>
      <c r="C114" s="832" t="s">
        <v>563</v>
      </c>
      <c r="D114" s="832" t="s">
        <v>2122</v>
      </c>
      <c r="E114" s="832" t="s">
        <v>3095</v>
      </c>
      <c r="F114" s="832" t="s">
        <v>3136</v>
      </c>
      <c r="G114" s="832" t="s">
        <v>3137</v>
      </c>
      <c r="H114" s="849"/>
      <c r="I114" s="849"/>
      <c r="J114" s="832"/>
      <c r="K114" s="832"/>
      <c r="L114" s="849">
        <v>1</v>
      </c>
      <c r="M114" s="849">
        <v>122</v>
      </c>
      <c r="N114" s="832">
        <v>1</v>
      </c>
      <c r="O114" s="832">
        <v>122</v>
      </c>
      <c r="P114" s="849"/>
      <c r="Q114" s="849"/>
      <c r="R114" s="837"/>
      <c r="S114" s="850"/>
    </row>
    <row r="115" spans="1:19" ht="14.4" customHeight="1" x14ac:dyDescent="0.3">
      <c r="A115" s="831" t="s">
        <v>3098</v>
      </c>
      <c r="B115" s="832" t="s">
        <v>3131</v>
      </c>
      <c r="C115" s="832" t="s">
        <v>563</v>
      </c>
      <c r="D115" s="832" t="s">
        <v>2122</v>
      </c>
      <c r="E115" s="832" t="s">
        <v>3095</v>
      </c>
      <c r="F115" s="832" t="s">
        <v>3136</v>
      </c>
      <c r="G115" s="832" t="s">
        <v>3138</v>
      </c>
      <c r="H115" s="849">
        <v>2</v>
      </c>
      <c r="I115" s="849">
        <v>244</v>
      </c>
      <c r="J115" s="832">
        <v>1</v>
      </c>
      <c r="K115" s="832">
        <v>122</v>
      </c>
      <c r="L115" s="849">
        <v>2</v>
      </c>
      <c r="M115" s="849">
        <v>244</v>
      </c>
      <c r="N115" s="832">
        <v>1</v>
      </c>
      <c r="O115" s="832">
        <v>122</v>
      </c>
      <c r="P115" s="849"/>
      <c r="Q115" s="849"/>
      <c r="R115" s="837"/>
      <c r="S115" s="850"/>
    </row>
    <row r="116" spans="1:19" ht="14.4" customHeight="1" x14ac:dyDescent="0.3">
      <c r="A116" s="831" t="s">
        <v>3098</v>
      </c>
      <c r="B116" s="832" t="s">
        <v>3131</v>
      </c>
      <c r="C116" s="832" t="s">
        <v>563</v>
      </c>
      <c r="D116" s="832" t="s">
        <v>2122</v>
      </c>
      <c r="E116" s="832" t="s">
        <v>3095</v>
      </c>
      <c r="F116" s="832" t="s">
        <v>3096</v>
      </c>
      <c r="G116" s="832" t="s">
        <v>3108</v>
      </c>
      <c r="H116" s="849">
        <v>6</v>
      </c>
      <c r="I116" s="849">
        <v>222</v>
      </c>
      <c r="J116" s="832">
        <v>0.8571428571428571</v>
      </c>
      <c r="K116" s="832">
        <v>37</v>
      </c>
      <c r="L116" s="849">
        <v>7</v>
      </c>
      <c r="M116" s="849">
        <v>259</v>
      </c>
      <c r="N116" s="832">
        <v>1</v>
      </c>
      <c r="O116" s="832">
        <v>37</v>
      </c>
      <c r="P116" s="849">
        <v>1</v>
      </c>
      <c r="Q116" s="849">
        <v>37</v>
      </c>
      <c r="R116" s="837">
        <v>0.14285714285714285</v>
      </c>
      <c r="S116" s="850">
        <v>37</v>
      </c>
    </row>
    <row r="117" spans="1:19" ht="14.4" customHeight="1" x14ac:dyDescent="0.3">
      <c r="A117" s="831" t="s">
        <v>3098</v>
      </c>
      <c r="B117" s="832" t="s">
        <v>3131</v>
      </c>
      <c r="C117" s="832" t="s">
        <v>563</v>
      </c>
      <c r="D117" s="832" t="s">
        <v>2122</v>
      </c>
      <c r="E117" s="832" t="s">
        <v>3095</v>
      </c>
      <c r="F117" s="832" t="s">
        <v>3096</v>
      </c>
      <c r="G117" s="832" t="s">
        <v>3097</v>
      </c>
      <c r="H117" s="849">
        <v>6</v>
      </c>
      <c r="I117" s="849">
        <v>222</v>
      </c>
      <c r="J117" s="832">
        <v>0.46153846153846156</v>
      </c>
      <c r="K117" s="832">
        <v>37</v>
      </c>
      <c r="L117" s="849">
        <v>13</v>
      </c>
      <c r="M117" s="849">
        <v>481</v>
      </c>
      <c r="N117" s="832">
        <v>1</v>
      </c>
      <c r="O117" s="832">
        <v>37</v>
      </c>
      <c r="P117" s="849">
        <v>1</v>
      </c>
      <c r="Q117" s="849">
        <v>37</v>
      </c>
      <c r="R117" s="837">
        <v>7.6923076923076927E-2</v>
      </c>
      <c r="S117" s="850">
        <v>37</v>
      </c>
    </row>
    <row r="118" spans="1:19" ht="14.4" customHeight="1" x14ac:dyDescent="0.3">
      <c r="A118" s="831" t="s">
        <v>3098</v>
      </c>
      <c r="B118" s="832" t="s">
        <v>3131</v>
      </c>
      <c r="C118" s="832" t="s">
        <v>563</v>
      </c>
      <c r="D118" s="832" t="s">
        <v>2122</v>
      </c>
      <c r="E118" s="832" t="s">
        <v>3095</v>
      </c>
      <c r="F118" s="832" t="s">
        <v>3146</v>
      </c>
      <c r="G118" s="832" t="s">
        <v>3147</v>
      </c>
      <c r="H118" s="849"/>
      <c r="I118" s="849"/>
      <c r="J118" s="832"/>
      <c r="K118" s="832"/>
      <c r="L118" s="849">
        <v>1</v>
      </c>
      <c r="M118" s="849">
        <v>444</v>
      </c>
      <c r="N118" s="832">
        <v>1</v>
      </c>
      <c r="O118" s="832">
        <v>444</v>
      </c>
      <c r="P118" s="849"/>
      <c r="Q118" s="849"/>
      <c r="R118" s="837"/>
      <c r="S118" s="850"/>
    </row>
    <row r="119" spans="1:19" ht="14.4" customHeight="1" x14ac:dyDescent="0.3">
      <c r="A119" s="831" t="s">
        <v>3098</v>
      </c>
      <c r="B119" s="832" t="s">
        <v>3131</v>
      </c>
      <c r="C119" s="832" t="s">
        <v>563</v>
      </c>
      <c r="D119" s="832" t="s">
        <v>2122</v>
      </c>
      <c r="E119" s="832" t="s">
        <v>3095</v>
      </c>
      <c r="F119" s="832" t="s">
        <v>3146</v>
      </c>
      <c r="G119" s="832" t="s">
        <v>3148</v>
      </c>
      <c r="H119" s="849"/>
      <c r="I119" s="849"/>
      <c r="J119" s="832"/>
      <c r="K119" s="832"/>
      <c r="L119" s="849">
        <v>1</v>
      </c>
      <c r="M119" s="849">
        <v>444</v>
      </c>
      <c r="N119" s="832">
        <v>1</v>
      </c>
      <c r="O119" s="832">
        <v>444</v>
      </c>
      <c r="P119" s="849"/>
      <c r="Q119" s="849"/>
      <c r="R119" s="837"/>
      <c r="S119" s="850"/>
    </row>
    <row r="120" spans="1:19" ht="14.4" customHeight="1" x14ac:dyDescent="0.3">
      <c r="A120" s="831" t="s">
        <v>3098</v>
      </c>
      <c r="B120" s="832" t="s">
        <v>3131</v>
      </c>
      <c r="C120" s="832" t="s">
        <v>563</v>
      </c>
      <c r="D120" s="832" t="s">
        <v>2122</v>
      </c>
      <c r="E120" s="832" t="s">
        <v>3095</v>
      </c>
      <c r="F120" s="832" t="s">
        <v>3149</v>
      </c>
      <c r="G120" s="832" t="s">
        <v>3150</v>
      </c>
      <c r="H120" s="849"/>
      <c r="I120" s="849"/>
      <c r="J120" s="832"/>
      <c r="K120" s="832"/>
      <c r="L120" s="849">
        <v>2</v>
      </c>
      <c r="M120" s="849">
        <v>446</v>
      </c>
      <c r="N120" s="832">
        <v>1</v>
      </c>
      <c r="O120" s="832">
        <v>223</v>
      </c>
      <c r="P120" s="849"/>
      <c r="Q120" s="849"/>
      <c r="R120" s="837"/>
      <c r="S120" s="850"/>
    </row>
    <row r="121" spans="1:19" ht="14.4" customHeight="1" x14ac:dyDescent="0.3">
      <c r="A121" s="831" t="s">
        <v>3098</v>
      </c>
      <c r="B121" s="832" t="s">
        <v>3131</v>
      </c>
      <c r="C121" s="832" t="s">
        <v>563</v>
      </c>
      <c r="D121" s="832" t="s">
        <v>2122</v>
      </c>
      <c r="E121" s="832" t="s">
        <v>3095</v>
      </c>
      <c r="F121" s="832" t="s">
        <v>3114</v>
      </c>
      <c r="G121" s="832" t="s">
        <v>3115</v>
      </c>
      <c r="H121" s="849"/>
      <c r="I121" s="849"/>
      <c r="J121" s="832"/>
      <c r="K121" s="832"/>
      <c r="L121" s="849">
        <v>5</v>
      </c>
      <c r="M121" s="849">
        <v>166.67</v>
      </c>
      <c r="N121" s="832">
        <v>1</v>
      </c>
      <c r="O121" s="832">
        <v>33.333999999999996</v>
      </c>
      <c r="P121" s="849"/>
      <c r="Q121" s="849"/>
      <c r="R121" s="837"/>
      <c r="S121" s="850"/>
    </row>
    <row r="122" spans="1:19" ht="14.4" customHeight="1" x14ac:dyDescent="0.3">
      <c r="A122" s="831" t="s">
        <v>3098</v>
      </c>
      <c r="B122" s="832" t="s">
        <v>3131</v>
      </c>
      <c r="C122" s="832" t="s">
        <v>563</v>
      </c>
      <c r="D122" s="832" t="s">
        <v>2122</v>
      </c>
      <c r="E122" s="832" t="s">
        <v>3095</v>
      </c>
      <c r="F122" s="832" t="s">
        <v>3114</v>
      </c>
      <c r="G122" s="832" t="s">
        <v>3116</v>
      </c>
      <c r="H122" s="849">
        <v>1</v>
      </c>
      <c r="I122" s="849">
        <v>33.33</v>
      </c>
      <c r="J122" s="832">
        <v>1</v>
      </c>
      <c r="K122" s="832">
        <v>33.33</v>
      </c>
      <c r="L122" s="849">
        <v>1</v>
      </c>
      <c r="M122" s="849">
        <v>33.33</v>
      </c>
      <c r="N122" s="832">
        <v>1</v>
      </c>
      <c r="O122" s="832">
        <v>33.33</v>
      </c>
      <c r="P122" s="849"/>
      <c r="Q122" s="849"/>
      <c r="R122" s="837"/>
      <c r="S122" s="850"/>
    </row>
    <row r="123" spans="1:19" ht="14.4" customHeight="1" x14ac:dyDescent="0.3">
      <c r="A123" s="831" t="s">
        <v>3098</v>
      </c>
      <c r="B123" s="832" t="s">
        <v>3131</v>
      </c>
      <c r="C123" s="832" t="s">
        <v>563</v>
      </c>
      <c r="D123" s="832" t="s">
        <v>2122</v>
      </c>
      <c r="E123" s="832" t="s">
        <v>3095</v>
      </c>
      <c r="F123" s="832" t="s">
        <v>3152</v>
      </c>
      <c r="G123" s="832" t="s">
        <v>3153</v>
      </c>
      <c r="H123" s="849"/>
      <c r="I123" s="849"/>
      <c r="J123" s="832"/>
      <c r="K123" s="832"/>
      <c r="L123" s="849">
        <v>2</v>
      </c>
      <c r="M123" s="849">
        <v>710</v>
      </c>
      <c r="N123" s="832">
        <v>1</v>
      </c>
      <c r="O123" s="832">
        <v>355</v>
      </c>
      <c r="P123" s="849"/>
      <c r="Q123" s="849"/>
      <c r="R123" s="837"/>
      <c r="S123" s="850"/>
    </row>
    <row r="124" spans="1:19" ht="14.4" customHeight="1" x14ac:dyDescent="0.3">
      <c r="A124" s="831" t="s">
        <v>3098</v>
      </c>
      <c r="B124" s="832" t="s">
        <v>3131</v>
      </c>
      <c r="C124" s="832" t="s">
        <v>563</v>
      </c>
      <c r="D124" s="832" t="s">
        <v>2122</v>
      </c>
      <c r="E124" s="832" t="s">
        <v>3095</v>
      </c>
      <c r="F124" s="832" t="s">
        <v>3152</v>
      </c>
      <c r="G124" s="832" t="s">
        <v>3154</v>
      </c>
      <c r="H124" s="849"/>
      <c r="I124" s="849"/>
      <c r="J124" s="832"/>
      <c r="K124" s="832"/>
      <c r="L124" s="849">
        <v>1</v>
      </c>
      <c r="M124" s="849">
        <v>355</v>
      </c>
      <c r="N124" s="832">
        <v>1</v>
      </c>
      <c r="O124" s="832">
        <v>355</v>
      </c>
      <c r="P124" s="849"/>
      <c r="Q124" s="849"/>
      <c r="R124" s="837"/>
      <c r="S124" s="850"/>
    </row>
    <row r="125" spans="1:19" ht="14.4" customHeight="1" x14ac:dyDescent="0.3">
      <c r="A125" s="831" t="s">
        <v>3098</v>
      </c>
      <c r="B125" s="832" t="s">
        <v>3131</v>
      </c>
      <c r="C125" s="832" t="s">
        <v>563</v>
      </c>
      <c r="D125" s="832" t="s">
        <v>2122</v>
      </c>
      <c r="E125" s="832" t="s">
        <v>3095</v>
      </c>
      <c r="F125" s="832" t="s">
        <v>3117</v>
      </c>
      <c r="G125" s="832" t="s">
        <v>3118</v>
      </c>
      <c r="H125" s="849"/>
      <c r="I125" s="849"/>
      <c r="J125" s="832"/>
      <c r="K125" s="832"/>
      <c r="L125" s="849">
        <v>2</v>
      </c>
      <c r="M125" s="849">
        <v>74</v>
      </c>
      <c r="N125" s="832">
        <v>1</v>
      </c>
      <c r="O125" s="832">
        <v>37</v>
      </c>
      <c r="P125" s="849"/>
      <c r="Q125" s="849"/>
      <c r="R125" s="837"/>
      <c r="S125" s="850"/>
    </row>
    <row r="126" spans="1:19" ht="14.4" customHeight="1" x14ac:dyDescent="0.3">
      <c r="A126" s="831" t="s">
        <v>3098</v>
      </c>
      <c r="B126" s="832" t="s">
        <v>3131</v>
      </c>
      <c r="C126" s="832" t="s">
        <v>563</v>
      </c>
      <c r="D126" s="832" t="s">
        <v>2122</v>
      </c>
      <c r="E126" s="832" t="s">
        <v>3095</v>
      </c>
      <c r="F126" s="832" t="s">
        <v>3117</v>
      </c>
      <c r="G126" s="832" t="s">
        <v>3119</v>
      </c>
      <c r="H126" s="849">
        <v>2</v>
      </c>
      <c r="I126" s="849">
        <v>74</v>
      </c>
      <c r="J126" s="832">
        <v>0.5</v>
      </c>
      <c r="K126" s="832">
        <v>37</v>
      </c>
      <c r="L126" s="849">
        <v>4</v>
      </c>
      <c r="M126" s="849">
        <v>148</v>
      </c>
      <c r="N126" s="832">
        <v>1</v>
      </c>
      <c r="O126" s="832">
        <v>37</v>
      </c>
      <c r="P126" s="849"/>
      <c r="Q126" s="849"/>
      <c r="R126" s="837"/>
      <c r="S126" s="850"/>
    </row>
    <row r="127" spans="1:19" ht="14.4" customHeight="1" x14ac:dyDescent="0.3">
      <c r="A127" s="831" t="s">
        <v>3098</v>
      </c>
      <c r="B127" s="832" t="s">
        <v>3131</v>
      </c>
      <c r="C127" s="832" t="s">
        <v>563</v>
      </c>
      <c r="D127" s="832" t="s">
        <v>2122</v>
      </c>
      <c r="E127" s="832" t="s">
        <v>3095</v>
      </c>
      <c r="F127" s="832" t="s">
        <v>3123</v>
      </c>
      <c r="G127" s="832" t="s">
        <v>3124</v>
      </c>
      <c r="H127" s="849">
        <v>6</v>
      </c>
      <c r="I127" s="849">
        <v>192</v>
      </c>
      <c r="J127" s="832"/>
      <c r="K127" s="832">
        <v>32</v>
      </c>
      <c r="L127" s="849"/>
      <c r="M127" s="849"/>
      <c r="N127" s="832"/>
      <c r="O127" s="832"/>
      <c r="P127" s="849"/>
      <c r="Q127" s="849"/>
      <c r="R127" s="837"/>
      <c r="S127" s="850"/>
    </row>
    <row r="128" spans="1:19" ht="14.4" customHeight="1" x14ac:dyDescent="0.3">
      <c r="A128" s="831" t="s">
        <v>3098</v>
      </c>
      <c r="B128" s="832" t="s">
        <v>3131</v>
      </c>
      <c r="C128" s="832" t="s">
        <v>563</v>
      </c>
      <c r="D128" s="832" t="s">
        <v>2122</v>
      </c>
      <c r="E128" s="832" t="s">
        <v>3095</v>
      </c>
      <c r="F128" s="832" t="s">
        <v>3125</v>
      </c>
      <c r="G128" s="832" t="s">
        <v>3127</v>
      </c>
      <c r="H128" s="849">
        <v>14</v>
      </c>
      <c r="I128" s="849">
        <v>1834</v>
      </c>
      <c r="J128" s="832"/>
      <c r="K128" s="832">
        <v>131</v>
      </c>
      <c r="L128" s="849"/>
      <c r="M128" s="849"/>
      <c r="N128" s="832"/>
      <c r="O128" s="832"/>
      <c r="P128" s="849"/>
      <c r="Q128" s="849"/>
      <c r="R128" s="837"/>
      <c r="S128" s="850"/>
    </row>
    <row r="129" spans="1:19" ht="14.4" customHeight="1" x14ac:dyDescent="0.3">
      <c r="A129" s="831" t="s">
        <v>3098</v>
      </c>
      <c r="B129" s="832" t="s">
        <v>3131</v>
      </c>
      <c r="C129" s="832" t="s">
        <v>563</v>
      </c>
      <c r="D129" s="832" t="s">
        <v>2122</v>
      </c>
      <c r="E129" s="832" t="s">
        <v>3095</v>
      </c>
      <c r="F129" s="832" t="s">
        <v>3155</v>
      </c>
      <c r="G129" s="832" t="s">
        <v>3157</v>
      </c>
      <c r="H129" s="849">
        <v>1</v>
      </c>
      <c r="I129" s="849">
        <v>177</v>
      </c>
      <c r="J129" s="832">
        <v>0.33333333333333331</v>
      </c>
      <c r="K129" s="832">
        <v>177</v>
      </c>
      <c r="L129" s="849">
        <v>3</v>
      </c>
      <c r="M129" s="849">
        <v>531</v>
      </c>
      <c r="N129" s="832">
        <v>1</v>
      </c>
      <c r="O129" s="832">
        <v>177</v>
      </c>
      <c r="P129" s="849"/>
      <c r="Q129" s="849"/>
      <c r="R129" s="837"/>
      <c r="S129" s="850"/>
    </row>
    <row r="130" spans="1:19" ht="14.4" customHeight="1" x14ac:dyDescent="0.3">
      <c r="A130" s="831" t="s">
        <v>3098</v>
      </c>
      <c r="B130" s="832" t="s">
        <v>3131</v>
      </c>
      <c r="C130" s="832" t="s">
        <v>563</v>
      </c>
      <c r="D130" s="832" t="s">
        <v>3092</v>
      </c>
      <c r="E130" s="832" t="s">
        <v>3100</v>
      </c>
      <c r="F130" s="832" t="s">
        <v>3103</v>
      </c>
      <c r="G130" s="832" t="s">
        <v>1848</v>
      </c>
      <c r="H130" s="849">
        <v>0.3</v>
      </c>
      <c r="I130" s="849">
        <v>18.420000000000002</v>
      </c>
      <c r="J130" s="832"/>
      <c r="K130" s="832">
        <v>61.400000000000006</v>
      </c>
      <c r="L130" s="849"/>
      <c r="M130" s="849"/>
      <c r="N130" s="832"/>
      <c r="O130" s="832"/>
      <c r="P130" s="849"/>
      <c r="Q130" s="849"/>
      <c r="R130" s="837"/>
      <c r="S130" s="850"/>
    </row>
    <row r="131" spans="1:19" ht="14.4" customHeight="1" x14ac:dyDescent="0.3">
      <c r="A131" s="831" t="s">
        <v>3098</v>
      </c>
      <c r="B131" s="832" t="s">
        <v>3131</v>
      </c>
      <c r="C131" s="832" t="s">
        <v>563</v>
      </c>
      <c r="D131" s="832" t="s">
        <v>3092</v>
      </c>
      <c r="E131" s="832" t="s">
        <v>3100</v>
      </c>
      <c r="F131" s="832" t="s">
        <v>3105</v>
      </c>
      <c r="G131" s="832"/>
      <c r="H131" s="849">
        <v>10</v>
      </c>
      <c r="I131" s="849">
        <v>568.4</v>
      </c>
      <c r="J131" s="832"/>
      <c r="K131" s="832">
        <v>56.839999999999996</v>
      </c>
      <c r="L131" s="849"/>
      <c r="M131" s="849"/>
      <c r="N131" s="832"/>
      <c r="O131" s="832"/>
      <c r="P131" s="849"/>
      <c r="Q131" s="849"/>
      <c r="R131" s="837"/>
      <c r="S131" s="850"/>
    </row>
    <row r="132" spans="1:19" ht="14.4" customHeight="1" x14ac:dyDescent="0.3">
      <c r="A132" s="831" t="s">
        <v>3098</v>
      </c>
      <c r="B132" s="832" t="s">
        <v>3131</v>
      </c>
      <c r="C132" s="832" t="s">
        <v>563</v>
      </c>
      <c r="D132" s="832" t="s">
        <v>3092</v>
      </c>
      <c r="E132" s="832" t="s">
        <v>3095</v>
      </c>
      <c r="F132" s="832" t="s">
        <v>3136</v>
      </c>
      <c r="G132" s="832" t="s">
        <v>3137</v>
      </c>
      <c r="H132" s="849">
        <v>3</v>
      </c>
      <c r="I132" s="849">
        <v>366</v>
      </c>
      <c r="J132" s="832"/>
      <c r="K132" s="832">
        <v>122</v>
      </c>
      <c r="L132" s="849"/>
      <c r="M132" s="849"/>
      <c r="N132" s="832"/>
      <c r="O132" s="832"/>
      <c r="P132" s="849"/>
      <c r="Q132" s="849"/>
      <c r="R132" s="837"/>
      <c r="S132" s="850"/>
    </row>
    <row r="133" spans="1:19" ht="14.4" customHeight="1" x14ac:dyDescent="0.3">
      <c r="A133" s="831" t="s">
        <v>3098</v>
      </c>
      <c r="B133" s="832" t="s">
        <v>3131</v>
      </c>
      <c r="C133" s="832" t="s">
        <v>563</v>
      </c>
      <c r="D133" s="832" t="s">
        <v>3092</v>
      </c>
      <c r="E133" s="832" t="s">
        <v>3095</v>
      </c>
      <c r="F133" s="832" t="s">
        <v>3096</v>
      </c>
      <c r="G133" s="832" t="s">
        <v>3108</v>
      </c>
      <c r="H133" s="849">
        <v>1</v>
      </c>
      <c r="I133" s="849">
        <v>37</v>
      </c>
      <c r="J133" s="832"/>
      <c r="K133" s="832">
        <v>37</v>
      </c>
      <c r="L133" s="849"/>
      <c r="M133" s="849"/>
      <c r="N133" s="832"/>
      <c r="O133" s="832"/>
      <c r="P133" s="849"/>
      <c r="Q133" s="849"/>
      <c r="R133" s="837"/>
      <c r="S133" s="850"/>
    </row>
    <row r="134" spans="1:19" ht="14.4" customHeight="1" x14ac:dyDescent="0.3">
      <c r="A134" s="831" t="s">
        <v>3098</v>
      </c>
      <c r="B134" s="832" t="s">
        <v>3131</v>
      </c>
      <c r="C134" s="832" t="s">
        <v>563</v>
      </c>
      <c r="D134" s="832" t="s">
        <v>3092</v>
      </c>
      <c r="E134" s="832" t="s">
        <v>3095</v>
      </c>
      <c r="F134" s="832" t="s">
        <v>3096</v>
      </c>
      <c r="G134" s="832" t="s">
        <v>3097</v>
      </c>
      <c r="H134" s="849">
        <v>2</v>
      </c>
      <c r="I134" s="849">
        <v>74</v>
      </c>
      <c r="J134" s="832"/>
      <c r="K134" s="832">
        <v>37</v>
      </c>
      <c r="L134" s="849"/>
      <c r="M134" s="849"/>
      <c r="N134" s="832"/>
      <c r="O134" s="832"/>
      <c r="P134" s="849"/>
      <c r="Q134" s="849"/>
      <c r="R134" s="837"/>
      <c r="S134" s="850"/>
    </row>
    <row r="135" spans="1:19" ht="14.4" customHeight="1" x14ac:dyDescent="0.3">
      <c r="A135" s="831" t="s">
        <v>3098</v>
      </c>
      <c r="B135" s="832" t="s">
        <v>3131</v>
      </c>
      <c r="C135" s="832" t="s">
        <v>563</v>
      </c>
      <c r="D135" s="832" t="s">
        <v>3092</v>
      </c>
      <c r="E135" s="832" t="s">
        <v>3095</v>
      </c>
      <c r="F135" s="832" t="s">
        <v>3114</v>
      </c>
      <c r="G135" s="832" t="s">
        <v>3115</v>
      </c>
      <c r="H135" s="849">
        <v>5</v>
      </c>
      <c r="I135" s="849">
        <v>166.67000000000002</v>
      </c>
      <c r="J135" s="832"/>
      <c r="K135" s="832">
        <v>33.334000000000003</v>
      </c>
      <c r="L135" s="849"/>
      <c r="M135" s="849"/>
      <c r="N135" s="832"/>
      <c r="O135" s="832"/>
      <c r="P135" s="849"/>
      <c r="Q135" s="849"/>
      <c r="R135" s="837"/>
      <c r="S135" s="850"/>
    </row>
    <row r="136" spans="1:19" ht="14.4" customHeight="1" x14ac:dyDescent="0.3">
      <c r="A136" s="831" t="s">
        <v>3098</v>
      </c>
      <c r="B136" s="832" t="s">
        <v>3131</v>
      </c>
      <c r="C136" s="832" t="s">
        <v>563</v>
      </c>
      <c r="D136" s="832" t="s">
        <v>3092</v>
      </c>
      <c r="E136" s="832" t="s">
        <v>3095</v>
      </c>
      <c r="F136" s="832" t="s">
        <v>3152</v>
      </c>
      <c r="G136" s="832" t="s">
        <v>3153</v>
      </c>
      <c r="H136" s="849">
        <v>1</v>
      </c>
      <c r="I136" s="849">
        <v>354</v>
      </c>
      <c r="J136" s="832"/>
      <c r="K136" s="832">
        <v>354</v>
      </c>
      <c r="L136" s="849"/>
      <c r="M136" s="849"/>
      <c r="N136" s="832"/>
      <c r="O136" s="832"/>
      <c r="P136" s="849"/>
      <c r="Q136" s="849"/>
      <c r="R136" s="837"/>
      <c r="S136" s="850"/>
    </row>
    <row r="137" spans="1:19" ht="14.4" customHeight="1" x14ac:dyDescent="0.3">
      <c r="A137" s="831" t="s">
        <v>3098</v>
      </c>
      <c r="B137" s="832" t="s">
        <v>3131</v>
      </c>
      <c r="C137" s="832" t="s">
        <v>563</v>
      </c>
      <c r="D137" s="832" t="s">
        <v>3092</v>
      </c>
      <c r="E137" s="832" t="s">
        <v>3095</v>
      </c>
      <c r="F137" s="832" t="s">
        <v>3117</v>
      </c>
      <c r="G137" s="832" t="s">
        <v>3118</v>
      </c>
      <c r="H137" s="849">
        <v>1</v>
      </c>
      <c r="I137" s="849">
        <v>37</v>
      </c>
      <c r="J137" s="832"/>
      <c r="K137" s="832">
        <v>37</v>
      </c>
      <c r="L137" s="849"/>
      <c r="M137" s="849"/>
      <c r="N137" s="832"/>
      <c r="O137" s="832"/>
      <c r="P137" s="849"/>
      <c r="Q137" s="849"/>
      <c r="R137" s="837"/>
      <c r="S137" s="850"/>
    </row>
    <row r="138" spans="1:19" ht="14.4" customHeight="1" x14ac:dyDescent="0.3">
      <c r="A138" s="831" t="s">
        <v>3098</v>
      </c>
      <c r="B138" s="832" t="s">
        <v>3131</v>
      </c>
      <c r="C138" s="832" t="s">
        <v>563</v>
      </c>
      <c r="D138" s="832" t="s">
        <v>3092</v>
      </c>
      <c r="E138" s="832" t="s">
        <v>3095</v>
      </c>
      <c r="F138" s="832" t="s">
        <v>3125</v>
      </c>
      <c r="G138" s="832" t="s">
        <v>3126</v>
      </c>
      <c r="H138" s="849">
        <v>10</v>
      </c>
      <c r="I138" s="849">
        <v>1310</v>
      </c>
      <c r="J138" s="832"/>
      <c r="K138" s="832">
        <v>131</v>
      </c>
      <c r="L138" s="849"/>
      <c r="M138" s="849"/>
      <c r="N138" s="832"/>
      <c r="O138" s="832"/>
      <c r="P138" s="849"/>
      <c r="Q138" s="849"/>
      <c r="R138" s="837"/>
      <c r="S138" s="850"/>
    </row>
    <row r="139" spans="1:19" ht="14.4" customHeight="1" x14ac:dyDescent="0.3">
      <c r="A139" s="831" t="s">
        <v>3098</v>
      </c>
      <c r="B139" s="832" t="s">
        <v>3131</v>
      </c>
      <c r="C139" s="832" t="s">
        <v>563</v>
      </c>
      <c r="D139" s="832" t="s">
        <v>3092</v>
      </c>
      <c r="E139" s="832" t="s">
        <v>3095</v>
      </c>
      <c r="F139" s="832" t="s">
        <v>3155</v>
      </c>
      <c r="G139" s="832" t="s">
        <v>3156</v>
      </c>
      <c r="H139" s="849">
        <v>4</v>
      </c>
      <c r="I139" s="849">
        <v>708</v>
      </c>
      <c r="J139" s="832"/>
      <c r="K139" s="832">
        <v>177</v>
      </c>
      <c r="L139" s="849"/>
      <c r="M139" s="849"/>
      <c r="N139" s="832"/>
      <c r="O139" s="832"/>
      <c r="P139" s="849"/>
      <c r="Q139" s="849"/>
      <c r="R139" s="837"/>
      <c r="S139" s="850"/>
    </row>
    <row r="140" spans="1:19" ht="14.4" customHeight="1" x14ac:dyDescent="0.3">
      <c r="A140" s="831" t="s">
        <v>3098</v>
      </c>
      <c r="B140" s="832" t="s">
        <v>3131</v>
      </c>
      <c r="C140" s="832" t="s">
        <v>563</v>
      </c>
      <c r="D140" s="832" t="s">
        <v>2124</v>
      </c>
      <c r="E140" s="832" t="s">
        <v>3100</v>
      </c>
      <c r="F140" s="832" t="s">
        <v>3101</v>
      </c>
      <c r="G140" s="832" t="s">
        <v>3102</v>
      </c>
      <c r="H140" s="849"/>
      <c r="I140" s="849"/>
      <c r="J140" s="832"/>
      <c r="K140" s="832"/>
      <c r="L140" s="849"/>
      <c r="M140" s="849"/>
      <c r="N140" s="832"/>
      <c r="O140" s="832"/>
      <c r="P140" s="849">
        <v>2.2000000000000002</v>
      </c>
      <c r="Q140" s="849">
        <v>238.16</v>
      </c>
      <c r="R140" s="837"/>
      <c r="S140" s="850">
        <v>108.25454545454545</v>
      </c>
    </row>
    <row r="141" spans="1:19" ht="14.4" customHeight="1" x14ac:dyDescent="0.3">
      <c r="A141" s="831" t="s">
        <v>3098</v>
      </c>
      <c r="B141" s="832" t="s">
        <v>3131</v>
      </c>
      <c r="C141" s="832" t="s">
        <v>563</v>
      </c>
      <c r="D141" s="832" t="s">
        <v>2124</v>
      </c>
      <c r="E141" s="832" t="s">
        <v>3100</v>
      </c>
      <c r="F141" s="832" t="s">
        <v>3103</v>
      </c>
      <c r="G141" s="832" t="s">
        <v>1848</v>
      </c>
      <c r="H141" s="849"/>
      <c r="I141" s="849"/>
      <c r="J141" s="832"/>
      <c r="K141" s="832"/>
      <c r="L141" s="849"/>
      <c r="M141" s="849"/>
      <c r="N141" s="832"/>
      <c r="O141" s="832"/>
      <c r="P141" s="849">
        <v>0.9</v>
      </c>
      <c r="Q141" s="849">
        <v>55.26</v>
      </c>
      <c r="R141" s="837"/>
      <c r="S141" s="850">
        <v>61.4</v>
      </c>
    </row>
    <row r="142" spans="1:19" ht="14.4" customHeight="1" x14ac:dyDescent="0.3">
      <c r="A142" s="831" t="s">
        <v>3098</v>
      </c>
      <c r="B142" s="832" t="s">
        <v>3131</v>
      </c>
      <c r="C142" s="832" t="s">
        <v>563</v>
      </c>
      <c r="D142" s="832" t="s">
        <v>2124</v>
      </c>
      <c r="E142" s="832" t="s">
        <v>3100</v>
      </c>
      <c r="F142" s="832" t="s">
        <v>3106</v>
      </c>
      <c r="G142" s="832" t="s">
        <v>3107</v>
      </c>
      <c r="H142" s="849"/>
      <c r="I142" s="849"/>
      <c r="J142" s="832"/>
      <c r="K142" s="832"/>
      <c r="L142" s="849"/>
      <c r="M142" s="849"/>
      <c r="N142" s="832"/>
      <c r="O142" s="832"/>
      <c r="P142" s="849">
        <v>10</v>
      </c>
      <c r="Q142" s="849">
        <v>1044.4000000000001</v>
      </c>
      <c r="R142" s="837"/>
      <c r="S142" s="850">
        <v>104.44000000000001</v>
      </c>
    </row>
    <row r="143" spans="1:19" ht="14.4" customHeight="1" x14ac:dyDescent="0.3">
      <c r="A143" s="831" t="s">
        <v>3098</v>
      </c>
      <c r="B143" s="832" t="s">
        <v>3131</v>
      </c>
      <c r="C143" s="832" t="s">
        <v>563</v>
      </c>
      <c r="D143" s="832" t="s">
        <v>2124</v>
      </c>
      <c r="E143" s="832" t="s">
        <v>3095</v>
      </c>
      <c r="F143" s="832" t="s">
        <v>3136</v>
      </c>
      <c r="G143" s="832" t="s">
        <v>3137</v>
      </c>
      <c r="H143" s="849">
        <v>4</v>
      </c>
      <c r="I143" s="849">
        <v>488</v>
      </c>
      <c r="J143" s="832">
        <v>1.3333333333333333</v>
      </c>
      <c r="K143" s="832">
        <v>122</v>
      </c>
      <c r="L143" s="849">
        <v>3</v>
      </c>
      <c r="M143" s="849">
        <v>366</v>
      </c>
      <c r="N143" s="832">
        <v>1</v>
      </c>
      <c r="O143" s="832">
        <v>122</v>
      </c>
      <c r="P143" s="849">
        <v>4</v>
      </c>
      <c r="Q143" s="849">
        <v>488</v>
      </c>
      <c r="R143" s="837">
        <v>1.3333333333333333</v>
      </c>
      <c r="S143" s="850">
        <v>122</v>
      </c>
    </row>
    <row r="144" spans="1:19" ht="14.4" customHeight="1" x14ac:dyDescent="0.3">
      <c r="A144" s="831" t="s">
        <v>3098</v>
      </c>
      <c r="B144" s="832" t="s">
        <v>3131</v>
      </c>
      <c r="C144" s="832" t="s">
        <v>563</v>
      </c>
      <c r="D144" s="832" t="s">
        <v>2124</v>
      </c>
      <c r="E144" s="832" t="s">
        <v>3095</v>
      </c>
      <c r="F144" s="832" t="s">
        <v>3136</v>
      </c>
      <c r="G144" s="832" t="s">
        <v>3138</v>
      </c>
      <c r="H144" s="849">
        <v>2</v>
      </c>
      <c r="I144" s="849">
        <v>244</v>
      </c>
      <c r="J144" s="832"/>
      <c r="K144" s="832">
        <v>122</v>
      </c>
      <c r="L144" s="849"/>
      <c r="M144" s="849"/>
      <c r="N144" s="832"/>
      <c r="O144" s="832"/>
      <c r="P144" s="849">
        <v>5</v>
      </c>
      <c r="Q144" s="849">
        <v>610</v>
      </c>
      <c r="R144" s="837"/>
      <c r="S144" s="850">
        <v>122</v>
      </c>
    </row>
    <row r="145" spans="1:19" ht="14.4" customHeight="1" x14ac:dyDescent="0.3">
      <c r="A145" s="831" t="s">
        <v>3098</v>
      </c>
      <c r="B145" s="832" t="s">
        <v>3131</v>
      </c>
      <c r="C145" s="832" t="s">
        <v>563</v>
      </c>
      <c r="D145" s="832" t="s">
        <v>2124</v>
      </c>
      <c r="E145" s="832" t="s">
        <v>3095</v>
      </c>
      <c r="F145" s="832" t="s">
        <v>3139</v>
      </c>
      <c r="G145" s="832" t="s">
        <v>3140</v>
      </c>
      <c r="H145" s="849"/>
      <c r="I145" s="849"/>
      <c r="J145" s="832"/>
      <c r="K145" s="832"/>
      <c r="L145" s="849"/>
      <c r="M145" s="849"/>
      <c r="N145" s="832"/>
      <c r="O145" s="832"/>
      <c r="P145" s="849">
        <v>2</v>
      </c>
      <c r="Q145" s="849">
        <v>166</v>
      </c>
      <c r="R145" s="837"/>
      <c r="S145" s="850">
        <v>83</v>
      </c>
    </row>
    <row r="146" spans="1:19" ht="14.4" customHeight="1" x14ac:dyDescent="0.3">
      <c r="A146" s="831" t="s">
        <v>3098</v>
      </c>
      <c r="B146" s="832" t="s">
        <v>3131</v>
      </c>
      <c r="C146" s="832" t="s">
        <v>563</v>
      </c>
      <c r="D146" s="832" t="s">
        <v>2124</v>
      </c>
      <c r="E146" s="832" t="s">
        <v>3095</v>
      </c>
      <c r="F146" s="832" t="s">
        <v>3139</v>
      </c>
      <c r="G146" s="832" t="s">
        <v>3141</v>
      </c>
      <c r="H146" s="849"/>
      <c r="I146" s="849"/>
      <c r="J146" s="832"/>
      <c r="K146" s="832"/>
      <c r="L146" s="849"/>
      <c r="M146" s="849"/>
      <c r="N146" s="832"/>
      <c r="O146" s="832"/>
      <c r="P146" s="849">
        <v>3</v>
      </c>
      <c r="Q146" s="849">
        <v>249</v>
      </c>
      <c r="R146" s="837"/>
      <c r="S146" s="850">
        <v>83</v>
      </c>
    </row>
    <row r="147" spans="1:19" ht="14.4" customHeight="1" x14ac:dyDescent="0.3">
      <c r="A147" s="831" t="s">
        <v>3098</v>
      </c>
      <c r="B147" s="832" t="s">
        <v>3131</v>
      </c>
      <c r="C147" s="832" t="s">
        <v>563</v>
      </c>
      <c r="D147" s="832" t="s">
        <v>2124</v>
      </c>
      <c r="E147" s="832" t="s">
        <v>3095</v>
      </c>
      <c r="F147" s="832" t="s">
        <v>3096</v>
      </c>
      <c r="G147" s="832" t="s">
        <v>3108</v>
      </c>
      <c r="H147" s="849"/>
      <c r="I147" s="849"/>
      <c r="J147" s="832"/>
      <c r="K147" s="832"/>
      <c r="L147" s="849">
        <v>5</v>
      </c>
      <c r="M147" s="849">
        <v>185</v>
      </c>
      <c r="N147" s="832">
        <v>1</v>
      </c>
      <c r="O147" s="832">
        <v>37</v>
      </c>
      <c r="P147" s="849">
        <v>12</v>
      </c>
      <c r="Q147" s="849">
        <v>444</v>
      </c>
      <c r="R147" s="837">
        <v>2.4</v>
      </c>
      <c r="S147" s="850">
        <v>37</v>
      </c>
    </row>
    <row r="148" spans="1:19" ht="14.4" customHeight="1" x14ac:dyDescent="0.3">
      <c r="A148" s="831" t="s">
        <v>3098</v>
      </c>
      <c r="B148" s="832" t="s">
        <v>3131</v>
      </c>
      <c r="C148" s="832" t="s">
        <v>563</v>
      </c>
      <c r="D148" s="832" t="s">
        <v>2124</v>
      </c>
      <c r="E148" s="832" t="s">
        <v>3095</v>
      </c>
      <c r="F148" s="832" t="s">
        <v>3096</v>
      </c>
      <c r="G148" s="832" t="s">
        <v>3097</v>
      </c>
      <c r="H148" s="849">
        <v>4</v>
      </c>
      <c r="I148" s="849">
        <v>148</v>
      </c>
      <c r="J148" s="832"/>
      <c r="K148" s="832">
        <v>37</v>
      </c>
      <c r="L148" s="849"/>
      <c r="M148" s="849"/>
      <c r="N148" s="832"/>
      <c r="O148" s="832"/>
      <c r="P148" s="849">
        <v>17</v>
      </c>
      <c r="Q148" s="849">
        <v>629</v>
      </c>
      <c r="R148" s="837"/>
      <c r="S148" s="850">
        <v>37</v>
      </c>
    </row>
    <row r="149" spans="1:19" ht="14.4" customHeight="1" x14ac:dyDescent="0.3">
      <c r="A149" s="831" t="s">
        <v>3098</v>
      </c>
      <c r="B149" s="832" t="s">
        <v>3131</v>
      </c>
      <c r="C149" s="832" t="s">
        <v>563</v>
      </c>
      <c r="D149" s="832" t="s">
        <v>2124</v>
      </c>
      <c r="E149" s="832" t="s">
        <v>3095</v>
      </c>
      <c r="F149" s="832" t="s">
        <v>3142</v>
      </c>
      <c r="G149" s="832" t="s">
        <v>3143</v>
      </c>
      <c r="H149" s="849"/>
      <c r="I149" s="849"/>
      <c r="J149" s="832"/>
      <c r="K149" s="832"/>
      <c r="L149" s="849"/>
      <c r="M149" s="849"/>
      <c r="N149" s="832"/>
      <c r="O149" s="832"/>
      <c r="P149" s="849">
        <v>1</v>
      </c>
      <c r="Q149" s="849">
        <v>5</v>
      </c>
      <c r="R149" s="837"/>
      <c r="S149" s="850">
        <v>5</v>
      </c>
    </row>
    <row r="150" spans="1:19" ht="14.4" customHeight="1" x14ac:dyDescent="0.3">
      <c r="A150" s="831" t="s">
        <v>3098</v>
      </c>
      <c r="B150" s="832" t="s">
        <v>3131</v>
      </c>
      <c r="C150" s="832" t="s">
        <v>563</v>
      </c>
      <c r="D150" s="832" t="s">
        <v>2124</v>
      </c>
      <c r="E150" s="832" t="s">
        <v>3095</v>
      </c>
      <c r="F150" s="832" t="s">
        <v>3144</v>
      </c>
      <c r="G150" s="832" t="s">
        <v>3145</v>
      </c>
      <c r="H150" s="849"/>
      <c r="I150" s="849"/>
      <c r="J150" s="832"/>
      <c r="K150" s="832"/>
      <c r="L150" s="849"/>
      <c r="M150" s="849"/>
      <c r="N150" s="832"/>
      <c r="O150" s="832"/>
      <c r="P150" s="849">
        <v>1</v>
      </c>
      <c r="Q150" s="849">
        <v>702</v>
      </c>
      <c r="R150" s="837"/>
      <c r="S150" s="850">
        <v>702</v>
      </c>
    </row>
    <row r="151" spans="1:19" ht="14.4" customHeight="1" x14ac:dyDescent="0.3">
      <c r="A151" s="831" t="s">
        <v>3098</v>
      </c>
      <c r="B151" s="832" t="s">
        <v>3131</v>
      </c>
      <c r="C151" s="832" t="s">
        <v>563</v>
      </c>
      <c r="D151" s="832" t="s">
        <v>2124</v>
      </c>
      <c r="E151" s="832" t="s">
        <v>3095</v>
      </c>
      <c r="F151" s="832" t="s">
        <v>3146</v>
      </c>
      <c r="G151" s="832" t="s">
        <v>3147</v>
      </c>
      <c r="H151" s="849"/>
      <c r="I151" s="849"/>
      <c r="J151" s="832"/>
      <c r="K151" s="832"/>
      <c r="L151" s="849"/>
      <c r="M151" s="849"/>
      <c r="N151" s="832"/>
      <c r="O151" s="832"/>
      <c r="P151" s="849">
        <v>2</v>
      </c>
      <c r="Q151" s="849">
        <v>890</v>
      </c>
      <c r="R151" s="837"/>
      <c r="S151" s="850">
        <v>445</v>
      </c>
    </row>
    <row r="152" spans="1:19" ht="14.4" customHeight="1" x14ac:dyDescent="0.3">
      <c r="A152" s="831" t="s">
        <v>3098</v>
      </c>
      <c r="B152" s="832" t="s">
        <v>3131</v>
      </c>
      <c r="C152" s="832" t="s">
        <v>563</v>
      </c>
      <c r="D152" s="832" t="s">
        <v>2124</v>
      </c>
      <c r="E152" s="832" t="s">
        <v>3095</v>
      </c>
      <c r="F152" s="832" t="s">
        <v>3149</v>
      </c>
      <c r="G152" s="832" t="s">
        <v>3150</v>
      </c>
      <c r="H152" s="849"/>
      <c r="I152" s="849"/>
      <c r="J152" s="832"/>
      <c r="K152" s="832"/>
      <c r="L152" s="849"/>
      <c r="M152" s="849"/>
      <c r="N152" s="832"/>
      <c r="O152" s="832"/>
      <c r="P152" s="849">
        <v>2</v>
      </c>
      <c r="Q152" s="849">
        <v>446</v>
      </c>
      <c r="R152" s="837"/>
      <c r="S152" s="850">
        <v>223</v>
      </c>
    </row>
    <row r="153" spans="1:19" ht="14.4" customHeight="1" x14ac:dyDescent="0.3">
      <c r="A153" s="831" t="s">
        <v>3098</v>
      </c>
      <c r="B153" s="832" t="s">
        <v>3131</v>
      </c>
      <c r="C153" s="832" t="s">
        <v>563</v>
      </c>
      <c r="D153" s="832" t="s">
        <v>2124</v>
      </c>
      <c r="E153" s="832" t="s">
        <v>3095</v>
      </c>
      <c r="F153" s="832" t="s">
        <v>3149</v>
      </c>
      <c r="G153" s="832" t="s">
        <v>3151</v>
      </c>
      <c r="H153" s="849">
        <v>1</v>
      </c>
      <c r="I153" s="849">
        <v>222</v>
      </c>
      <c r="J153" s="832"/>
      <c r="K153" s="832">
        <v>222</v>
      </c>
      <c r="L153" s="849"/>
      <c r="M153" s="849"/>
      <c r="N153" s="832"/>
      <c r="O153" s="832"/>
      <c r="P153" s="849"/>
      <c r="Q153" s="849"/>
      <c r="R153" s="837"/>
      <c r="S153" s="850"/>
    </row>
    <row r="154" spans="1:19" ht="14.4" customHeight="1" x14ac:dyDescent="0.3">
      <c r="A154" s="831" t="s">
        <v>3098</v>
      </c>
      <c r="B154" s="832" t="s">
        <v>3131</v>
      </c>
      <c r="C154" s="832" t="s">
        <v>563</v>
      </c>
      <c r="D154" s="832" t="s">
        <v>2124</v>
      </c>
      <c r="E154" s="832" t="s">
        <v>3095</v>
      </c>
      <c r="F154" s="832" t="s">
        <v>3114</v>
      </c>
      <c r="G154" s="832" t="s">
        <v>3115</v>
      </c>
      <c r="H154" s="849"/>
      <c r="I154" s="849"/>
      <c r="J154" s="832"/>
      <c r="K154" s="832"/>
      <c r="L154" s="849"/>
      <c r="M154" s="849"/>
      <c r="N154" s="832"/>
      <c r="O154" s="832"/>
      <c r="P154" s="849">
        <v>12</v>
      </c>
      <c r="Q154" s="849">
        <v>400</v>
      </c>
      <c r="R154" s="837"/>
      <c r="S154" s="850">
        <v>33.333333333333336</v>
      </c>
    </row>
    <row r="155" spans="1:19" ht="14.4" customHeight="1" x14ac:dyDescent="0.3">
      <c r="A155" s="831" t="s">
        <v>3098</v>
      </c>
      <c r="B155" s="832" t="s">
        <v>3131</v>
      </c>
      <c r="C155" s="832" t="s">
        <v>563</v>
      </c>
      <c r="D155" s="832" t="s">
        <v>2124</v>
      </c>
      <c r="E155" s="832" t="s">
        <v>3095</v>
      </c>
      <c r="F155" s="832" t="s">
        <v>3114</v>
      </c>
      <c r="G155" s="832" t="s">
        <v>3116</v>
      </c>
      <c r="H155" s="849">
        <v>1</v>
      </c>
      <c r="I155" s="849">
        <v>33.33</v>
      </c>
      <c r="J155" s="832"/>
      <c r="K155" s="832">
        <v>33.33</v>
      </c>
      <c r="L155" s="849"/>
      <c r="M155" s="849"/>
      <c r="N155" s="832"/>
      <c r="O155" s="832"/>
      <c r="P155" s="849">
        <v>2</v>
      </c>
      <c r="Q155" s="849">
        <v>66.66</v>
      </c>
      <c r="R155" s="837"/>
      <c r="S155" s="850">
        <v>33.33</v>
      </c>
    </row>
    <row r="156" spans="1:19" ht="14.4" customHeight="1" x14ac:dyDescent="0.3">
      <c r="A156" s="831" t="s">
        <v>3098</v>
      </c>
      <c r="B156" s="832" t="s">
        <v>3131</v>
      </c>
      <c r="C156" s="832" t="s">
        <v>563</v>
      </c>
      <c r="D156" s="832" t="s">
        <v>2124</v>
      </c>
      <c r="E156" s="832" t="s">
        <v>3095</v>
      </c>
      <c r="F156" s="832" t="s">
        <v>3152</v>
      </c>
      <c r="G156" s="832" t="s">
        <v>3153</v>
      </c>
      <c r="H156" s="849"/>
      <c r="I156" s="849"/>
      <c r="J156" s="832"/>
      <c r="K156" s="832"/>
      <c r="L156" s="849"/>
      <c r="M156" s="849"/>
      <c r="N156" s="832"/>
      <c r="O156" s="832"/>
      <c r="P156" s="849">
        <v>4</v>
      </c>
      <c r="Q156" s="849">
        <v>1420</v>
      </c>
      <c r="R156" s="837"/>
      <c r="S156" s="850">
        <v>355</v>
      </c>
    </row>
    <row r="157" spans="1:19" ht="14.4" customHeight="1" x14ac:dyDescent="0.3">
      <c r="A157" s="831" t="s">
        <v>3098</v>
      </c>
      <c r="B157" s="832" t="s">
        <v>3131</v>
      </c>
      <c r="C157" s="832" t="s">
        <v>563</v>
      </c>
      <c r="D157" s="832" t="s">
        <v>2124</v>
      </c>
      <c r="E157" s="832" t="s">
        <v>3095</v>
      </c>
      <c r="F157" s="832" t="s">
        <v>3152</v>
      </c>
      <c r="G157" s="832" t="s">
        <v>3154</v>
      </c>
      <c r="H157" s="849"/>
      <c r="I157" s="849"/>
      <c r="J157" s="832"/>
      <c r="K157" s="832"/>
      <c r="L157" s="849"/>
      <c r="M157" s="849"/>
      <c r="N157" s="832"/>
      <c r="O157" s="832"/>
      <c r="P157" s="849">
        <v>1</v>
      </c>
      <c r="Q157" s="849">
        <v>355</v>
      </c>
      <c r="R157" s="837"/>
      <c r="S157" s="850">
        <v>355</v>
      </c>
    </row>
    <row r="158" spans="1:19" ht="14.4" customHeight="1" x14ac:dyDescent="0.3">
      <c r="A158" s="831" t="s">
        <v>3098</v>
      </c>
      <c r="B158" s="832" t="s">
        <v>3131</v>
      </c>
      <c r="C158" s="832" t="s">
        <v>563</v>
      </c>
      <c r="D158" s="832" t="s">
        <v>2124</v>
      </c>
      <c r="E158" s="832" t="s">
        <v>3095</v>
      </c>
      <c r="F158" s="832" t="s">
        <v>3117</v>
      </c>
      <c r="G158" s="832" t="s">
        <v>3118</v>
      </c>
      <c r="H158" s="849">
        <v>5</v>
      </c>
      <c r="I158" s="849">
        <v>185</v>
      </c>
      <c r="J158" s="832">
        <v>1.6666666666666667</v>
      </c>
      <c r="K158" s="832">
        <v>37</v>
      </c>
      <c r="L158" s="849">
        <v>3</v>
      </c>
      <c r="M158" s="849">
        <v>111</v>
      </c>
      <c r="N158" s="832">
        <v>1</v>
      </c>
      <c r="O158" s="832">
        <v>37</v>
      </c>
      <c r="P158" s="849">
        <v>5</v>
      </c>
      <c r="Q158" s="849">
        <v>185</v>
      </c>
      <c r="R158" s="837">
        <v>1.6666666666666667</v>
      </c>
      <c r="S158" s="850">
        <v>37</v>
      </c>
    </row>
    <row r="159" spans="1:19" ht="14.4" customHeight="1" x14ac:dyDescent="0.3">
      <c r="A159" s="831" t="s">
        <v>3098</v>
      </c>
      <c r="B159" s="832" t="s">
        <v>3131</v>
      </c>
      <c r="C159" s="832" t="s">
        <v>563</v>
      </c>
      <c r="D159" s="832" t="s">
        <v>2124</v>
      </c>
      <c r="E159" s="832" t="s">
        <v>3095</v>
      </c>
      <c r="F159" s="832" t="s">
        <v>3117</v>
      </c>
      <c r="G159" s="832" t="s">
        <v>3119</v>
      </c>
      <c r="H159" s="849">
        <v>4</v>
      </c>
      <c r="I159" s="849">
        <v>148</v>
      </c>
      <c r="J159" s="832"/>
      <c r="K159" s="832">
        <v>37</v>
      </c>
      <c r="L159" s="849"/>
      <c r="M159" s="849"/>
      <c r="N159" s="832"/>
      <c r="O159" s="832"/>
      <c r="P159" s="849">
        <v>5</v>
      </c>
      <c r="Q159" s="849">
        <v>185</v>
      </c>
      <c r="R159" s="837"/>
      <c r="S159" s="850">
        <v>37</v>
      </c>
    </row>
    <row r="160" spans="1:19" ht="14.4" customHeight="1" x14ac:dyDescent="0.3">
      <c r="A160" s="831" t="s">
        <v>3098</v>
      </c>
      <c r="B160" s="832" t="s">
        <v>3131</v>
      </c>
      <c r="C160" s="832" t="s">
        <v>563</v>
      </c>
      <c r="D160" s="832" t="s">
        <v>2124</v>
      </c>
      <c r="E160" s="832" t="s">
        <v>3095</v>
      </c>
      <c r="F160" s="832" t="s">
        <v>3125</v>
      </c>
      <c r="G160" s="832" t="s">
        <v>3126</v>
      </c>
      <c r="H160" s="849"/>
      <c r="I160" s="849"/>
      <c r="J160" s="832"/>
      <c r="K160" s="832"/>
      <c r="L160" s="849"/>
      <c r="M160" s="849"/>
      <c r="N160" s="832"/>
      <c r="O160" s="832"/>
      <c r="P160" s="849">
        <v>10</v>
      </c>
      <c r="Q160" s="849">
        <v>1320</v>
      </c>
      <c r="R160" s="837"/>
      <c r="S160" s="850">
        <v>132</v>
      </c>
    </row>
    <row r="161" spans="1:19" ht="14.4" customHeight="1" x14ac:dyDescent="0.3">
      <c r="A161" s="831" t="s">
        <v>3098</v>
      </c>
      <c r="B161" s="832" t="s">
        <v>3131</v>
      </c>
      <c r="C161" s="832" t="s">
        <v>563</v>
      </c>
      <c r="D161" s="832" t="s">
        <v>2124</v>
      </c>
      <c r="E161" s="832" t="s">
        <v>3095</v>
      </c>
      <c r="F161" s="832" t="s">
        <v>3155</v>
      </c>
      <c r="G161" s="832" t="s">
        <v>3156</v>
      </c>
      <c r="H161" s="849"/>
      <c r="I161" s="849"/>
      <c r="J161" s="832"/>
      <c r="K161" s="832"/>
      <c r="L161" s="849"/>
      <c r="M161" s="849"/>
      <c r="N161" s="832"/>
      <c r="O161" s="832"/>
      <c r="P161" s="849">
        <v>1</v>
      </c>
      <c r="Q161" s="849">
        <v>178</v>
      </c>
      <c r="R161" s="837"/>
      <c r="S161" s="850">
        <v>178</v>
      </c>
    </row>
    <row r="162" spans="1:19" ht="14.4" customHeight="1" x14ac:dyDescent="0.3">
      <c r="A162" s="831" t="s">
        <v>3098</v>
      </c>
      <c r="B162" s="832" t="s">
        <v>3131</v>
      </c>
      <c r="C162" s="832" t="s">
        <v>563</v>
      </c>
      <c r="D162" s="832" t="s">
        <v>2124</v>
      </c>
      <c r="E162" s="832" t="s">
        <v>3095</v>
      </c>
      <c r="F162" s="832" t="s">
        <v>3155</v>
      </c>
      <c r="G162" s="832" t="s">
        <v>3157</v>
      </c>
      <c r="H162" s="849"/>
      <c r="I162" s="849"/>
      <c r="J162" s="832"/>
      <c r="K162" s="832"/>
      <c r="L162" s="849"/>
      <c r="M162" s="849"/>
      <c r="N162" s="832"/>
      <c r="O162" s="832"/>
      <c r="P162" s="849">
        <v>5</v>
      </c>
      <c r="Q162" s="849">
        <v>890</v>
      </c>
      <c r="R162" s="837"/>
      <c r="S162" s="850">
        <v>178</v>
      </c>
    </row>
    <row r="163" spans="1:19" ht="14.4" customHeight="1" x14ac:dyDescent="0.3">
      <c r="A163" s="831" t="s">
        <v>3098</v>
      </c>
      <c r="B163" s="832" t="s">
        <v>3131</v>
      </c>
      <c r="C163" s="832" t="s">
        <v>563</v>
      </c>
      <c r="D163" s="832" t="s">
        <v>2116</v>
      </c>
      <c r="E163" s="832" t="s">
        <v>3095</v>
      </c>
      <c r="F163" s="832" t="s">
        <v>3096</v>
      </c>
      <c r="G163" s="832" t="s">
        <v>3108</v>
      </c>
      <c r="H163" s="849"/>
      <c r="I163" s="849"/>
      <c r="J163" s="832"/>
      <c r="K163" s="832"/>
      <c r="L163" s="849"/>
      <c r="M163" s="849"/>
      <c r="N163" s="832"/>
      <c r="O163" s="832"/>
      <c r="P163" s="849">
        <v>1</v>
      </c>
      <c r="Q163" s="849">
        <v>37</v>
      </c>
      <c r="R163" s="837"/>
      <c r="S163" s="850">
        <v>37</v>
      </c>
    </row>
    <row r="164" spans="1:19" ht="14.4" customHeight="1" thickBot="1" x14ac:dyDescent="0.35">
      <c r="A164" s="839" t="s">
        <v>3098</v>
      </c>
      <c r="B164" s="840" t="s">
        <v>3131</v>
      </c>
      <c r="C164" s="840" t="s">
        <v>563</v>
      </c>
      <c r="D164" s="840" t="s">
        <v>2116</v>
      </c>
      <c r="E164" s="840" t="s">
        <v>3095</v>
      </c>
      <c r="F164" s="840" t="s">
        <v>3096</v>
      </c>
      <c r="G164" s="840" t="s">
        <v>3097</v>
      </c>
      <c r="H164" s="851"/>
      <c r="I164" s="851"/>
      <c r="J164" s="840"/>
      <c r="K164" s="840"/>
      <c r="L164" s="851"/>
      <c r="M164" s="851"/>
      <c r="N164" s="840"/>
      <c r="O164" s="840"/>
      <c r="P164" s="851">
        <v>1</v>
      </c>
      <c r="Q164" s="851">
        <v>37</v>
      </c>
      <c r="R164" s="845"/>
      <c r="S164" s="852">
        <v>37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2266058</v>
      </c>
      <c r="C3" s="344">
        <f t="shared" ref="C3:R3" si="0">SUBTOTAL(9,C6:C1048576)</f>
        <v>24.239877876690073</v>
      </c>
      <c r="D3" s="344">
        <f t="shared" si="0"/>
        <v>2377093</v>
      </c>
      <c r="E3" s="344">
        <f t="shared" si="0"/>
        <v>19</v>
      </c>
      <c r="F3" s="344">
        <f t="shared" si="0"/>
        <v>2604814</v>
      </c>
      <c r="G3" s="347">
        <f>IF(D3&lt;&gt;0,F3/D3,"")</f>
        <v>1.0957981029770396</v>
      </c>
      <c r="H3" s="343">
        <f t="shared" si="0"/>
        <v>179559.13999999998</v>
      </c>
      <c r="I3" s="344">
        <f t="shared" si="0"/>
        <v>1.1575532548927585</v>
      </c>
      <c r="J3" s="344">
        <f t="shared" si="0"/>
        <v>155119.54999999999</v>
      </c>
      <c r="K3" s="344">
        <f t="shared" si="0"/>
        <v>1</v>
      </c>
      <c r="L3" s="344">
        <f t="shared" si="0"/>
        <v>195373.87</v>
      </c>
      <c r="M3" s="345">
        <f>IF(J3&lt;&gt;0,L3/J3,"")</f>
        <v>1.2595051365221213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3160</v>
      </c>
      <c r="B6" s="887">
        <v>3540</v>
      </c>
      <c r="C6" s="825">
        <v>1.6619718309859155</v>
      </c>
      <c r="D6" s="887">
        <v>2130</v>
      </c>
      <c r="E6" s="825">
        <v>1</v>
      </c>
      <c r="F6" s="887">
        <v>1065</v>
      </c>
      <c r="G6" s="830">
        <v>0.5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3161</v>
      </c>
      <c r="B7" s="889">
        <v>15613</v>
      </c>
      <c r="C7" s="832">
        <v>0.64676884838442417</v>
      </c>
      <c r="D7" s="889">
        <v>24140</v>
      </c>
      <c r="E7" s="832">
        <v>1</v>
      </c>
      <c r="F7" s="889">
        <v>17329</v>
      </c>
      <c r="G7" s="837">
        <v>0.71785418392709199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3162</v>
      </c>
      <c r="B8" s="889">
        <v>18128</v>
      </c>
      <c r="C8" s="832">
        <v>0.69006471259992386</v>
      </c>
      <c r="D8" s="889">
        <v>26270</v>
      </c>
      <c r="E8" s="832">
        <v>1</v>
      </c>
      <c r="F8" s="889">
        <v>30567</v>
      </c>
      <c r="G8" s="837">
        <v>1.1635706128663874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3163</v>
      </c>
      <c r="B9" s="889">
        <v>2832</v>
      </c>
      <c r="C9" s="832">
        <v>0.9971830985915493</v>
      </c>
      <c r="D9" s="889">
        <v>2840</v>
      </c>
      <c r="E9" s="832">
        <v>1</v>
      </c>
      <c r="F9" s="889">
        <v>2130</v>
      </c>
      <c r="G9" s="837">
        <v>0.75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3164</v>
      </c>
      <c r="B10" s="889">
        <v>708</v>
      </c>
      <c r="C10" s="832">
        <v>1.9943661971830986</v>
      </c>
      <c r="D10" s="889">
        <v>355</v>
      </c>
      <c r="E10" s="832">
        <v>1</v>
      </c>
      <c r="F10" s="889">
        <v>710</v>
      </c>
      <c r="G10" s="837">
        <v>2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3165</v>
      </c>
      <c r="B11" s="889">
        <v>1062</v>
      </c>
      <c r="C11" s="832">
        <v>0.9971830985915493</v>
      </c>
      <c r="D11" s="889">
        <v>1065</v>
      </c>
      <c r="E11" s="832">
        <v>1</v>
      </c>
      <c r="F11" s="889">
        <v>1420</v>
      </c>
      <c r="G11" s="837">
        <v>1.3333333333333333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3166</v>
      </c>
      <c r="B12" s="889"/>
      <c r="C12" s="832"/>
      <c r="D12" s="889">
        <v>355</v>
      </c>
      <c r="E12" s="832">
        <v>1</v>
      </c>
      <c r="F12" s="889"/>
      <c r="G12" s="837"/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3167</v>
      </c>
      <c r="B13" s="889">
        <v>2832</v>
      </c>
      <c r="C13" s="832">
        <v>0.6647887323943662</v>
      </c>
      <c r="D13" s="889">
        <v>4260</v>
      </c>
      <c r="E13" s="832">
        <v>1</v>
      </c>
      <c r="F13" s="889">
        <v>2130</v>
      </c>
      <c r="G13" s="837">
        <v>0.5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3168</v>
      </c>
      <c r="B14" s="889">
        <v>354</v>
      </c>
      <c r="C14" s="832">
        <v>0.49859154929577465</v>
      </c>
      <c r="D14" s="889">
        <v>710</v>
      </c>
      <c r="E14" s="832">
        <v>1</v>
      </c>
      <c r="F14" s="889">
        <v>355</v>
      </c>
      <c r="G14" s="837">
        <v>0.5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3169</v>
      </c>
      <c r="B15" s="889"/>
      <c r="C15" s="832"/>
      <c r="D15" s="889"/>
      <c r="E15" s="832"/>
      <c r="F15" s="889">
        <v>355</v>
      </c>
      <c r="G15" s="837"/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3170</v>
      </c>
      <c r="B16" s="889"/>
      <c r="C16" s="832"/>
      <c r="D16" s="889">
        <v>355</v>
      </c>
      <c r="E16" s="832">
        <v>1</v>
      </c>
      <c r="F16" s="889"/>
      <c r="G16" s="837"/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3171</v>
      </c>
      <c r="B17" s="889">
        <v>708</v>
      </c>
      <c r="C17" s="832">
        <v>0.49859154929577465</v>
      </c>
      <c r="D17" s="889">
        <v>1420</v>
      </c>
      <c r="E17" s="832">
        <v>1</v>
      </c>
      <c r="F17" s="889">
        <v>3550</v>
      </c>
      <c r="G17" s="837">
        <v>2.5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3172</v>
      </c>
      <c r="B18" s="889">
        <v>11682</v>
      </c>
      <c r="C18" s="832">
        <v>1.0893323386795972</v>
      </c>
      <c r="D18" s="889">
        <v>10724</v>
      </c>
      <c r="E18" s="832">
        <v>1</v>
      </c>
      <c r="F18" s="889">
        <v>15265</v>
      </c>
      <c r="G18" s="837">
        <v>1.4234427452443119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3173</v>
      </c>
      <c r="B19" s="889"/>
      <c r="C19" s="832"/>
      <c r="D19" s="889"/>
      <c r="E19" s="832"/>
      <c r="F19" s="889">
        <v>355</v>
      </c>
      <c r="G19" s="837"/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3174</v>
      </c>
      <c r="B20" s="889"/>
      <c r="C20" s="832"/>
      <c r="D20" s="889">
        <v>355</v>
      </c>
      <c r="E20" s="832">
        <v>1</v>
      </c>
      <c r="F20" s="889"/>
      <c r="G20" s="837"/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3175</v>
      </c>
      <c r="B21" s="889"/>
      <c r="C21" s="832"/>
      <c r="D21" s="889">
        <v>355</v>
      </c>
      <c r="E21" s="832">
        <v>1</v>
      </c>
      <c r="F21" s="889">
        <v>355</v>
      </c>
      <c r="G21" s="837">
        <v>1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3176</v>
      </c>
      <c r="B22" s="889">
        <v>354</v>
      </c>
      <c r="C22" s="832">
        <v>0.49859154929577465</v>
      </c>
      <c r="D22" s="889">
        <v>710</v>
      </c>
      <c r="E22" s="832">
        <v>1</v>
      </c>
      <c r="F22" s="889"/>
      <c r="G22" s="837"/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2100</v>
      </c>
      <c r="B23" s="889">
        <v>2194719</v>
      </c>
      <c r="C23" s="832">
        <v>0.95735077810522351</v>
      </c>
      <c r="D23" s="889">
        <v>2292492</v>
      </c>
      <c r="E23" s="832">
        <v>1</v>
      </c>
      <c r="F23" s="889">
        <v>2518070</v>
      </c>
      <c r="G23" s="837">
        <v>1.0983985985556328</v>
      </c>
      <c r="H23" s="889">
        <v>179559.13999999998</v>
      </c>
      <c r="I23" s="832">
        <v>1.1575532548927585</v>
      </c>
      <c r="J23" s="889">
        <v>155119.54999999999</v>
      </c>
      <c r="K23" s="832">
        <v>1</v>
      </c>
      <c r="L23" s="889">
        <v>195373.87</v>
      </c>
      <c r="M23" s="837">
        <v>1.2595051365221213</v>
      </c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3177</v>
      </c>
      <c r="B24" s="889">
        <v>12110</v>
      </c>
      <c r="C24" s="832">
        <v>1.483159828536436</v>
      </c>
      <c r="D24" s="889">
        <v>8165</v>
      </c>
      <c r="E24" s="832">
        <v>1</v>
      </c>
      <c r="F24" s="889">
        <v>10448</v>
      </c>
      <c r="G24" s="837">
        <v>1.2796080832823025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3178</v>
      </c>
      <c r="B25" s="889">
        <v>354</v>
      </c>
      <c r="C25" s="832">
        <v>9.5675675675675684</v>
      </c>
      <c r="D25" s="889">
        <v>37</v>
      </c>
      <c r="E25" s="832">
        <v>1</v>
      </c>
      <c r="F25" s="889">
        <v>355</v>
      </c>
      <c r="G25" s="837">
        <v>9.5945945945945947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3179</v>
      </c>
      <c r="B26" s="889">
        <v>354</v>
      </c>
      <c r="C26" s="832"/>
      <c r="D26" s="889"/>
      <c r="E26" s="832"/>
      <c r="F26" s="889"/>
      <c r="G26" s="837"/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thickBot="1" x14ac:dyDescent="0.35">
      <c r="A27" s="893" t="s">
        <v>3180</v>
      </c>
      <c r="B27" s="891">
        <v>708</v>
      </c>
      <c r="C27" s="840">
        <v>1.9943661971830986</v>
      </c>
      <c r="D27" s="891">
        <v>355</v>
      </c>
      <c r="E27" s="840">
        <v>1</v>
      </c>
      <c r="F27" s="891">
        <v>355</v>
      </c>
      <c r="G27" s="845">
        <v>1</v>
      </c>
      <c r="H27" s="891"/>
      <c r="I27" s="840"/>
      <c r="J27" s="891"/>
      <c r="K27" s="840"/>
      <c r="L27" s="891"/>
      <c r="M27" s="845"/>
      <c r="N27" s="891"/>
      <c r="O27" s="840"/>
      <c r="P27" s="891"/>
      <c r="Q27" s="840"/>
      <c r="R27" s="891"/>
      <c r="S27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1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3279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2817.3999999999996</v>
      </c>
      <c r="G3" s="208">
        <f t="shared" si="0"/>
        <v>2445617.14</v>
      </c>
      <c r="H3" s="208"/>
      <c r="I3" s="208"/>
      <c r="J3" s="208">
        <f t="shared" si="0"/>
        <v>2899.55</v>
      </c>
      <c r="K3" s="208">
        <f t="shared" si="0"/>
        <v>2532212.5499999998</v>
      </c>
      <c r="L3" s="208"/>
      <c r="M3" s="208"/>
      <c r="N3" s="208">
        <f t="shared" si="0"/>
        <v>3745.5</v>
      </c>
      <c r="O3" s="208">
        <f t="shared" si="0"/>
        <v>2800187.87</v>
      </c>
      <c r="P3" s="79">
        <f>IF(K3=0,0,O3/K3)</f>
        <v>1.1058265507767111</v>
      </c>
      <c r="Q3" s="209">
        <f>IF(N3=0,0,O3/N3)</f>
        <v>747.61390201575227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3181</v>
      </c>
      <c r="B6" s="825" t="s">
        <v>3131</v>
      </c>
      <c r="C6" s="825" t="s">
        <v>3095</v>
      </c>
      <c r="D6" s="825" t="s">
        <v>3152</v>
      </c>
      <c r="E6" s="825" t="s">
        <v>3153</v>
      </c>
      <c r="F6" s="225">
        <v>9</v>
      </c>
      <c r="G6" s="225">
        <v>3186</v>
      </c>
      <c r="H6" s="225">
        <v>2.2436619718309858</v>
      </c>
      <c r="I6" s="225">
        <v>354</v>
      </c>
      <c r="J6" s="225">
        <v>4</v>
      </c>
      <c r="K6" s="225">
        <v>1420</v>
      </c>
      <c r="L6" s="225">
        <v>1</v>
      </c>
      <c r="M6" s="225">
        <v>355</v>
      </c>
      <c r="N6" s="225">
        <v>1</v>
      </c>
      <c r="O6" s="225">
        <v>355</v>
      </c>
      <c r="P6" s="830">
        <v>0.25</v>
      </c>
      <c r="Q6" s="848">
        <v>355</v>
      </c>
    </row>
    <row r="7" spans="1:17" ht="14.4" customHeight="1" x14ac:dyDescent="0.3">
      <c r="A7" s="831" t="s">
        <v>3181</v>
      </c>
      <c r="B7" s="832" t="s">
        <v>3131</v>
      </c>
      <c r="C7" s="832" t="s">
        <v>3095</v>
      </c>
      <c r="D7" s="832" t="s">
        <v>3152</v>
      </c>
      <c r="E7" s="832" t="s">
        <v>3154</v>
      </c>
      <c r="F7" s="849">
        <v>1</v>
      </c>
      <c r="G7" s="849">
        <v>354</v>
      </c>
      <c r="H7" s="849">
        <v>0.49859154929577465</v>
      </c>
      <c r="I7" s="849">
        <v>354</v>
      </c>
      <c r="J7" s="849">
        <v>2</v>
      </c>
      <c r="K7" s="849">
        <v>710</v>
      </c>
      <c r="L7" s="849">
        <v>1</v>
      </c>
      <c r="M7" s="849">
        <v>355</v>
      </c>
      <c r="N7" s="849">
        <v>2</v>
      </c>
      <c r="O7" s="849">
        <v>710</v>
      </c>
      <c r="P7" s="837">
        <v>1</v>
      </c>
      <c r="Q7" s="850">
        <v>355</v>
      </c>
    </row>
    <row r="8" spans="1:17" ht="14.4" customHeight="1" x14ac:dyDescent="0.3">
      <c r="A8" s="831" t="s">
        <v>3182</v>
      </c>
      <c r="B8" s="832" t="s">
        <v>3099</v>
      </c>
      <c r="C8" s="832" t="s">
        <v>3095</v>
      </c>
      <c r="D8" s="832" t="s">
        <v>3096</v>
      </c>
      <c r="E8" s="832" t="s">
        <v>3108</v>
      </c>
      <c r="F8" s="849">
        <v>1</v>
      </c>
      <c r="G8" s="849">
        <v>37</v>
      </c>
      <c r="H8" s="849"/>
      <c r="I8" s="849">
        <v>37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3182</v>
      </c>
      <c r="B9" s="832" t="s">
        <v>3131</v>
      </c>
      <c r="C9" s="832" t="s">
        <v>3095</v>
      </c>
      <c r="D9" s="832" t="s">
        <v>3096</v>
      </c>
      <c r="E9" s="832" t="s">
        <v>3108</v>
      </c>
      <c r="F9" s="849"/>
      <c r="G9" s="849"/>
      <c r="H9" s="849"/>
      <c r="I9" s="849"/>
      <c r="J9" s="849"/>
      <c r="K9" s="849"/>
      <c r="L9" s="849"/>
      <c r="M9" s="849"/>
      <c r="N9" s="849">
        <v>2</v>
      </c>
      <c r="O9" s="849">
        <v>74</v>
      </c>
      <c r="P9" s="837"/>
      <c r="Q9" s="850">
        <v>37</v>
      </c>
    </row>
    <row r="10" spans="1:17" ht="14.4" customHeight="1" x14ac:dyDescent="0.3">
      <c r="A10" s="831" t="s">
        <v>3182</v>
      </c>
      <c r="B10" s="832" t="s">
        <v>3131</v>
      </c>
      <c r="C10" s="832" t="s">
        <v>3095</v>
      </c>
      <c r="D10" s="832" t="s">
        <v>3096</v>
      </c>
      <c r="E10" s="832" t="s">
        <v>3097</v>
      </c>
      <c r="F10" s="849"/>
      <c r="G10" s="849"/>
      <c r="H10" s="849"/>
      <c r="I10" s="849"/>
      <c r="J10" s="849"/>
      <c r="K10" s="849"/>
      <c r="L10" s="849"/>
      <c r="M10" s="849"/>
      <c r="N10" s="849">
        <v>1</v>
      </c>
      <c r="O10" s="849">
        <v>37</v>
      </c>
      <c r="P10" s="837"/>
      <c r="Q10" s="850">
        <v>37</v>
      </c>
    </row>
    <row r="11" spans="1:17" ht="14.4" customHeight="1" x14ac:dyDescent="0.3">
      <c r="A11" s="831" t="s">
        <v>3182</v>
      </c>
      <c r="B11" s="832" t="s">
        <v>3131</v>
      </c>
      <c r="C11" s="832" t="s">
        <v>3095</v>
      </c>
      <c r="D11" s="832" t="s">
        <v>3152</v>
      </c>
      <c r="E11" s="832" t="s">
        <v>3153</v>
      </c>
      <c r="F11" s="849">
        <v>16</v>
      </c>
      <c r="G11" s="849">
        <v>5664</v>
      </c>
      <c r="H11" s="849">
        <v>0.4431924882629108</v>
      </c>
      <c r="I11" s="849">
        <v>354</v>
      </c>
      <c r="J11" s="849">
        <v>36</v>
      </c>
      <c r="K11" s="849">
        <v>12780</v>
      </c>
      <c r="L11" s="849">
        <v>1</v>
      </c>
      <c r="M11" s="849">
        <v>355</v>
      </c>
      <c r="N11" s="849">
        <v>25</v>
      </c>
      <c r="O11" s="849">
        <v>8875</v>
      </c>
      <c r="P11" s="837">
        <v>0.69444444444444442</v>
      </c>
      <c r="Q11" s="850">
        <v>355</v>
      </c>
    </row>
    <row r="12" spans="1:17" ht="14.4" customHeight="1" x14ac:dyDescent="0.3">
      <c r="A12" s="831" t="s">
        <v>3182</v>
      </c>
      <c r="B12" s="832" t="s">
        <v>3131</v>
      </c>
      <c r="C12" s="832" t="s">
        <v>3095</v>
      </c>
      <c r="D12" s="832" t="s">
        <v>3152</v>
      </c>
      <c r="E12" s="832" t="s">
        <v>3154</v>
      </c>
      <c r="F12" s="849">
        <v>28</v>
      </c>
      <c r="G12" s="849">
        <v>9912</v>
      </c>
      <c r="H12" s="849">
        <v>0.87253521126760558</v>
      </c>
      <c r="I12" s="849">
        <v>354</v>
      </c>
      <c r="J12" s="849">
        <v>32</v>
      </c>
      <c r="K12" s="849">
        <v>11360</v>
      </c>
      <c r="L12" s="849">
        <v>1</v>
      </c>
      <c r="M12" s="849">
        <v>355</v>
      </c>
      <c r="N12" s="849">
        <v>23</v>
      </c>
      <c r="O12" s="849">
        <v>8165</v>
      </c>
      <c r="P12" s="837">
        <v>0.71875</v>
      </c>
      <c r="Q12" s="850">
        <v>355</v>
      </c>
    </row>
    <row r="13" spans="1:17" ht="14.4" customHeight="1" x14ac:dyDescent="0.3">
      <c r="A13" s="831" t="s">
        <v>3182</v>
      </c>
      <c r="B13" s="832" t="s">
        <v>3131</v>
      </c>
      <c r="C13" s="832" t="s">
        <v>3095</v>
      </c>
      <c r="D13" s="832" t="s">
        <v>3155</v>
      </c>
      <c r="E13" s="832" t="s">
        <v>3156</v>
      </c>
      <c r="F13" s="849"/>
      <c r="G13" s="849"/>
      <c r="H13" s="849"/>
      <c r="I13" s="849"/>
      <c r="J13" s="849"/>
      <c r="K13" s="849"/>
      <c r="L13" s="849"/>
      <c r="M13" s="849"/>
      <c r="N13" s="849">
        <v>1</v>
      </c>
      <c r="O13" s="849">
        <v>178</v>
      </c>
      <c r="P13" s="837"/>
      <c r="Q13" s="850">
        <v>178</v>
      </c>
    </row>
    <row r="14" spans="1:17" ht="14.4" customHeight="1" x14ac:dyDescent="0.3">
      <c r="A14" s="831" t="s">
        <v>3183</v>
      </c>
      <c r="B14" s="832" t="s">
        <v>3099</v>
      </c>
      <c r="C14" s="832" t="s">
        <v>3095</v>
      </c>
      <c r="D14" s="832" t="s">
        <v>3096</v>
      </c>
      <c r="E14" s="832" t="s">
        <v>3108</v>
      </c>
      <c r="F14" s="849">
        <v>1</v>
      </c>
      <c r="G14" s="849">
        <v>37</v>
      </c>
      <c r="H14" s="849"/>
      <c r="I14" s="849">
        <v>37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3183</v>
      </c>
      <c r="B15" s="832" t="s">
        <v>3131</v>
      </c>
      <c r="C15" s="832" t="s">
        <v>3095</v>
      </c>
      <c r="D15" s="832" t="s">
        <v>3096</v>
      </c>
      <c r="E15" s="832" t="s">
        <v>3108</v>
      </c>
      <c r="F15" s="849">
        <v>1</v>
      </c>
      <c r="G15" s="849">
        <v>37</v>
      </c>
      <c r="H15" s="849"/>
      <c r="I15" s="849">
        <v>37</v>
      </c>
      <c r="J15" s="849"/>
      <c r="K15" s="849"/>
      <c r="L15" s="849"/>
      <c r="M15" s="849"/>
      <c r="N15" s="849">
        <v>1</v>
      </c>
      <c r="O15" s="849">
        <v>37</v>
      </c>
      <c r="P15" s="837"/>
      <c r="Q15" s="850">
        <v>37</v>
      </c>
    </row>
    <row r="16" spans="1:17" ht="14.4" customHeight="1" x14ac:dyDescent="0.3">
      <c r="A16" s="831" t="s">
        <v>3183</v>
      </c>
      <c r="B16" s="832" t="s">
        <v>3131</v>
      </c>
      <c r="C16" s="832" t="s">
        <v>3095</v>
      </c>
      <c r="D16" s="832" t="s">
        <v>3152</v>
      </c>
      <c r="E16" s="832" t="s">
        <v>3153</v>
      </c>
      <c r="F16" s="849">
        <v>24</v>
      </c>
      <c r="G16" s="849">
        <v>8496</v>
      </c>
      <c r="H16" s="849">
        <v>0.5439180537772087</v>
      </c>
      <c r="I16" s="849">
        <v>354</v>
      </c>
      <c r="J16" s="849">
        <v>44</v>
      </c>
      <c r="K16" s="849">
        <v>15620</v>
      </c>
      <c r="L16" s="849">
        <v>1</v>
      </c>
      <c r="M16" s="849">
        <v>355</v>
      </c>
      <c r="N16" s="849">
        <v>51</v>
      </c>
      <c r="O16" s="849">
        <v>18105</v>
      </c>
      <c r="P16" s="837">
        <v>1.1590909090909092</v>
      </c>
      <c r="Q16" s="850">
        <v>355</v>
      </c>
    </row>
    <row r="17" spans="1:17" ht="14.4" customHeight="1" x14ac:dyDescent="0.3">
      <c r="A17" s="831" t="s">
        <v>3183</v>
      </c>
      <c r="B17" s="832" t="s">
        <v>3131</v>
      </c>
      <c r="C17" s="832" t="s">
        <v>3095</v>
      </c>
      <c r="D17" s="832" t="s">
        <v>3152</v>
      </c>
      <c r="E17" s="832" t="s">
        <v>3154</v>
      </c>
      <c r="F17" s="849">
        <v>27</v>
      </c>
      <c r="G17" s="849">
        <v>9558</v>
      </c>
      <c r="H17" s="849">
        <v>0.89746478873239433</v>
      </c>
      <c r="I17" s="849">
        <v>354</v>
      </c>
      <c r="J17" s="849">
        <v>30</v>
      </c>
      <c r="K17" s="849">
        <v>10650</v>
      </c>
      <c r="L17" s="849">
        <v>1</v>
      </c>
      <c r="M17" s="849">
        <v>355</v>
      </c>
      <c r="N17" s="849">
        <v>35</v>
      </c>
      <c r="O17" s="849">
        <v>12425</v>
      </c>
      <c r="P17" s="837">
        <v>1.1666666666666667</v>
      </c>
      <c r="Q17" s="850">
        <v>355</v>
      </c>
    </row>
    <row r="18" spans="1:17" ht="14.4" customHeight="1" x14ac:dyDescent="0.3">
      <c r="A18" s="831" t="s">
        <v>3184</v>
      </c>
      <c r="B18" s="832" t="s">
        <v>3131</v>
      </c>
      <c r="C18" s="832" t="s">
        <v>3095</v>
      </c>
      <c r="D18" s="832" t="s">
        <v>3152</v>
      </c>
      <c r="E18" s="832" t="s">
        <v>3153</v>
      </c>
      <c r="F18" s="849">
        <v>3</v>
      </c>
      <c r="G18" s="849">
        <v>1062</v>
      </c>
      <c r="H18" s="849">
        <v>0.74788732394366197</v>
      </c>
      <c r="I18" s="849">
        <v>354</v>
      </c>
      <c r="J18" s="849">
        <v>4</v>
      </c>
      <c r="K18" s="849">
        <v>1420</v>
      </c>
      <c r="L18" s="849">
        <v>1</v>
      </c>
      <c r="M18" s="849">
        <v>355</v>
      </c>
      <c r="N18" s="849">
        <v>3</v>
      </c>
      <c r="O18" s="849">
        <v>1065</v>
      </c>
      <c r="P18" s="837">
        <v>0.75</v>
      </c>
      <c r="Q18" s="850">
        <v>355</v>
      </c>
    </row>
    <row r="19" spans="1:17" ht="14.4" customHeight="1" x14ac:dyDescent="0.3">
      <c r="A19" s="831" t="s">
        <v>3184</v>
      </c>
      <c r="B19" s="832" t="s">
        <v>3131</v>
      </c>
      <c r="C19" s="832" t="s">
        <v>3095</v>
      </c>
      <c r="D19" s="832" t="s">
        <v>3152</v>
      </c>
      <c r="E19" s="832" t="s">
        <v>3154</v>
      </c>
      <c r="F19" s="849">
        <v>5</v>
      </c>
      <c r="G19" s="849">
        <v>1770</v>
      </c>
      <c r="H19" s="849">
        <v>1.2464788732394365</v>
      </c>
      <c r="I19" s="849">
        <v>354</v>
      </c>
      <c r="J19" s="849">
        <v>4</v>
      </c>
      <c r="K19" s="849">
        <v>1420</v>
      </c>
      <c r="L19" s="849">
        <v>1</v>
      </c>
      <c r="M19" s="849">
        <v>355</v>
      </c>
      <c r="N19" s="849">
        <v>3</v>
      </c>
      <c r="O19" s="849">
        <v>1065</v>
      </c>
      <c r="P19" s="837">
        <v>0.75</v>
      </c>
      <c r="Q19" s="850">
        <v>355</v>
      </c>
    </row>
    <row r="20" spans="1:17" ht="14.4" customHeight="1" x14ac:dyDescent="0.3">
      <c r="A20" s="831" t="s">
        <v>3185</v>
      </c>
      <c r="B20" s="832" t="s">
        <v>3131</v>
      </c>
      <c r="C20" s="832" t="s">
        <v>3095</v>
      </c>
      <c r="D20" s="832" t="s">
        <v>3152</v>
      </c>
      <c r="E20" s="832" t="s">
        <v>3153</v>
      </c>
      <c r="F20" s="849"/>
      <c r="G20" s="849"/>
      <c r="H20" s="849"/>
      <c r="I20" s="849"/>
      <c r="J20" s="849">
        <v>1</v>
      </c>
      <c r="K20" s="849">
        <v>355</v>
      </c>
      <c r="L20" s="849">
        <v>1</v>
      </c>
      <c r="M20" s="849">
        <v>355</v>
      </c>
      <c r="N20" s="849"/>
      <c r="O20" s="849"/>
      <c r="P20" s="837"/>
      <c r="Q20" s="850"/>
    </row>
    <row r="21" spans="1:17" ht="14.4" customHeight="1" x14ac:dyDescent="0.3">
      <c r="A21" s="831" t="s">
        <v>3185</v>
      </c>
      <c r="B21" s="832" t="s">
        <v>3131</v>
      </c>
      <c r="C21" s="832" t="s">
        <v>3095</v>
      </c>
      <c r="D21" s="832" t="s">
        <v>3152</v>
      </c>
      <c r="E21" s="832" t="s">
        <v>3154</v>
      </c>
      <c r="F21" s="849">
        <v>2</v>
      </c>
      <c r="G21" s="849">
        <v>708</v>
      </c>
      <c r="H21" s="849"/>
      <c r="I21" s="849">
        <v>354</v>
      </c>
      <c r="J21" s="849"/>
      <c r="K21" s="849"/>
      <c r="L21" s="849"/>
      <c r="M21" s="849"/>
      <c r="N21" s="849">
        <v>2</v>
      </c>
      <c r="O21" s="849">
        <v>710</v>
      </c>
      <c r="P21" s="837"/>
      <c r="Q21" s="850">
        <v>355</v>
      </c>
    </row>
    <row r="22" spans="1:17" ht="14.4" customHeight="1" x14ac:dyDescent="0.3">
      <c r="A22" s="831" t="s">
        <v>3098</v>
      </c>
      <c r="B22" s="832" t="s">
        <v>3131</v>
      </c>
      <c r="C22" s="832" t="s">
        <v>3095</v>
      </c>
      <c r="D22" s="832" t="s">
        <v>3152</v>
      </c>
      <c r="E22" s="832" t="s">
        <v>3153</v>
      </c>
      <c r="F22" s="849">
        <v>2</v>
      </c>
      <c r="G22" s="849">
        <v>708</v>
      </c>
      <c r="H22" s="849">
        <v>1.9943661971830986</v>
      </c>
      <c r="I22" s="849">
        <v>354</v>
      </c>
      <c r="J22" s="849">
        <v>1</v>
      </c>
      <c r="K22" s="849">
        <v>355</v>
      </c>
      <c r="L22" s="849">
        <v>1</v>
      </c>
      <c r="M22" s="849">
        <v>355</v>
      </c>
      <c r="N22" s="849">
        <v>4</v>
      </c>
      <c r="O22" s="849">
        <v>1420</v>
      </c>
      <c r="P22" s="837">
        <v>4</v>
      </c>
      <c r="Q22" s="850">
        <v>355</v>
      </c>
    </row>
    <row r="23" spans="1:17" ht="14.4" customHeight="1" x14ac:dyDescent="0.3">
      <c r="A23" s="831" t="s">
        <v>3098</v>
      </c>
      <c r="B23" s="832" t="s">
        <v>3131</v>
      </c>
      <c r="C23" s="832" t="s">
        <v>3095</v>
      </c>
      <c r="D23" s="832" t="s">
        <v>3152</v>
      </c>
      <c r="E23" s="832" t="s">
        <v>3154</v>
      </c>
      <c r="F23" s="849">
        <v>1</v>
      </c>
      <c r="G23" s="849">
        <v>354</v>
      </c>
      <c r="H23" s="849">
        <v>0.49859154929577465</v>
      </c>
      <c r="I23" s="849">
        <v>354</v>
      </c>
      <c r="J23" s="849">
        <v>2</v>
      </c>
      <c r="K23" s="849">
        <v>710</v>
      </c>
      <c r="L23" s="849">
        <v>1</v>
      </c>
      <c r="M23" s="849">
        <v>355</v>
      </c>
      <c r="N23" s="849"/>
      <c r="O23" s="849"/>
      <c r="P23" s="837"/>
      <c r="Q23" s="850"/>
    </row>
    <row r="24" spans="1:17" ht="14.4" customHeight="1" x14ac:dyDescent="0.3">
      <c r="A24" s="831" t="s">
        <v>3186</v>
      </c>
      <c r="B24" s="832" t="s">
        <v>3131</v>
      </c>
      <c r="C24" s="832" t="s">
        <v>3095</v>
      </c>
      <c r="D24" s="832" t="s">
        <v>3152</v>
      </c>
      <c r="E24" s="832" t="s">
        <v>3153</v>
      </c>
      <c r="F24" s="849"/>
      <c r="G24" s="849"/>
      <c r="H24" s="849"/>
      <c r="I24" s="849"/>
      <c r="J24" s="849">
        <v>1</v>
      </c>
      <c r="K24" s="849">
        <v>355</v>
      </c>
      <c r="L24" s="849">
        <v>1</v>
      </c>
      <c r="M24" s="849">
        <v>355</v>
      </c>
      <c r="N24" s="849"/>
      <c r="O24" s="849"/>
      <c r="P24" s="837"/>
      <c r="Q24" s="850"/>
    </row>
    <row r="25" spans="1:17" ht="14.4" customHeight="1" x14ac:dyDescent="0.3">
      <c r="A25" s="831" t="s">
        <v>3187</v>
      </c>
      <c r="B25" s="832" t="s">
        <v>3131</v>
      </c>
      <c r="C25" s="832" t="s">
        <v>3095</v>
      </c>
      <c r="D25" s="832" t="s">
        <v>3152</v>
      </c>
      <c r="E25" s="832" t="s">
        <v>3153</v>
      </c>
      <c r="F25" s="849">
        <v>2</v>
      </c>
      <c r="G25" s="849">
        <v>708</v>
      </c>
      <c r="H25" s="849">
        <v>0.39887323943661973</v>
      </c>
      <c r="I25" s="849">
        <v>354</v>
      </c>
      <c r="J25" s="849">
        <v>5</v>
      </c>
      <c r="K25" s="849">
        <v>1775</v>
      </c>
      <c r="L25" s="849">
        <v>1</v>
      </c>
      <c r="M25" s="849">
        <v>355</v>
      </c>
      <c r="N25" s="849">
        <v>5</v>
      </c>
      <c r="O25" s="849">
        <v>1775</v>
      </c>
      <c r="P25" s="837">
        <v>1</v>
      </c>
      <c r="Q25" s="850">
        <v>355</v>
      </c>
    </row>
    <row r="26" spans="1:17" ht="14.4" customHeight="1" x14ac:dyDescent="0.3">
      <c r="A26" s="831" t="s">
        <v>3187</v>
      </c>
      <c r="B26" s="832" t="s">
        <v>3131</v>
      </c>
      <c r="C26" s="832" t="s">
        <v>3095</v>
      </c>
      <c r="D26" s="832" t="s">
        <v>3152</v>
      </c>
      <c r="E26" s="832" t="s">
        <v>3154</v>
      </c>
      <c r="F26" s="849">
        <v>6</v>
      </c>
      <c r="G26" s="849">
        <v>2124</v>
      </c>
      <c r="H26" s="849">
        <v>0.85472837022132797</v>
      </c>
      <c r="I26" s="849">
        <v>354</v>
      </c>
      <c r="J26" s="849">
        <v>7</v>
      </c>
      <c r="K26" s="849">
        <v>2485</v>
      </c>
      <c r="L26" s="849">
        <v>1</v>
      </c>
      <c r="M26" s="849">
        <v>355</v>
      </c>
      <c r="N26" s="849">
        <v>1</v>
      </c>
      <c r="O26" s="849">
        <v>355</v>
      </c>
      <c r="P26" s="837">
        <v>0.14285714285714285</v>
      </c>
      <c r="Q26" s="850">
        <v>355</v>
      </c>
    </row>
    <row r="27" spans="1:17" ht="14.4" customHeight="1" x14ac:dyDescent="0.3">
      <c r="A27" s="831" t="s">
        <v>3188</v>
      </c>
      <c r="B27" s="832" t="s">
        <v>3131</v>
      </c>
      <c r="C27" s="832" t="s">
        <v>3095</v>
      </c>
      <c r="D27" s="832" t="s">
        <v>3152</v>
      </c>
      <c r="E27" s="832" t="s">
        <v>3153</v>
      </c>
      <c r="F27" s="849"/>
      <c r="G27" s="849"/>
      <c r="H27" s="849"/>
      <c r="I27" s="849"/>
      <c r="J27" s="849"/>
      <c r="K27" s="849"/>
      <c r="L27" s="849"/>
      <c r="M27" s="849"/>
      <c r="N27" s="849">
        <v>1</v>
      </c>
      <c r="O27" s="849">
        <v>355</v>
      </c>
      <c r="P27" s="837"/>
      <c r="Q27" s="850">
        <v>355</v>
      </c>
    </row>
    <row r="28" spans="1:17" ht="14.4" customHeight="1" x14ac:dyDescent="0.3">
      <c r="A28" s="831" t="s">
        <v>3188</v>
      </c>
      <c r="B28" s="832" t="s">
        <v>3131</v>
      </c>
      <c r="C28" s="832" t="s">
        <v>3095</v>
      </c>
      <c r="D28" s="832" t="s">
        <v>3152</v>
      </c>
      <c r="E28" s="832" t="s">
        <v>3154</v>
      </c>
      <c r="F28" s="849">
        <v>1</v>
      </c>
      <c r="G28" s="849">
        <v>354</v>
      </c>
      <c r="H28" s="849">
        <v>0.49859154929577465</v>
      </c>
      <c r="I28" s="849">
        <v>354</v>
      </c>
      <c r="J28" s="849">
        <v>2</v>
      </c>
      <c r="K28" s="849">
        <v>710</v>
      </c>
      <c r="L28" s="849">
        <v>1</v>
      </c>
      <c r="M28" s="849">
        <v>355</v>
      </c>
      <c r="N28" s="849"/>
      <c r="O28" s="849"/>
      <c r="P28" s="837"/>
      <c r="Q28" s="850"/>
    </row>
    <row r="29" spans="1:17" ht="14.4" customHeight="1" x14ac:dyDescent="0.3">
      <c r="A29" s="831" t="s">
        <v>3189</v>
      </c>
      <c r="B29" s="832" t="s">
        <v>3131</v>
      </c>
      <c r="C29" s="832" t="s">
        <v>3095</v>
      </c>
      <c r="D29" s="832" t="s">
        <v>3152</v>
      </c>
      <c r="E29" s="832" t="s">
        <v>3154</v>
      </c>
      <c r="F29" s="849"/>
      <c r="G29" s="849"/>
      <c r="H29" s="849"/>
      <c r="I29" s="849"/>
      <c r="J29" s="849"/>
      <c r="K29" s="849"/>
      <c r="L29" s="849"/>
      <c r="M29" s="849"/>
      <c r="N29" s="849">
        <v>1</v>
      </c>
      <c r="O29" s="849">
        <v>355</v>
      </c>
      <c r="P29" s="837"/>
      <c r="Q29" s="850">
        <v>355</v>
      </c>
    </row>
    <row r="30" spans="1:17" ht="14.4" customHeight="1" x14ac:dyDescent="0.3">
      <c r="A30" s="831" t="s">
        <v>3190</v>
      </c>
      <c r="B30" s="832" t="s">
        <v>3131</v>
      </c>
      <c r="C30" s="832" t="s">
        <v>3095</v>
      </c>
      <c r="D30" s="832" t="s">
        <v>3152</v>
      </c>
      <c r="E30" s="832" t="s">
        <v>3154</v>
      </c>
      <c r="F30" s="849"/>
      <c r="G30" s="849"/>
      <c r="H30" s="849"/>
      <c r="I30" s="849"/>
      <c r="J30" s="849">
        <v>1</v>
      </c>
      <c r="K30" s="849">
        <v>355</v>
      </c>
      <c r="L30" s="849">
        <v>1</v>
      </c>
      <c r="M30" s="849">
        <v>355</v>
      </c>
      <c r="N30" s="849"/>
      <c r="O30" s="849"/>
      <c r="P30" s="837"/>
      <c r="Q30" s="850"/>
    </row>
    <row r="31" spans="1:17" ht="14.4" customHeight="1" x14ac:dyDescent="0.3">
      <c r="A31" s="831" t="s">
        <v>3191</v>
      </c>
      <c r="B31" s="832" t="s">
        <v>3131</v>
      </c>
      <c r="C31" s="832" t="s">
        <v>3095</v>
      </c>
      <c r="D31" s="832" t="s">
        <v>3152</v>
      </c>
      <c r="E31" s="832" t="s">
        <v>3153</v>
      </c>
      <c r="F31" s="849">
        <v>1</v>
      </c>
      <c r="G31" s="849">
        <v>354</v>
      </c>
      <c r="H31" s="849">
        <v>0.9971830985915493</v>
      </c>
      <c r="I31" s="849">
        <v>354</v>
      </c>
      <c r="J31" s="849">
        <v>1</v>
      </c>
      <c r="K31" s="849">
        <v>355</v>
      </c>
      <c r="L31" s="849">
        <v>1</v>
      </c>
      <c r="M31" s="849">
        <v>355</v>
      </c>
      <c r="N31" s="849">
        <v>5</v>
      </c>
      <c r="O31" s="849">
        <v>1775</v>
      </c>
      <c r="P31" s="837">
        <v>5</v>
      </c>
      <c r="Q31" s="850">
        <v>355</v>
      </c>
    </row>
    <row r="32" spans="1:17" ht="14.4" customHeight="1" x14ac:dyDescent="0.3">
      <c r="A32" s="831" t="s">
        <v>3191</v>
      </c>
      <c r="B32" s="832" t="s">
        <v>3131</v>
      </c>
      <c r="C32" s="832" t="s">
        <v>3095</v>
      </c>
      <c r="D32" s="832" t="s">
        <v>3152</v>
      </c>
      <c r="E32" s="832" t="s">
        <v>3154</v>
      </c>
      <c r="F32" s="849">
        <v>1</v>
      </c>
      <c r="G32" s="849">
        <v>354</v>
      </c>
      <c r="H32" s="849">
        <v>0.3323943661971831</v>
      </c>
      <c r="I32" s="849">
        <v>354</v>
      </c>
      <c r="J32" s="849">
        <v>3</v>
      </c>
      <c r="K32" s="849">
        <v>1065</v>
      </c>
      <c r="L32" s="849">
        <v>1</v>
      </c>
      <c r="M32" s="849">
        <v>355</v>
      </c>
      <c r="N32" s="849">
        <v>5</v>
      </c>
      <c r="O32" s="849">
        <v>1775</v>
      </c>
      <c r="P32" s="837">
        <v>1.6666666666666667</v>
      </c>
      <c r="Q32" s="850">
        <v>355</v>
      </c>
    </row>
    <row r="33" spans="1:17" ht="14.4" customHeight="1" x14ac:dyDescent="0.3">
      <c r="A33" s="831" t="s">
        <v>3192</v>
      </c>
      <c r="B33" s="832" t="s">
        <v>3131</v>
      </c>
      <c r="C33" s="832" t="s">
        <v>3095</v>
      </c>
      <c r="D33" s="832" t="s">
        <v>3096</v>
      </c>
      <c r="E33" s="832" t="s">
        <v>3108</v>
      </c>
      <c r="F33" s="849"/>
      <c r="G33" s="849"/>
      <c r="H33" s="849"/>
      <c r="I33" s="849"/>
      <c r="J33" s="849">
        <v>2</v>
      </c>
      <c r="K33" s="849">
        <v>74</v>
      </c>
      <c r="L33" s="849">
        <v>1</v>
      </c>
      <c r="M33" s="849">
        <v>37</v>
      </c>
      <c r="N33" s="849"/>
      <c r="O33" s="849"/>
      <c r="P33" s="837"/>
      <c r="Q33" s="850"/>
    </row>
    <row r="34" spans="1:17" ht="14.4" customHeight="1" x14ac:dyDescent="0.3">
      <c r="A34" s="831" t="s">
        <v>3192</v>
      </c>
      <c r="B34" s="832" t="s">
        <v>3131</v>
      </c>
      <c r="C34" s="832" t="s">
        <v>3095</v>
      </c>
      <c r="D34" s="832" t="s">
        <v>3152</v>
      </c>
      <c r="E34" s="832" t="s">
        <v>3153</v>
      </c>
      <c r="F34" s="849">
        <v>15</v>
      </c>
      <c r="G34" s="849">
        <v>5310</v>
      </c>
      <c r="H34" s="849">
        <v>1.3597951344430217</v>
      </c>
      <c r="I34" s="849">
        <v>354</v>
      </c>
      <c r="J34" s="849">
        <v>11</v>
      </c>
      <c r="K34" s="849">
        <v>3905</v>
      </c>
      <c r="L34" s="849">
        <v>1</v>
      </c>
      <c r="M34" s="849">
        <v>355</v>
      </c>
      <c r="N34" s="849">
        <v>25</v>
      </c>
      <c r="O34" s="849">
        <v>8875</v>
      </c>
      <c r="P34" s="837">
        <v>2.2727272727272729</v>
      </c>
      <c r="Q34" s="850">
        <v>355</v>
      </c>
    </row>
    <row r="35" spans="1:17" ht="14.4" customHeight="1" x14ac:dyDescent="0.3">
      <c r="A35" s="831" t="s">
        <v>3192</v>
      </c>
      <c r="B35" s="832" t="s">
        <v>3131</v>
      </c>
      <c r="C35" s="832" t="s">
        <v>3095</v>
      </c>
      <c r="D35" s="832" t="s">
        <v>3152</v>
      </c>
      <c r="E35" s="832" t="s">
        <v>3154</v>
      </c>
      <c r="F35" s="849">
        <v>18</v>
      </c>
      <c r="G35" s="849">
        <v>6372</v>
      </c>
      <c r="H35" s="849">
        <v>0.94469977761304669</v>
      </c>
      <c r="I35" s="849">
        <v>354</v>
      </c>
      <c r="J35" s="849">
        <v>19</v>
      </c>
      <c r="K35" s="849">
        <v>6745</v>
      </c>
      <c r="L35" s="849">
        <v>1</v>
      </c>
      <c r="M35" s="849">
        <v>355</v>
      </c>
      <c r="N35" s="849">
        <v>18</v>
      </c>
      <c r="O35" s="849">
        <v>6390</v>
      </c>
      <c r="P35" s="837">
        <v>0.94736842105263153</v>
      </c>
      <c r="Q35" s="850">
        <v>355</v>
      </c>
    </row>
    <row r="36" spans="1:17" ht="14.4" customHeight="1" x14ac:dyDescent="0.3">
      <c r="A36" s="831" t="s">
        <v>3193</v>
      </c>
      <c r="B36" s="832" t="s">
        <v>3131</v>
      </c>
      <c r="C36" s="832" t="s">
        <v>3095</v>
      </c>
      <c r="D36" s="832" t="s">
        <v>3152</v>
      </c>
      <c r="E36" s="832" t="s">
        <v>3154</v>
      </c>
      <c r="F36" s="849"/>
      <c r="G36" s="849"/>
      <c r="H36" s="849"/>
      <c r="I36" s="849"/>
      <c r="J36" s="849"/>
      <c r="K36" s="849"/>
      <c r="L36" s="849"/>
      <c r="M36" s="849"/>
      <c r="N36" s="849">
        <v>1</v>
      </c>
      <c r="O36" s="849">
        <v>355</v>
      </c>
      <c r="P36" s="837"/>
      <c r="Q36" s="850">
        <v>355</v>
      </c>
    </row>
    <row r="37" spans="1:17" ht="14.4" customHeight="1" x14ac:dyDescent="0.3">
      <c r="A37" s="831" t="s">
        <v>3194</v>
      </c>
      <c r="B37" s="832" t="s">
        <v>3131</v>
      </c>
      <c r="C37" s="832" t="s">
        <v>3095</v>
      </c>
      <c r="D37" s="832" t="s">
        <v>3152</v>
      </c>
      <c r="E37" s="832" t="s">
        <v>3154</v>
      </c>
      <c r="F37" s="849"/>
      <c r="G37" s="849"/>
      <c r="H37" s="849"/>
      <c r="I37" s="849"/>
      <c r="J37" s="849">
        <v>1</v>
      </c>
      <c r="K37" s="849">
        <v>355</v>
      </c>
      <c r="L37" s="849">
        <v>1</v>
      </c>
      <c r="M37" s="849">
        <v>355</v>
      </c>
      <c r="N37" s="849"/>
      <c r="O37" s="849"/>
      <c r="P37" s="837"/>
      <c r="Q37" s="850"/>
    </row>
    <row r="38" spans="1:17" ht="14.4" customHeight="1" x14ac:dyDescent="0.3">
      <c r="A38" s="831" t="s">
        <v>3195</v>
      </c>
      <c r="B38" s="832" t="s">
        <v>3131</v>
      </c>
      <c r="C38" s="832" t="s">
        <v>3095</v>
      </c>
      <c r="D38" s="832" t="s">
        <v>3152</v>
      </c>
      <c r="E38" s="832" t="s">
        <v>3153</v>
      </c>
      <c r="F38" s="849"/>
      <c r="G38" s="849"/>
      <c r="H38" s="849"/>
      <c r="I38" s="849"/>
      <c r="J38" s="849"/>
      <c r="K38" s="849"/>
      <c r="L38" s="849"/>
      <c r="M38" s="849"/>
      <c r="N38" s="849">
        <v>1</v>
      </c>
      <c r="O38" s="849">
        <v>355</v>
      </c>
      <c r="P38" s="837"/>
      <c r="Q38" s="850">
        <v>355</v>
      </c>
    </row>
    <row r="39" spans="1:17" ht="14.4" customHeight="1" x14ac:dyDescent="0.3">
      <c r="A39" s="831" t="s">
        <v>3195</v>
      </c>
      <c r="B39" s="832" t="s">
        <v>3131</v>
      </c>
      <c r="C39" s="832" t="s">
        <v>3095</v>
      </c>
      <c r="D39" s="832" t="s">
        <v>3152</v>
      </c>
      <c r="E39" s="832" t="s">
        <v>3154</v>
      </c>
      <c r="F39" s="849"/>
      <c r="G39" s="849"/>
      <c r="H39" s="849"/>
      <c r="I39" s="849"/>
      <c r="J39" s="849">
        <v>1</v>
      </c>
      <c r="K39" s="849">
        <v>355</v>
      </c>
      <c r="L39" s="849">
        <v>1</v>
      </c>
      <c r="M39" s="849">
        <v>355</v>
      </c>
      <c r="N39" s="849"/>
      <c r="O39" s="849"/>
      <c r="P39" s="837"/>
      <c r="Q39" s="850"/>
    </row>
    <row r="40" spans="1:17" ht="14.4" customHeight="1" x14ac:dyDescent="0.3">
      <c r="A40" s="831" t="s">
        <v>3196</v>
      </c>
      <c r="B40" s="832" t="s">
        <v>3131</v>
      </c>
      <c r="C40" s="832" t="s">
        <v>3095</v>
      </c>
      <c r="D40" s="832" t="s">
        <v>3152</v>
      </c>
      <c r="E40" s="832" t="s">
        <v>3154</v>
      </c>
      <c r="F40" s="849">
        <v>1</v>
      </c>
      <c r="G40" s="849">
        <v>354</v>
      </c>
      <c r="H40" s="849">
        <v>0.49859154929577465</v>
      </c>
      <c r="I40" s="849">
        <v>354</v>
      </c>
      <c r="J40" s="849">
        <v>2</v>
      </c>
      <c r="K40" s="849">
        <v>710</v>
      </c>
      <c r="L40" s="849">
        <v>1</v>
      </c>
      <c r="M40" s="849">
        <v>355</v>
      </c>
      <c r="N40" s="849"/>
      <c r="O40" s="849"/>
      <c r="P40" s="837"/>
      <c r="Q40" s="850"/>
    </row>
    <row r="41" spans="1:17" ht="14.4" customHeight="1" x14ac:dyDescent="0.3">
      <c r="A41" s="831" t="s">
        <v>543</v>
      </c>
      <c r="B41" s="832" t="s">
        <v>3131</v>
      </c>
      <c r="C41" s="832" t="s">
        <v>3095</v>
      </c>
      <c r="D41" s="832" t="s">
        <v>3096</v>
      </c>
      <c r="E41" s="832" t="s">
        <v>3108</v>
      </c>
      <c r="F41" s="849"/>
      <c r="G41" s="849"/>
      <c r="H41" s="849"/>
      <c r="I41" s="849"/>
      <c r="J41" s="849"/>
      <c r="K41" s="849"/>
      <c r="L41" s="849"/>
      <c r="M41" s="849"/>
      <c r="N41" s="849">
        <v>1</v>
      </c>
      <c r="O41" s="849">
        <v>37</v>
      </c>
      <c r="P41" s="837"/>
      <c r="Q41" s="850">
        <v>37</v>
      </c>
    </row>
    <row r="42" spans="1:17" ht="14.4" customHeight="1" x14ac:dyDescent="0.3">
      <c r="A42" s="831" t="s">
        <v>543</v>
      </c>
      <c r="B42" s="832" t="s">
        <v>3197</v>
      </c>
      <c r="C42" s="832" t="s">
        <v>3100</v>
      </c>
      <c r="D42" s="832" t="s">
        <v>3198</v>
      </c>
      <c r="E42" s="832" t="s">
        <v>3199</v>
      </c>
      <c r="F42" s="849">
        <v>13</v>
      </c>
      <c r="G42" s="849">
        <v>649.09</v>
      </c>
      <c r="H42" s="849">
        <v>0.68421052631578949</v>
      </c>
      <c r="I42" s="849">
        <v>49.93</v>
      </c>
      <c r="J42" s="849">
        <v>19</v>
      </c>
      <c r="K42" s="849">
        <v>948.67</v>
      </c>
      <c r="L42" s="849">
        <v>1</v>
      </c>
      <c r="M42" s="849">
        <v>49.93</v>
      </c>
      <c r="N42" s="849"/>
      <c r="O42" s="849"/>
      <c r="P42" s="837"/>
      <c r="Q42" s="850"/>
    </row>
    <row r="43" spans="1:17" ht="14.4" customHeight="1" x14ac:dyDescent="0.3">
      <c r="A43" s="831" t="s">
        <v>543</v>
      </c>
      <c r="B43" s="832" t="s">
        <v>3197</v>
      </c>
      <c r="C43" s="832" t="s">
        <v>3100</v>
      </c>
      <c r="D43" s="832" t="s">
        <v>3198</v>
      </c>
      <c r="E43" s="832"/>
      <c r="F43" s="849"/>
      <c r="G43" s="849"/>
      <c r="H43" s="849"/>
      <c r="I43" s="849"/>
      <c r="J43" s="849">
        <v>14</v>
      </c>
      <c r="K43" s="849">
        <v>699.02</v>
      </c>
      <c r="L43" s="849">
        <v>1</v>
      </c>
      <c r="M43" s="849">
        <v>49.93</v>
      </c>
      <c r="N43" s="849"/>
      <c r="O43" s="849"/>
      <c r="P43" s="837"/>
      <c r="Q43" s="850"/>
    </row>
    <row r="44" spans="1:17" ht="14.4" customHeight="1" x14ac:dyDescent="0.3">
      <c r="A44" s="831" t="s">
        <v>543</v>
      </c>
      <c r="B44" s="832" t="s">
        <v>3197</v>
      </c>
      <c r="C44" s="832" t="s">
        <v>3100</v>
      </c>
      <c r="D44" s="832" t="s">
        <v>3200</v>
      </c>
      <c r="E44" s="832" t="s">
        <v>1806</v>
      </c>
      <c r="F44" s="849">
        <v>0.6</v>
      </c>
      <c r="G44" s="849">
        <v>264.72000000000003</v>
      </c>
      <c r="H44" s="849"/>
      <c r="I44" s="849">
        <v>441.20000000000005</v>
      </c>
      <c r="J44" s="849"/>
      <c r="K44" s="849"/>
      <c r="L44" s="849"/>
      <c r="M44" s="849"/>
      <c r="N44" s="849">
        <v>8</v>
      </c>
      <c r="O44" s="849">
        <v>3529.87</v>
      </c>
      <c r="P44" s="837"/>
      <c r="Q44" s="850">
        <v>441.23374999999999</v>
      </c>
    </row>
    <row r="45" spans="1:17" ht="14.4" customHeight="1" x14ac:dyDescent="0.3">
      <c r="A45" s="831" t="s">
        <v>543</v>
      </c>
      <c r="B45" s="832" t="s">
        <v>3197</v>
      </c>
      <c r="C45" s="832" t="s">
        <v>3100</v>
      </c>
      <c r="D45" s="832" t="s">
        <v>3201</v>
      </c>
      <c r="E45" s="832" t="s">
        <v>646</v>
      </c>
      <c r="F45" s="849"/>
      <c r="G45" s="849"/>
      <c r="H45" s="849"/>
      <c r="I45" s="849"/>
      <c r="J45" s="849"/>
      <c r="K45" s="849"/>
      <c r="L45" s="849"/>
      <c r="M45" s="849"/>
      <c r="N45" s="849">
        <v>22</v>
      </c>
      <c r="O45" s="849">
        <v>6849.48</v>
      </c>
      <c r="P45" s="837"/>
      <c r="Q45" s="850">
        <v>311.33999999999997</v>
      </c>
    </row>
    <row r="46" spans="1:17" ht="14.4" customHeight="1" x14ac:dyDescent="0.3">
      <c r="A46" s="831" t="s">
        <v>543</v>
      </c>
      <c r="B46" s="832" t="s">
        <v>3197</v>
      </c>
      <c r="C46" s="832" t="s">
        <v>3100</v>
      </c>
      <c r="D46" s="832" t="s">
        <v>3202</v>
      </c>
      <c r="E46" s="832" t="s">
        <v>1273</v>
      </c>
      <c r="F46" s="849"/>
      <c r="G46" s="849"/>
      <c r="H46" s="849"/>
      <c r="I46" s="849"/>
      <c r="J46" s="849"/>
      <c r="K46" s="849"/>
      <c r="L46" s="849"/>
      <c r="M46" s="849"/>
      <c r="N46" s="849">
        <v>23</v>
      </c>
      <c r="O46" s="849">
        <v>1343.2</v>
      </c>
      <c r="P46" s="837"/>
      <c r="Q46" s="850">
        <v>58.4</v>
      </c>
    </row>
    <row r="47" spans="1:17" ht="14.4" customHeight="1" x14ac:dyDescent="0.3">
      <c r="A47" s="831" t="s">
        <v>543</v>
      </c>
      <c r="B47" s="832" t="s">
        <v>3197</v>
      </c>
      <c r="C47" s="832" t="s">
        <v>3100</v>
      </c>
      <c r="D47" s="832" t="s">
        <v>3203</v>
      </c>
      <c r="E47" s="832" t="s">
        <v>1233</v>
      </c>
      <c r="F47" s="849">
        <v>3</v>
      </c>
      <c r="G47" s="849">
        <v>2076.7600000000002</v>
      </c>
      <c r="H47" s="849">
        <v>0.52630698622117589</v>
      </c>
      <c r="I47" s="849">
        <v>692.25333333333344</v>
      </c>
      <c r="J47" s="849">
        <v>5.7</v>
      </c>
      <c r="K47" s="849">
        <v>3945.91</v>
      </c>
      <c r="L47" s="849">
        <v>1</v>
      </c>
      <c r="M47" s="849">
        <v>692.26491228070165</v>
      </c>
      <c r="N47" s="849">
        <v>0.8</v>
      </c>
      <c r="O47" s="849">
        <v>553.80999999999995</v>
      </c>
      <c r="P47" s="837">
        <v>0.14035038812339865</v>
      </c>
      <c r="Q47" s="850">
        <v>692.26249999999993</v>
      </c>
    </row>
    <row r="48" spans="1:17" ht="14.4" customHeight="1" x14ac:dyDescent="0.3">
      <c r="A48" s="831" t="s">
        <v>543</v>
      </c>
      <c r="B48" s="832" t="s">
        <v>3197</v>
      </c>
      <c r="C48" s="832" t="s">
        <v>3100</v>
      </c>
      <c r="D48" s="832" t="s">
        <v>3204</v>
      </c>
      <c r="E48" s="832" t="s">
        <v>3205</v>
      </c>
      <c r="F48" s="849">
        <v>6.6</v>
      </c>
      <c r="G48" s="849">
        <v>79288.44</v>
      </c>
      <c r="H48" s="849"/>
      <c r="I48" s="849">
        <v>12013.400000000001</v>
      </c>
      <c r="J48" s="849"/>
      <c r="K48" s="849"/>
      <c r="L48" s="849"/>
      <c r="M48" s="849"/>
      <c r="N48" s="849">
        <v>4.5999999999999996</v>
      </c>
      <c r="O48" s="849">
        <v>55261.64</v>
      </c>
      <c r="P48" s="837"/>
      <c r="Q48" s="850">
        <v>12013.400000000001</v>
      </c>
    </row>
    <row r="49" spans="1:17" ht="14.4" customHeight="1" x14ac:dyDescent="0.3">
      <c r="A49" s="831" t="s">
        <v>543</v>
      </c>
      <c r="B49" s="832" t="s">
        <v>3197</v>
      </c>
      <c r="C49" s="832" t="s">
        <v>3100</v>
      </c>
      <c r="D49" s="832" t="s">
        <v>3206</v>
      </c>
      <c r="E49" s="832" t="s">
        <v>3207</v>
      </c>
      <c r="F49" s="849"/>
      <c r="G49" s="849"/>
      <c r="H49" s="849"/>
      <c r="I49" s="849"/>
      <c r="J49" s="849"/>
      <c r="K49" s="849"/>
      <c r="L49" s="849"/>
      <c r="M49" s="849"/>
      <c r="N49" s="849">
        <v>1.2</v>
      </c>
      <c r="O49" s="849">
        <v>470.16</v>
      </c>
      <c r="P49" s="837"/>
      <c r="Q49" s="850">
        <v>391.8</v>
      </c>
    </row>
    <row r="50" spans="1:17" ht="14.4" customHeight="1" x14ac:dyDescent="0.3">
      <c r="A50" s="831" t="s">
        <v>543</v>
      </c>
      <c r="B50" s="832" t="s">
        <v>3197</v>
      </c>
      <c r="C50" s="832" t="s">
        <v>3100</v>
      </c>
      <c r="D50" s="832" t="s">
        <v>3208</v>
      </c>
      <c r="E50" s="832" t="s">
        <v>1265</v>
      </c>
      <c r="F50" s="849">
        <v>78</v>
      </c>
      <c r="G50" s="849">
        <v>6023.16</v>
      </c>
      <c r="H50" s="849"/>
      <c r="I50" s="849">
        <v>77.22</v>
      </c>
      <c r="J50" s="849"/>
      <c r="K50" s="849"/>
      <c r="L50" s="849"/>
      <c r="M50" s="849"/>
      <c r="N50" s="849">
        <v>32</v>
      </c>
      <c r="O50" s="849">
        <v>2471.04</v>
      </c>
      <c r="P50" s="837"/>
      <c r="Q50" s="850">
        <v>77.22</v>
      </c>
    </row>
    <row r="51" spans="1:17" ht="14.4" customHeight="1" x14ac:dyDescent="0.3">
      <c r="A51" s="831" t="s">
        <v>543</v>
      </c>
      <c r="B51" s="832" t="s">
        <v>3197</v>
      </c>
      <c r="C51" s="832" t="s">
        <v>3100</v>
      </c>
      <c r="D51" s="832" t="s">
        <v>3209</v>
      </c>
      <c r="E51" s="832" t="s">
        <v>3210</v>
      </c>
      <c r="F51" s="849">
        <v>35.4</v>
      </c>
      <c r="G51" s="849">
        <v>9618.83</v>
      </c>
      <c r="H51" s="849">
        <v>1.2779865941234696</v>
      </c>
      <c r="I51" s="849">
        <v>271.71836158192093</v>
      </c>
      <c r="J51" s="849">
        <v>27.7</v>
      </c>
      <c r="K51" s="849">
        <v>7526.55</v>
      </c>
      <c r="L51" s="849">
        <v>1</v>
      </c>
      <c r="M51" s="849">
        <v>271.71660649819495</v>
      </c>
      <c r="N51" s="849">
        <v>36.200000000000003</v>
      </c>
      <c r="O51" s="849">
        <v>9836.17</v>
      </c>
      <c r="P51" s="837">
        <v>1.3068630381781825</v>
      </c>
      <c r="Q51" s="850">
        <v>271.71740331491714</v>
      </c>
    </row>
    <row r="52" spans="1:17" ht="14.4" customHeight="1" x14ac:dyDescent="0.3">
      <c r="A52" s="831" t="s">
        <v>543</v>
      </c>
      <c r="B52" s="832" t="s">
        <v>3197</v>
      </c>
      <c r="C52" s="832" t="s">
        <v>3100</v>
      </c>
      <c r="D52" s="832" t="s">
        <v>3211</v>
      </c>
      <c r="E52" s="832" t="s">
        <v>3212</v>
      </c>
      <c r="F52" s="849">
        <v>1.4</v>
      </c>
      <c r="G52" s="849">
        <v>4569.25</v>
      </c>
      <c r="H52" s="849"/>
      <c r="I52" s="849">
        <v>3263.75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" customHeight="1" x14ac:dyDescent="0.3">
      <c r="A53" s="831" t="s">
        <v>543</v>
      </c>
      <c r="B53" s="832" t="s">
        <v>3197</v>
      </c>
      <c r="C53" s="832" t="s">
        <v>3100</v>
      </c>
      <c r="D53" s="832" t="s">
        <v>3213</v>
      </c>
      <c r="E53" s="832" t="s">
        <v>3212</v>
      </c>
      <c r="F53" s="849">
        <v>1.4</v>
      </c>
      <c r="G53" s="849">
        <v>2284.61</v>
      </c>
      <c r="H53" s="849"/>
      <c r="I53" s="849">
        <v>1631.8642857142859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543</v>
      </c>
      <c r="B54" s="832" t="s">
        <v>3197</v>
      </c>
      <c r="C54" s="832" t="s">
        <v>3100</v>
      </c>
      <c r="D54" s="832" t="s">
        <v>3214</v>
      </c>
      <c r="E54" s="832" t="s">
        <v>1467</v>
      </c>
      <c r="F54" s="849"/>
      <c r="G54" s="849"/>
      <c r="H54" s="849"/>
      <c r="I54" s="849"/>
      <c r="J54" s="849">
        <v>1.2</v>
      </c>
      <c r="K54" s="849">
        <v>515.04</v>
      </c>
      <c r="L54" s="849">
        <v>1</v>
      </c>
      <c r="M54" s="849">
        <v>429.2</v>
      </c>
      <c r="N54" s="849">
        <v>0.9</v>
      </c>
      <c r="O54" s="849">
        <v>386.28</v>
      </c>
      <c r="P54" s="837">
        <v>0.75</v>
      </c>
      <c r="Q54" s="850">
        <v>429.19999999999993</v>
      </c>
    </row>
    <row r="55" spans="1:17" ht="14.4" customHeight="1" x14ac:dyDescent="0.3">
      <c r="A55" s="831" t="s">
        <v>543</v>
      </c>
      <c r="B55" s="832" t="s">
        <v>3197</v>
      </c>
      <c r="C55" s="832" t="s">
        <v>3100</v>
      </c>
      <c r="D55" s="832" t="s">
        <v>3215</v>
      </c>
      <c r="E55" s="832" t="s">
        <v>3216</v>
      </c>
      <c r="F55" s="849">
        <v>105</v>
      </c>
      <c r="G55" s="849">
        <v>6903.75</v>
      </c>
      <c r="H55" s="849">
        <v>2.4823453691651625</v>
      </c>
      <c r="I55" s="849">
        <v>65.75</v>
      </c>
      <c r="J55" s="849">
        <v>44</v>
      </c>
      <c r="K55" s="849">
        <v>2781.14</v>
      </c>
      <c r="L55" s="849">
        <v>1</v>
      </c>
      <c r="M55" s="849">
        <v>63.207727272727269</v>
      </c>
      <c r="N55" s="849">
        <v>76</v>
      </c>
      <c r="O55" s="849">
        <v>4997</v>
      </c>
      <c r="P55" s="837">
        <v>1.796745219586213</v>
      </c>
      <c r="Q55" s="850">
        <v>65.75</v>
      </c>
    </row>
    <row r="56" spans="1:17" ht="14.4" customHeight="1" x14ac:dyDescent="0.3">
      <c r="A56" s="831" t="s">
        <v>543</v>
      </c>
      <c r="B56" s="832" t="s">
        <v>3197</v>
      </c>
      <c r="C56" s="832" t="s">
        <v>3100</v>
      </c>
      <c r="D56" s="832" t="s">
        <v>3217</v>
      </c>
      <c r="E56" s="832" t="s">
        <v>3218</v>
      </c>
      <c r="F56" s="849">
        <v>2.6999999999999997</v>
      </c>
      <c r="G56" s="849">
        <v>212.76</v>
      </c>
      <c r="H56" s="849">
        <v>6.75</v>
      </c>
      <c r="I56" s="849">
        <v>78.800000000000011</v>
      </c>
      <c r="J56" s="849">
        <v>0.4</v>
      </c>
      <c r="K56" s="849">
        <v>31.52</v>
      </c>
      <c r="L56" s="849">
        <v>1</v>
      </c>
      <c r="M56" s="849">
        <v>78.8</v>
      </c>
      <c r="N56" s="849">
        <v>4.6999999999999993</v>
      </c>
      <c r="O56" s="849">
        <v>370.36</v>
      </c>
      <c r="P56" s="837">
        <v>11.75</v>
      </c>
      <c r="Q56" s="850">
        <v>78.800000000000011</v>
      </c>
    </row>
    <row r="57" spans="1:17" ht="14.4" customHeight="1" x14ac:dyDescent="0.3">
      <c r="A57" s="831" t="s">
        <v>543</v>
      </c>
      <c r="B57" s="832" t="s">
        <v>3197</v>
      </c>
      <c r="C57" s="832" t="s">
        <v>3100</v>
      </c>
      <c r="D57" s="832" t="s">
        <v>3219</v>
      </c>
      <c r="E57" s="832" t="s">
        <v>1809</v>
      </c>
      <c r="F57" s="849"/>
      <c r="G57" s="849"/>
      <c r="H57" s="849"/>
      <c r="I57" s="849"/>
      <c r="J57" s="849">
        <v>25</v>
      </c>
      <c r="K57" s="849">
        <v>1103.25</v>
      </c>
      <c r="L57" s="849">
        <v>1</v>
      </c>
      <c r="M57" s="849">
        <v>44.13</v>
      </c>
      <c r="N57" s="849">
        <v>3</v>
      </c>
      <c r="O57" s="849">
        <v>132.38999999999999</v>
      </c>
      <c r="P57" s="837">
        <v>0.11999999999999998</v>
      </c>
      <c r="Q57" s="850">
        <v>44.129999999999995</v>
      </c>
    </row>
    <row r="58" spans="1:17" ht="14.4" customHeight="1" x14ac:dyDescent="0.3">
      <c r="A58" s="831" t="s">
        <v>543</v>
      </c>
      <c r="B58" s="832" t="s">
        <v>3197</v>
      </c>
      <c r="C58" s="832" t="s">
        <v>3100</v>
      </c>
      <c r="D58" s="832" t="s">
        <v>3220</v>
      </c>
      <c r="E58" s="832" t="s">
        <v>3221</v>
      </c>
      <c r="F58" s="849">
        <v>1.2</v>
      </c>
      <c r="G58" s="849">
        <v>918.24</v>
      </c>
      <c r="H58" s="849">
        <v>0.42105263157894735</v>
      </c>
      <c r="I58" s="849">
        <v>765.2</v>
      </c>
      <c r="J58" s="849">
        <v>2.85</v>
      </c>
      <c r="K58" s="849">
        <v>2180.8200000000002</v>
      </c>
      <c r="L58" s="849">
        <v>1</v>
      </c>
      <c r="M58" s="849">
        <v>765.2</v>
      </c>
      <c r="N58" s="849">
        <v>1</v>
      </c>
      <c r="O58" s="849">
        <v>765.2</v>
      </c>
      <c r="P58" s="837">
        <v>0.35087719298245612</v>
      </c>
      <c r="Q58" s="850">
        <v>765.2</v>
      </c>
    </row>
    <row r="59" spans="1:17" ht="14.4" customHeight="1" x14ac:dyDescent="0.3">
      <c r="A59" s="831" t="s">
        <v>543</v>
      </c>
      <c r="B59" s="832" t="s">
        <v>3197</v>
      </c>
      <c r="C59" s="832" t="s">
        <v>3100</v>
      </c>
      <c r="D59" s="832" t="s">
        <v>3222</v>
      </c>
      <c r="E59" s="832" t="s">
        <v>3223</v>
      </c>
      <c r="F59" s="849"/>
      <c r="G59" s="849"/>
      <c r="H59" s="849"/>
      <c r="I59" s="849"/>
      <c r="J59" s="849">
        <v>2.2999999999999998</v>
      </c>
      <c r="K59" s="849">
        <v>1379.54</v>
      </c>
      <c r="L59" s="849">
        <v>1</v>
      </c>
      <c r="M59" s="849">
        <v>599.80000000000007</v>
      </c>
      <c r="N59" s="849">
        <v>3.3</v>
      </c>
      <c r="O59" s="849">
        <v>1979.34</v>
      </c>
      <c r="P59" s="837">
        <v>1.4347826086956521</v>
      </c>
      <c r="Q59" s="850">
        <v>599.79999999999995</v>
      </c>
    </row>
    <row r="60" spans="1:17" ht="14.4" customHeight="1" x14ac:dyDescent="0.3">
      <c r="A60" s="831" t="s">
        <v>543</v>
      </c>
      <c r="B60" s="832" t="s">
        <v>3197</v>
      </c>
      <c r="C60" s="832" t="s">
        <v>3100</v>
      </c>
      <c r="D60" s="832" t="s">
        <v>3224</v>
      </c>
      <c r="E60" s="832" t="s">
        <v>3223</v>
      </c>
      <c r="F60" s="849"/>
      <c r="G60" s="849"/>
      <c r="H60" s="849"/>
      <c r="I60" s="849"/>
      <c r="J60" s="849">
        <v>0.8</v>
      </c>
      <c r="K60" s="849">
        <v>639.79</v>
      </c>
      <c r="L60" s="849">
        <v>1</v>
      </c>
      <c r="M60" s="849">
        <v>799.73749999999995</v>
      </c>
      <c r="N60" s="849"/>
      <c r="O60" s="849"/>
      <c r="P60" s="837"/>
      <c r="Q60" s="850"/>
    </row>
    <row r="61" spans="1:17" ht="14.4" customHeight="1" x14ac:dyDescent="0.3">
      <c r="A61" s="831" t="s">
        <v>543</v>
      </c>
      <c r="B61" s="832" t="s">
        <v>3197</v>
      </c>
      <c r="C61" s="832" t="s">
        <v>3100</v>
      </c>
      <c r="D61" s="832" t="s">
        <v>3225</v>
      </c>
      <c r="E61" s="832" t="s">
        <v>1251</v>
      </c>
      <c r="F61" s="849">
        <v>24</v>
      </c>
      <c r="G61" s="849">
        <v>2219.7599999999998</v>
      </c>
      <c r="H61" s="849">
        <v>0.82758620689655171</v>
      </c>
      <c r="I61" s="849">
        <v>92.49</v>
      </c>
      <c r="J61" s="849">
        <v>29</v>
      </c>
      <c r="K61" s="849">
        <v>2682.2099999999996</v>
      </c>
      <c r="L61" s="849">
        <v>1</v>
      </c>
      <c r="M61" s="849">
        <v>92.489999999999981</v>
      </c>
      <c r="N61" s="849">
        <v>5</v>
      </c>
      <c r="O61" s="849">
        <v>462.45</v>
      </c>
      <c r="P61" s="837">
        <v>0.17241379310344829</v>
      </c>
      <c r="Q61" s="850">
        <v>92.49</v>
      </c>
    </row>
    <row r="62" spans="1:17" ht="14.4" customHeight="1" x14ac:dyDescent="0.3">
      <c r="A62" s="831" t="s">
        <v>543</v>
      </c>
      <c r="B62" s="832" t="s">
        <v>3197</v>
      </c>
      <c r="C62" s="832" t="s">
        <v>3100</v>
      </c>
      <c r="D62" s="832" t="s">
        <v>3226</v>
      </c>
      <c r="E62" s="832" t="s">
        <v>3227</v>
      </c>
      <c r="F62" s="849"/>
      <c r="G62" s="849"/>
      <c r="H62" s="849"/>
      <c r="I62" s="849"/>
      <c r="J62" s="849">
        <v>0.8</v>
      </c>
      <c r="K62" s="849">
        <v>313.44</v>
      </c>
      <c r="L62" s="849">
        <v>1</v>
      </c>
      <c r="M62" s="849">
        <v>391.79999999999995</v>
      </c>
      <c r="N62" s="849"/>
      <c r="O62" s="849"/>
      <c r="P62" s="837"/>
      <c r="Q62" s="850"/>
    </row>
    <row r="63" spans="1:17" ht="14.4" customHeight="1" x14ac:dyDescent="0.3">
      <c r="A63" s="831" t="s">
        <v>543</v>
      </c>
      <c r="B63" s="832" t="s">
        <v>3197</v>
      </c>
      <c r="C63" s="832" t="s">
        <v>3100</v>
      </c>
      <c r="D63" s="832" t="s">
        <v>3228</v>
      </c>
      <c r="E63" s="832" t="s">
        <v>3229</v>
      </c>
      <c r="F63" s="849"/>
      <c r="G63" s="849"/>
      <c r="H63" s="849"/>
      <c r="I63" s="849"/>
      <c r="J63" s="849">
        <v>8</v>
      </c>
      <c r="K63" s="849">
        <v>876.8</v>
      </c>
      <c r="L63" s="849">
        <v>1</v>
      </c>
      <c r="M63" s="849">
        <v>109.6</v>
      </c>
      <c r="N63" s="849">
        <v>23</v>
      </c>
      <c r="O63" s="849">
        <v>2520.8000000000002</v>
      </c>
      <c r="P63" s="837">
        <v>2.8750000000000004</v>
      </c>
      <c r="Q63" s="850">
        <v>109.60000000000001</v>
      </c>
    </row>
    <row r="64" spans="1:17" ht="14.4" customHeight="1" x14ac:dyDescent="0.3">
      <c r="A64" s="831" t="s">
        <v>543</v>
      </c>
      <c r="B64" s="832" t="s">
        <v>3197</v>
      </c>
      <c r="C64" s="832" t="s">
        <v>3100</v>
      </c>
      <c r="D64" s="832" t="s">
        <v>3230</v>
      </c>
      <c r="E64" s="832" t="s">
        <v>3229</v>
      </c>
      <c r="F64" s="849"/>
      <c r="G64" s="849"/>
      <c r="H64" s="849"/>
      <c r="I64" s="849"/>
      <c r="J64" s="849">
        <v>25</v>
      </c>
      <c r="K64" s="849">
        <v>5480</v>
      </c>
      <c r="L64" s="849">
        <v>1</v>
      </c>
      <c r="M64" s="849">
        <v>219.2</v>
      </c>
      <c r="N64" s="849"/>
      <c r="O64" s="849"/>
      <c r="P64" s="837"/>
      <c r="Q64" s="850"/>
    </row>
    <row r="65" spans="1:17" ht="14.4" customHeight="1" x14ac:dyDescent="0.3">
      <c r="A65" s="831" t="s">
        <v>543</v>
      </c>
      <c r="B65" s="832" t="s">
        <v>3197</v>
      </c>
      <c r="C65" s="832" t="s">
        <v>3100</v>
      </c>
      <c r="D65" s="832" t="s">
        <v>3231</v>
      </c>
      <c r="E65" s="832" t="s">
        <v>1231</v>
      </c>
      <c r="F65" s="849">
        <v>5</v>
      </c>
      <c r="G65" s="849">
        <v>3860.85</v>
      </c>
      <c r="H65" s="849"/>
      <c r="I65" s="849">
        <v>772.17</v>
      </c>
      <c r="J65" s="849"/>
      <c r="K65" s="849"/>
      <c r="L65" s="849"/>
      <c r="M65" s="849"/>
      <c r="N65" s="849">
        <v>0.4</v>
      </c>
      <c r="O65" s="849">
        <v>308.85000000000002</v>
      </c>
      <c r="P65" s="837"/>
      <c r="Q65" s="850">
        <v>772.125</v>
      </c>
    </row>
    <row r="66" spans="1:17" ht="14.4" customHeight="1" x14ac:dyDescent="0.3">
      <c r="A66" s="831" t="s">
        <v>543</v>
      </c>
      <c r="B66" s="832" t="s">
        <v>3197</v>
      </c>
      <c r="C66" s="832" t="s">
        <v>3100</v>
      </c>
      <c r="D66" s="832" t="s">
        <v>3231</v>
      </c>
      <c r="E66" s="832" t="s">
        <v>3232</v>
      </c>
      <c r="F66" s="849">
        <v>5</v>
      </c>
      <c r="G66" s="849">
        <v>3860.85</v>
      </c>
      <c r="H66" s="849">
        <v>1.4286163603464925</v>
      </c>
      <c r="I66" s="849">
        <v>772.17</v>
      </c>
      <c r="J66" s="849">
        <v>3.5</v>
      </c>
      <c r="K66" s="849">
        <v>2702.51</v>
      </c>
      <c r="L66" s="849">
        <v>1</v>
      </c>
      <c r="M66" s="849">
        <v>772.14571428571435</v>
      </c>
      <c r="N66" s="849">
        <v>1.1000000000000001</v>
      </c>
      <c r="O66" s="849">
        <v>849.36</v>
      </c>
      <c r="P66" s="837">
        <v>0.31428560856389059</v>
      </c>
      <c r="Q66" s="850">
        <v>772.14545454545453</v>
      </c>
    </row>
    <row r="67" spans="1:17" ht="14.4" customHeight="1" x14ac:dyDescent="0.3">
      <c r="A67" s="831" t="s">
        <v>543</v>
      </c>
      <c r="B67" s="832" t="s">
        <v>3197</v>
      </c>
      <c r="C67" s="832" t="s">
        <v>3100</v>
      </c>
      <c r="D67" s="832" t="s">
        <v>3233</v>
      </c>
      <c r="E67" s="832" t="s">
        <v>1813</v>
      </c>
      <c r="F67" s="849">
        <v>4.7</v>
      </c>
      <c r="G67" s="849">
        <v>2015.07</v>
      </c>
      <c r="H67" s="849">
        <v>6.48578969390711</v>
      </c>
      <c r="I67" s="849">
        <v>428.73829787234041</v>
      </c>
      <c r="J67" s="849">
        <v>0.79999999999999993</v>
      </c>
      <c r="K67" s="849">
        <v>310.69</v>
      </c>
      <c r="L67" s="849">
        <v>1</v>
      </c>
      <c r="M67" s="849">
        <v>388.36250000000001</v>
      </c>
      <c r="N67" s="849">
        <v>3.2</v>
      </c>
      <c r="O67" s="849">
        <v>1293.4699999999998</v>
      </c>
      <c r="P67" s="837">
        <v>4.163217354919694</v>
      </c>
      <c r="Q67" s="850">
        <v>404.20937499999991</v>
      </c>
    </row>
    <row r="68" spans="1:17" ht="14.4" customHeight="1" x14ac:dyDescent="0.3">
      <c r="A68" s="831" t="s">
        <v>543</v>
      </c>
      <c r="B68" s="832" t="s">
        <v>3197</v>
      </c>
      <c r="C68" s="832" t="s">
        <v>3100</v>
      </c>
      <c r="D68" s="832" t="s">
        <v>3234</v>
      </c>
      <c r="E68" s="832" t="s">
        <v>1800</v>
      </c>
      <c r="F68" s="849"/>
      <c r="G68" s="849"/>
      <c r="H68" s="849"/>
      <c r="I68" s="849"/>
      <c r="J68" s="849"/>
      <c r="K68" s="849"/>
      <c r="L68" s="849"/>
      <c r="M68" s="849"/>
      <c r="N68" s="849">
        <v>9</v>
      </c>
      <c r="O68" s="849">
        <v>1972.8</v>
      </c>
      <c r="P68" s="837"/>
      <c r="Q68" s="850">
        <v>219.2</v>
      </c>
    </row>
    <row r="69" spans="1:17" ht="14.4" customHeight="1" x14ac:dyDescent="0.3">
      <c r="A69" s="831" t="s">
        <v>543</v>
      </c>
      <c r="B69" s="832" t="s">
        <v>3197</v>
      </c>
      <c r="C69" s="832" t="s">
        <v>3100</v>
      </c>
      <c r="D69" s="832" t="s">
        <v>3235</v>
      </c>
      <c r="E69" s="832" t="s">
        <v>3207</v>
      </c>
      <c r="F69" s="849"/>
      <c r="G69" s="849"/>
      <c r="H69" s="849"/>
      <c r="I69" s="849"/>
      <c r="J69" s="849"/>
      <c r="K69" s="849"/>
      <c r="L69" s="849"/>
      <c r="M69" s="849"/>
      <c r="N69" s="849">
        <v>0.9</v>
      </c>
      <c r="O69" s="849">
        <v>176.31</v>
      </c>
      <c r="P69" s="837"/>
      <c r="Q69" s="850">
        <v>195.9</v>
      </c>
    </row>
    <row r="70" spans="1:17" ht="14.4" customHeight="1" x14ac:dyDescent="0.3">
      <c r="A70" s="831" t="s">
        <v>543</v>
      </c>
      <c r="B70" s="832" t="s">
        <v>3197</v>
      </c>
      <c r="C70" s="832" t="s">
        <v>3100</v>
      </c>
      <c r="D70" s="832" t="s">
        <v>3236</v>
      </c>
      <c r="E70" s="832" t="s">
        <v>1775</v>
      </c>
      <c r="F70" s="849">
        <v>14.3</v>
      </c>
      <c r="G70" s="849">
        <v>30396.080000000002</v>
      </c>
      <c r="H70" s="849">
        <v>3.4047619047619047</v>
      </c>
      <c r="I70" s="849">
        <v>2125.6</v>
      </c>
      <c r="J70" s="849">
        <v>4.2</v>
      </c>
      <c r="K70" s="849">
        <v>8927.52</v>
      </c>
      <c r="L70" s="849">
        <v>1</v>
      </c>
      <c r="M70" s="849">
        <v>2125.6</v>
      </c>
      <c r="N70" s="849">
        <v>22.4</v>
      </c>
      <c r="O70" s="849">
        <v>47613.440000000002</v>
      </c>
      <c r="P70" s="837">
        <v>5.333333333333333</v>
      </c>
      <c r="Q70" s="850">
        <v>2125.6000000000004</v>
      </c>
    </row>
    <row r="71" spans="1:17" ht="14.4" customHeight="1" x14ac:dyDescent="0.3">
      <c r="A71" s="831" t="s">
        <v>543</v>
      </c>
      <c r="B71" s="832" t="s">
        <v>3197</v>
      </c>
      <c r="C71" s="832" t="s">
        <v>3100</v>
      </c>
      <c r="D71" s="832" t="s">
        <v>3237</v>
      </c>
      <c r="E71" s="832" t="s">
        <v>1800</v>
      </c>
      <c r="F71" s="849"/>
      <c r="G71" s="849"/>
      <c r="H71" s="849"/>
      <c r="I71" s="849"/>
      <c r="J71" s="849"/>
      <c r="K71" s="849"/>
      <c r="L71" s="849"/>
      <c r="M71" s="849"/>
      <c r="N71" s="849">
        <v>66.5</v>
      </c>
      <c r="O71" s="849">
        <v>8481.16</v>
      </c>
      <c r="P71" s="837"/>
      <c r="Q71" s="850">
        <v>127.53624060150376</v>
      </c>
    </row>
    <row r="72" spans="1:17" ht="14.4" customHeight="1" x14ac:dyDescent="0.3">
      <c r="A72" s="831" t="s">
        <v>543</v>
      </c>
      <c r="B72" s="832" t="s">
        <v>3197</v>
      </c>
      <c r="C72" s="832" t="s">
        <v>3100</v>
      </c>
      <c r="D72" s="832" t="s">
        <v>3238</v>
      </c>
      <c r="E72" s="832" t="s">
        <v>1796</v>
      </c>
      <c r="F72" s="849">
        <v>0.8</v>
      </c>
      <c r="G72" s="849">
        <v>631.88</v>
      </c>
      <c r="H72" s="849"/>
      <c r="I72" s="849">
        <v>789.84999999999991</v>
      </c>
      <c r="J72" s="849"/>
      <c r="K72" s="849"/>
      <c r="L72" s="849"/>
      <c r="M72" s="849"/>
      <c r="N72" s="849">
        <v>2.6</v>
      </c>
      <c r="O72" s="849">
        <v>2053.5299999999997</v>
      </c>
      <c r="P72" s="837"/>
      <c r="Q72" s="850">
        <v>789.81923076923067</v>
      </c>
    </row>
    <row r="73" spans="1:17" ht="14.4" customHeight="1" x14ac:dyDescent="0.3">
      <c r="A73" s="831" t="s">
        <v>543</v>
      </c>
      <c r="B73" s="832" t="s">
        <v>3197</v>
      </c>
      <c r="C73" s="832" t="s">
        <v>3100</v>
      </c>
      <c r="D73" s="832" t="s">
        <v>3239</v>
      </c>
      <c r="E73" s="832" t="s">
        <v>1783</v>
      </c>
      <c r="F73" s="849">
        <v>0.9</v>
      </c>
      <c r="G73" s="849">
        <v>1468.66</v>
      </c>
      <c r="H73" s="849">
        <v>1.800004902441416</v>
      </c>
      <c r="I73" s="849">
        <v>1631.8444444444444</v>
      </c>
      <c r="J73" s="849">
        <v>0.5</v>
      </c>
      <c r="K73" s="849">
        <v>815.92</v>
      </c>
      <c r="L73" s="849">
        <v>1</v>
      </c>
      <c r="M73" s="849">
        <v>1631.84</v>
      </c>
      <c r="N73" s="849"/>
      <c r="O73" s="849"/>
      <c r="P73" s="837"/>
      <c r="Q73" s="850"/>
    </row>
    <row r="74" spans="1:17" ht="14.4" customHeight="1" x14ac:dyDescent="0.3">
      <c r="A74" s="831" t="s">
        <v>543</v>
      </c>
      <c r="B74" s="832" t="s">
        <v>3197</v>
      </c>
      <c r="C74" s="832" t="s">
        <v>3100</v>
      </c>
      <c r="D74" s="832" t="s">
        <v>3240</v>
      </c>
      <c r="E74" s="832" t="s">
        <v>1783</v>
      </c>
      <c r="F74" s="849">
        <v>1.4</v>
      </c>
      <c r="G74" s="849">
        <v>4569.2299999999996</v>
      </c>
      <c r="H74" s="849">
        <v>4.8611074170871287E-2</v>
      </c>
      <c r="I74" s="849">
        <v>3263.735714285714</v>
      </c>
      <c r="J74" s="849">
        <v>28.800000000000004</v>
      </c>
      <c r="K74" s="849">
        <v>93995.66</v>
      </c>
      <c r="L74" s="849">
        <v>1</v>
      </c>
      <c r="M74" s="849">
        <v>3263.7381944444442</v>
      </c>
      <c r="N74" s="849">
        <v>5.6999999999999993</v>
      </c>
      <c r="O74" s="849">
        <v>18603.28</v>
      </c>
      <c r="P74" s="837">
        <v>0.19791637188355291</v>
      </c>
      <c r="Q74" s="850">
        <v>3263.7333333333336</v>
      </c>
    </row>
    <row r="75" spans="1:17" ht="14.4" customHeight="1" x14ac:dyDescent="0.3">
      <c r="A75" s="831" t="s">
        <v>543</v>
      </c>
      <c r="B75" s="832" t="s">
        <v>3197</v>
      </c>
      <c r="C75" s="832" t="s">
        <v>3100</v>
      </c>
      <c r="D75" s="832" t="s">
        <v>3241</v>
      </c>
      <c r="E75" s="832" t="s">
        <v>3216</v>
      </c>
      <c r="F75" s="849"/>
      <c r="G75" s="849"/>
      <c r="H75" s="849"/>
      <c r="I75" s="849"/>
      <c r="J75" s="849">
        <v>2</v>
      </c>
      <c r="K75" s="849">
        <v>1183.4000000000001</v>
      </c>
      <c r="L75" s="849">
        <v>1</v>
      </c>
      <c r="M75" s="849">
        <v>591.70000000000005</v>
      </c>
      <c r="N75" s="849"/>
      <c r="O75" s="849"/>
      <c r="P75" s="837"/>
      <c r="Q75" s="850"/>
    </row>
    <row r="76" spans="1:17" ht="14.4" customHeight="1" x14ac:dyDescent="0.3">
      <c r="A76" s="831" t="s">
        <v>543</v>
      </c>
      <c r="B76" s="832" t="s">
        <v>3197</v>
      </c>
      <c r="C76" s="832" t="s">
        <v>3242</v>
      </c>
      <c r="D76" s="832" t="s">
        <v>3243</v>
      </c>
      <c r="E76" s="832" t="s">
        <v>3244</v>
      </c>
      <c r="F76" s="849">
        <v>8</v>
      </c>
      <c r="G76" s="849">
        <v>16019.84</v>
      </c>
      <c r="H76" s="849">
        <v>1.4836138675754895</v>
      </c>
      <c r="I76" s="849">
        <v>2002.48</v>
      </c>
      <c r="J76" s="849">
        <v>5</v>
      </c>
      <c r="K76" s="849">
        <v>10797.85</v>
      </c>
      <c r="L76" s="849">
        <v>1</v>
      </c>
      <c r="M76" s="849">
        <v>2159.5700000000002</v>
      </c>
      <c r="N76" s="849">
        <v>6</v>
      </c>
      <c r="O76" s="849">
        <v>12957.420000000002</v>
      </c>
      <c r="P76" s="837">
        <v>1.2000000000000002</v>
      </c>
      <c r="Q76" s="850">
        <v>2159.5700000000002</v>
      </c>
    </row>
    <row r="77" spans="1:17" ht="14.4" customHeight="1" x14ac:dyDescent="0.3">
      <c r="A77" s="831" t="s">
        <v>543</v>
      </c>
      <c r="B77" s="832" t="s">
        <v>3197</v>
      </c>
      <c r="C77" s="832" t="s">
        <v>3242</v>
      </c>
      <c r="D77" s="832" t="s">
        <v>3245</v>
      </c>
      <c r="E77" s="832" t="s">
        <v>3246</v>
      </c>
      <c r="F77" s="849"/>
      <c r="G77" s="849"/>
      <c r="H77" s="849"/>
      <c r="I77" s="849"/>
      <c r="J77" s="849">
        <v>2</v>
      </c>
      <c r="K77" s="849">
        <v>5282.3</v>
      </c>
      <c r="L77" s="849">
        <v>1</v>
      </c>
      <c r="M77" s="849">
        <v>2641.15</v>
      </c>
      <c r="N77" s="849">
        <v>3</v>
      </c>
      <c r="O77" s="849">
        <v>7923.4500000000007</v>
      </c>
      <c r="P77" s="837">
        <v>1.5</v>
      </c>
      <c r="Q77" s="850">
        <v>2641.15</v>
      </c>
    </row>
    <row r="78" spans="1:17" ht="14.4" customHeight="1" x14ac:dyDescent="0.3">
      <c r="A78" s="831" t="s">
        <v>543</v>
      </c>
      <c r="B78" s="832" t="s">
        <v>3197</v>
      </c>
      <c r="C78" s="832" t="s">
        <v>3242</v>
      </c>
      <c r="D78" s="832" t="s">
        <v>3247</v>
      </c>
      <c r="E78" s="832" t="s">
        <v>3248</v>
      </c>
      <c r="F78" s="849"/>
      <c r="G78" s="849"/>
      <c r="H78" s="849"/>
      <c r="I78" s="849"/>
      <c r="J78" s="849"/>
      <c r="K78" s="849"/>
      <c r="L78" s="849"/>
      <c r="M78" s="849"/>
      <c r="N78" s="849">
        <v>1</v>
      </c>
      <c r="O78" s="849">
        <v>1211.6099999999999</v>
      </c>
      <c r="P78" s="837"/>
      <c r="Q78" s="850">
        <v>1211.6099999999999</v>
      </c>
    </row>
    <row r="79" spans="1:17" ht="14.4" customHeight="1" x14ac:dyDescent="0.3">
      <c r="A79" s="831" t="s">
        <v>543</v>
      </c>
      <c r="B79" s="832" t="s">
        <v>3197</v>
      </c>
      <c r="C79" s="832" t="s">
        <v>3249</v>
      </c>
      <c r="D79" s="832" t="s">
        <v>3250</v>
      </c>
      <c r="E79" s="832" t="s">
        <v>3251</v>
      </c>
      <c r="F79" s="849">
        <v>1</v>
      </c>
      <c r="G79" s="849">
        <v>1707.31</v>
      </c>
      <c r="H79" s="849"/>
      <c r="I79" s="849">
        <v>1707.31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" customHeight="1" x14ac:dyDescent="0.3">
      <c r="A80" s="831" t="s">
        <v>543</v>
      </c>
      <c r="B80" s="832" t="s">
        <v>3197</v>
      </c>
      <c r="C80" s="832" t="s">
        <v>3095</v>
      </c>
      <c r="D80" s="832" t="s">
        <v>3252</v>
      </c>
      <c r="E80" s="832" t="s">
        <v>3253</v>
      </c>
      <c r="F80" s="849"/>
      <c r="G80" s="849"/>
      <c r="H80" s="849"/>
      <c r="I80" s="849"/>
      <c r="J80" s="849">
        <v>40</v>
      </c>
      <c r="K80" s="849">
        <v>42872</v>
      </c>
      <c r="L80" s="849">
        <v>1</v>
      </c>
      <c r="M80" s="849">
        <v>1071.8</v>
      </c>
      <c r="N80" s="849"/>
      <c r="O80" s="849"/>
      <c r="P80" s="837"/>
      <c r="Q80" s="850"/>
    </row>
    <row r="81" spans="1:17" ht="14.4" customHeight="1" x14ac:dyDescent="0.3">
      <c r="A81" s="831" t="s">
        <v>543</v>
      </c>
      <c r="B81" s="832" t="s">
        <v>3197</v>
      </c>
      <c r="C81" s="832" t="s">
        <v>3095</v>
      </c>
      <c r="D81" s="832" t="s">
        <v>3252</v>
      </c>
      <c r="E81" s="832" t="s">
        <v>3254</v>
      </c>
      <c r="F81" s="849">
        <v>1812</v>
      </c>
      <c r="G81" s="849">
        <v>2006432</v>
      </c>
      <c r="H81" s="849">
        <v>0.97701299985050927</v>
      </c>
      <c r="I81" s="849">
        <v>1107.3024282560707</v>
      </c>
      <c r="J81" s="849">
        <v>1847</v>
      </c>
      <c r="K81" s="849">
        <v>2053639</v>
      </c>
      <c r="L81" s="849">
        <v>1</v>
      </c>
      <c r="M81" s="849">
        <v>1111.8781808337844</v>
      </c>
      <c r="N81" s="849">
        <v>2110</v>
      </c>
      <c r="O81" s="849">
        <v>2297334</v>
      </c>
      <c r="P81" s="837">
        <v>1.1186649649719351</v>
      </c>
      <c r="Q81" s="850">
        <v>1088.7838862559242</v>
      </c>
    </row>
    <row r="82" spans="1:17" ht="14.4" customHeight="1" x14ac:dyDescent="0.3">
      <c r="A82" s="831" t="s">
        <v>543</v>
      </c>
      <c r="B82" s="832" t="s">
        <v>3197</v>
      </c>
      <c r="C82" s="832" t="s">
        <v>3095</v>
      </c>
      <c r="D82" s="832" t="s">
        <v>3255</v>
      </c>
      <c r="E82" s="832" t="s">
        <v>3256</v>
      </c>
      <c r="F82" s="849">
        <v>1</v>
      </c>
      <c r="G82" s="849">
        <v>195</v>
      </c>
      <c r="H82" s="849">
        <v>0.49744897959183676</v>
      </c>
      <c r="I82" s="849">
        <v>195</v>
      </c>
      <c r="J82" s="849">
        <v>2</v>
      </c>
      <c r="K82" s="849">
        <v>392</v>
      </c>
      <c r="L82" s="849">
        <v>1</v>
      </c>
      <c r="M82" s="849">
        <v>196</v>
      </c>
      <c r="N82" s="849">
        <v>6</v>
      </c>
      <c r="O82" s="849">
        <v>1176</v>
      </c>
      <c r="P82" s="837">
        <v>3</v>
      </c>
      <c r="Q82" s="850">
        <v>196</v>
      </c>
    </row>
    <row r="83" spans="1:17" ht="14.4" customHeight="1" x14ac:dyDescent="0.3">
      <c r="A83" s="831" t="s">
        <v>543</v>
      </c>
      <c r="B83" s="832" t="s">
        <v>3197</v>
      </c>
      <c r="C83" s="832" t="s">
        <v>3095</v>
      </c>
      <c r="D83" s="832" t="s">
        <v>3255</v>
      </c>
      <c r="E83" s="832" t="s">
        <v>3257</v>
      </c>
      <c r="F83" s="849">
        <v>6</v>
      </c>
      <c r="G83" s="849">
        <v>1170</v>
      </c>
      <c r="H83" s="849">
        <v>1.1938775510204083</v>
      </c>
      <c r="I83" s="849">
        <v>195</v>
      </c>
      <c r="J83" s="849">
        <v>5</v>
      </c>
      <c r="K83" s="849">
        <v>980</v>
      </c>
      <c r="L83" s="849">
        <v>1</v>
      </c>
      <c r="M83" s="849">
        <v>196</v>
      </c>
      <c r="N83" s="849">
        <v>4</v>
      </c>
      <c r="O83" s="849">
        <v>784</v>
      </c>
      <c r="P83" s="837">
        <v>0.8</v>
      </c>
      <c r="Q83" s="850">
        <v>196</v>
      </c>
    </row>
    <row r="84" spans="1:17" ht="14.4" customHeight="1" x14ac:dyDescent="0.3">
      <c r="A84" s="831" t="s">
        <v>543</v>
      </c>
      <c r="B84" s="832" t="s">
        <v>3197</v>
      </c>
      <c r="C84" s="832" t="s">
        <v>3095</v>
      </c>
      <c r="D84" s="832" t="s">
        <v>3144</v>
      </c>
      <c r="E84" s="832" t="s">
        <v>3145</v>
      </c>
      <c r="F84" s="849">
        <v>45</v>
      </c>
      <c r="G84" s="849">
        <v>30825</v>
      </c>
      <c r="H84" s="849">
        <v>0.89740603802148533</v>
      </c>
      <c r="I84" s="849">
        <v>685</v>
      </c>
      <c r="J84" s="849">
        <v>49</v>
      </c>
      <c r="K84" s="849">
        <v>34349</v>
      </c>
      <c r="L84" s="849">
        <v>1</v>
      </c>
      <c r="M84" s="849">
        <v>701</v>
      </c>
      <c r="N84" s="849">
        <v>58</v>
      </c>
      <c r="O84" s="849">
        <v>40697</v>
      </c>
      <c r="P84" s="837">
        <v>1.1848088736207749</v>
      </c>
      <c r="Q84" s="850">
        <v>701.67241379310349</v>
      </c>
    </row>
    <row r="85" spans="1:17" ht="14.4" customHeight="1" x14ac:dyDescent="0.3">
      <c r="A85" s="831" t="s">
        <v>543</v>
      </c>
      <c r="B85" s="832" t="s">
        <v>3197</v>
      </c>
      <c r="C85" s="832" t="s">
        <v>3095</v>
      </c>
      <c r="D85" s="832" t="s">
        <v>3144</v>
      </c>
      <c r="E85" s="832" t="s">
        <v>3258</v>
      </c>
      <c r="F85" s="849">
        <v>69</v>
      </c>
      <c r="G85" s="849">
        <v>48369</v>
      </c>
      <c r="H85" s="849">
        <v>1.0298507462686568</v>
      </c>
      <c r="I85" s="849">
        <v>701</v>
      </c>
      <c r="J85" s="849">
        <v>67</v>
      </c>
      <c r="K85" s="849">
        <v>46967</v>
      </c>
      <c r="L85" s="849">
        <v>1</v>
      </c>
      <c r="M85" s="849">
        <v>701</v>
      </c>
      <c r="N85" s="849">
        <v>54</v>
      </c>
      <c r="O85" s="849">
        <v>37907</v>
      </c>
      <c r="P85" s="837">
        <v>0.80709860114548515</v>
      </c>
      <c r="Q85" s="850">
        <v>701.98148148148152</v>
      </c>
    </row>
    <row r="86" spans="1:17" ht="14.4" customHeight="1" x14ac:dyDescent="0.3">
      <c r="A86" s="831" t="s">
        <v>543</v>
      </c>
      <c r="B86" s="832" t="s">
        <v>3197</v>
      </c>
      <c r="C86" s="832" t="s">
        <v>3095</v>
      </c>
      <c r="D86" s="832" t="s">
        <v>3146</v>
      </c>
      <c r="E86" s="832" t="s">
        <v>3147</v>
      </c>
      <c r="F86" s="849">
        <v>38</v>
      </c>
      <c r="G86" s="849">
        <v>16572</v>
      </c>
      <c r="H86" s="849">
        <v>0.91034937376400793</v>
      </c>
      <c r="I86" s="849">
        <v>436.10526315789474</v>
      </c>
      <c r="J86" s="849">
        <v>41</v>
      </c>
      <c r="K86" s="849">
        <v>18204</v>
      </c>
      <c r="L86" s="849">
        <v>1</v>
      </c>
      <c r="M86" s="849">
        <v>444</v>
      </c>
      <c r="N86" s="849">
        <v>67</v>
      </c>
      <c r="O86" s="849">
        <v>29798</v>
      </c>
      <c r="P86" s="837">
        <v>1.636892990551527</v>
      </c>
      <c r="Q86" s="850">
        <v>444.74626865671644</v>
      </c>
    </row>
    <row r="87" spans="1:17" ht="14.4" customHeight="1" x14ac:dyDescent="0.3">
      <c r="A87" s="831" t="s">
        <v>543</v>
      </c>
      <c r="B87" s="832" t="s">
        <v>3197</v>
      </c>
      <c r="C87" s="832" t="s">
        <v>3095</v>
      </c>
      <c r="D87" s="832" t="s">
        <v>3146</v>
      </c>
      <c r="E87" s="832" t="s">
        <v>3148</v>
      </c>
      <c r="F87" s="849">
        <v>58</v>
      </c>
      <c r="G87" s="849">
        <v>25752</v>
      </c>
      <c r="H87" s="849">
        <v>0.95081967213114749</v>
      </c>
      <c r="I87" s="849">
        <v>444</v>
      </c>
      <c r="J87" s="849">
        <v>61</v>
      </c>
      <c r="K87" s="849">
        <v>27084</v>
      </c>
      <c r="L87" s="849">
        <v>1</v>
      </c>
      <c r="M87" s="849">
        <v>444</v>
      </c>
      <c r="N87" s="849">
        <v>64</v>
      </c>
      <c r="O87" s="849">
        <v>28479</v>
      </c>
      <c r="P87" s="837">
        <v>1.0515064244572441</v>
      </c>
      <c r="Q87" s="850">
        <v>444.984375</v>
      </c>
    </row>
    <row r="88" spans="1:17" ht="14.4" customHeight="1" x14ac:dyDescent="0.3">
      <c r="A88" s="831" t="s">
        <v>543</v>
      </c>
      <c r="B88" s="832" t="s">
        <v>3197</v>
      </c>
      <c r="C88" s="832" t="s">
        <v>3095</v>
      </c>
      <c r="D88" s="832" t="s">
        <v>3149</v>
      </c>
      <c r="E88" s="832" t="s">
        <v>3150</v>
      </c>
      <c r="F88" s="849">
        <v>99</v>
      </c>
      <c r="G88" s="849">
        <v>21810</v>
      </c>
      <c r="H88" s="849">
        <v>0.87379807692307687</v>
      </c>
      <c r="I88" s="849">
        <v>220.30303030303031</v>
      </c>
      <c r="J88" s="849">
        <v>112</v>
      </c>
      <c r="K88" s="849">
        <v>24960</v>
      </c>
      <c r="L88" s="849">
        <v>1</v>
      </c>
      <c r="M88" s="849">
        <v>222.85714285714286</v>
      </c>
      <c r="N88" s="849">
        <v>108</v>
      </c>
      <c r="O88" s="849">
        <v>24084</v>
      </c>
      <c r="P88" s="837">
        <v>0.96490384615384617</v>
      </c>
      <c r="Q88" s="850">
        <v>223</v>
      </c>
    </row>
    <row r="89" spans="1:17" ht="14.4" customHeight="1" x14ac:dyDescent="0.3">
      <c r="A89" s="831" t="s">
        <v>543</v>
      </c>
      <c r="B89" s="832" t="s">
        <v>3197</v>
      </c>
      <c r="C89" s="832" t="s">
        <v>3095</v>
      </c>
      <c r="D89" s="832" t="s">
        <v>3149</v>
      </c>
      <c r="E89" s="832" t="s">
        <v>3151</v>
      </c>
      <c r="F89" s="849"/>
      <c r="G89" s="849"/>
      <c r="H89" s="849"/>
      <c r="I89" s="849"/>
      <c r="J89" s="849">
        <v>2</v>
      </c>
      <c r="K89" s="849">
        <v>446</v>
      </c>
      <c r="L89" s="849">
        <v>1</v>
      </c>
      <c r="M89" s="849">
        <v>223</v>
      </c>
      <c r="N89" s="849">
        <v>1</v>
      </c>
      <c r="O89" s="849">
        <v>223</v>
      </c>
      <c r="P89" s="837">
        <v>0.5</v>
      </c>
      <c r="Q89" s="850">
        <v>223</v>
      </c>
    </row>
    <row r="90" spans="1:17" ht="14.4" customHeight="1" x14ac:dyDescent="0.3">
      <c r="A90" s="831" t="s">
        <v>543</v>
      </c>
      <c r="B90" s="832" t="s">
        <v>3197</v>
      </c>
      <c r="C90" s="832" t="s">
        <v>3095</v>
      </c>
      <c r="D90" s="832" t="s">
        <v>3259</v>
      </c>
      <c r="E90" s="832" t="s">
        <v>3260</v>
      </c>
      <c r="F90" s="849">
        <v>0</v>
      </c>
      <c r="G90" s="849">
        <v>0</v>
      </c>
      <c r="H90" s="849"/>
      <c r="I90" s="849"/>
      <c r="J90" s="849">
        <v>0</v>
      </c>
      <c r="K90" s="849">
        <v>0</v>
      </c>
      <c r="L90" s="849"/>
      <c r="M90" s="849"/>
      <c r="N90" s="849">
        <v>0</v>
      </c>
      <c r="O90" s="849">
        <v>0</v>
      </c>
      <c r="P90" s="837"/>
      <c r="Q90" s="850"/>
    </row>
    <row r="91" spans="1:17" ht="14.4" customHeight="1" x14ac:dyDescent="0.3">
      <c r="A91" s="831" t="s">
        <v>543</v>
      </c>
      <c r="B91" s="832" t="s">
        <v>3197</v>
      </c>
      <c r="C91" s="832" t="s">
        <v>3095</v>
      </c>
      <c r="D91" s="832" t="s">
        <v>3261</v>
      </c>
      <c r="E91" s="832" t="s">
        <v>3262</v>
      </c>
      <c r="F91" s="849">
        <v>31</v>
      </c>
      <c r="G91" s="849">
        <v>0</v>
      </c>
      <c r="H91" s="849"/>
      <c r="I91" s="849">
        <v>0</v>
      </c>
      <c r="J91" s="849">
        <v>45</v>
      </c>
      <c r="K91" s="849">
        <v>0</v>
      </c>
      <c r="L91" s="849"/>
      <c r="M91" s="849">
        <v>0</v>
      </c>
      <c r="N91" s="849">
        <v>181</v>
      </c>
      <c r="O91" s="849">
        <v>0</v>
      </c>
      <c r="P91" s="837"/>
      <c r="Q91" s="850">
        <v>0</v>
      </c>
    </row>
    <row r="92" spans="1:17" ht="14.4" customHeight="1" x14ac:dyDescent="0.3">
      <c r="A92" s="831" t="s">
        <v>543</v>
      </c>
      <c r="B92" s="832" t="s">
        <v>3197</v>
      </c>
      <c r="C92" s="832" t="s">
        <v>3095</v>
      </c>
      <c r="D92" s="832" t="s">
        <v>3261</v>
      </c>
      <c r="E92" s="832" t="s">
        <v>3263</v>
      </c>
      <c r="F92" s="849">
        <v>20</v>
      </c>
      <c r="G92" s="849">
        <v>0</v>
      </c>
      <c r="H92" s="849"/>
      <c r="I92" s="849">
        <v>0</v>
      </c>
      <c r="J92" s="849">
        <v>15</v>
      </c>
      <c r="K92" s="849">
        <v>0</v>
      </c>
      <c r="L92" s="849"/>
      <c r="M92" s="849">
        <v>0</v>
      </c>
      <c r="N92" s="849">
        <v>7</v>
      </c>
      <c r="O92" s="849">
        <v>0</v>
      </c>
      <c r="P92" s="837"/>
      <c r="Q92" s="850">
        <v>0</v>
      </c>
    </row>
    <row r="93" spans="1:17" ht="14.4" customHeight="1" x14ac:dyDescent="0.3">
      <c r="A93" s="831" t="s">
        <v>543</v>
      </c>
      <c r="B93" s="832" t="s">
        <v>3197</v>
      </c>
      <c r="C93" s="832" t="s">
        <v>3095</v>
      </c>
      <c r="D93" s="832" t="s">
        <v>3152</v>
      </c>
      <c r="E93" s="832" t="s">
        <v>3153</v>
      </c>
      <c r="F93" s="849">
        <v>48</v>
      </c>
      <c r="G93" s="849">
        <v>16969</v>
      </c>
      <c r="H93" s="849">
        <v>0.95605386218941912</v>
      </c>
      <c r="I93" s="849">
        <v>353.52083333333331</v>
      </c>
      <c r="J93" s="849">
        <v>50</v>
      </c>
      <c r="K93" s="849">
        <v>17749</v>
      </c>
      <c r="L93" s="849">
        <v>1</v>
      </c>
      <c r="M93" s="849">
        <v>354.98</v>
      </c>
      <c r="N93" s="849">
        <v>64</v>
      </c>
      <c r="O93" s="849">
        <v>22720</v>
      </c>
      <c r="P93" s="837">
        <v>1.2800721167389713</v>
      </c>
      <c r="Q93" s="850">
        <v>355</v>
      </c>
    </row>
    <row r="94" spans="1:17" ht="14.4" customHeight="1" x14ac:dyDescent="0.3">
      <c r="A94" s="831" t="s">
        <v>543</v>
      </c>
      <c r="B94" s="832" t="s">
        <v>3197</v>
      </c>
      <c r="C94" s="832" t="s">
        <v>3095</v>
      </c>
      <c r="D94" s="832" t="s">
        <v>3152</v>
      </c>
      <c r="E94" s="832" t="s">
        <v>3154</v>
      </c>
      <c r="F94" s="849">
        <v>69</v>
      </c>
      <c r="G94" s="849">
        <v>24426</v>
      </c>
      <c r="H94" s="849">
        <v>0.98293762575452714</v>
      </c>
      <c r="I94" s="849">
        <v>354</v>
      </c>
      <c r="J94" s="849">
        <v>70</v>
      </c>
      <c r="K94" s="849">
        <v>24850</v>
      </c>
      <c r="L94" s="849">
        <v>1</v>
      </c>
      <c r="M94" s="849">
        <v>355</v>
      </c>
      <c r="N94" s="849">
        <v>73</v>
      </c>
      <c r="O94" s="849">
        <v>25915</v>
      </c>
      <c r="P94" s="837">
        <v>1.0428571428571429</v>
      </c>
      <c r="Q94" s="850">
        <v>355</v>
      </c>
    </row>
    <row r="95" spans="1:17" ht="14.4" customHeight="1" x14ac:dyDescent="0.3">
      <c r="A95" s="831" t="s">
        <v>543</v>
      </c>
      <c r="B95" s="832" t="s">
        <v>3197</v>
      </c>
      <c r="C95" s="832" t="s">
        <v>3095</v>
      </c>
      <c r="D95" s="832" t="s">
        <v>3264</v>
      </c>
      <c r="E95" s="832" t="s">
        <v>3265</v>
      </c>
      <c r="F95" s="849"/>
      <c r="G95" s="849"/>
      <c r="H95" s="849"/>
      <c r="I95" s="849"/>
      <c r="J95" s="849"/>
      <c r="K95" s="849"/>
      <c r="L95" s="849"/>
      <c r="M95" s="849"/>
      <c r="N95" s="849">
        <v>2</v>
      </c>
      <c r="O95" s="849">
        <v>0</v>
      </c>
      <c r="P95" s="837"/>
      <c r="Q95" s="850">
        <v>0</v>
      </c>
    </row>
    <row r="96" spans="1:17" ht="14.4" customHeight="1" x14ac:dyDescent="0.3">
      <c r="A96" s="831" t="s">
        <v>543</v>
      </c>
      <c r="B96" s="832" t="s">
        <v>3197</v>
      </c>
      <c r="C96" s="832" t="s">
        <v>3095</v>
      </c>
      <c r="D96" s="832" t="s">
        <v>3266</v>
      </c>
      <c r="E96" s="832" t="s">
        <v>3267</v>
      </c>
      <c r="F96" s="849">
        <v>1</v>
      </c>
      <c r="G96" s="849">
        <v>235</v>
      </c>
      <c r="H96" s="849"/>
      <c r="I96" s="849">
        <v>235</v>
      </c>
      <c r="J96" s="849"/>
      <c r="K96" s="849"/>
      <c r="L96" s="849"/>
      <c r="M96" s="849"/>
      <c r="N96" s="849"/>
      <c r="O96" s="849"/>
      <c r="P96" s="837"/>
      <c r="Q96" s="850"/>
    </row>
    <row r="97" spans="1:17" ht="14.4" customHeight="1" x14ac:dyDescent="0.3">
      <c r="A97" s="831" t="s">
        <v>543</v>
      </c>
      <c r="B97" s="832" t="s">
        <v>3268</v>
      </c>
      <c r="C97" s="832" t="s">
        <v>3095</v>
      </c>
      <c r="D97" s="832" t="s">
        <v>3269</v>
      </c>
      <c r="E97" s="832" t="s">
        <v>3270</v>
      </c>
      <c r="F97" s="849">
        <v>1</v>
      </c>
      <c r="G97" s="849">
        <v>1964</v>
      </c>
      <c r="H97" s="849"/>
      <c r="I97" s="849">
        <v>1964</v>
      </c>
      <c r="J97" s="849"/>
      <c r="K97" s="849"/>
      <c r="L97" s="849"/>
      <c r="M97" s="849"/>
      <c r="N97" s="849"/>
      <c r="O97" s="849"/>
      <c r="P97" s="837"/>
      <c r="Q97" s="850"/>
    </row>
    <row r="98" spans="1:17" ht="14.4" customHeight="1" x14ac:dyDescent="0.3">
      <c r="A98" s="831" t="s">
        <v>543</v>
      </c>
      <c r="B98" s="832" t="s">
        <v>3268</v>
      </c>
      <c r="C98" s="832" t="s">
        <v>3095</v>
      </c>
      <c r="D98" s="832" t="s">
        <v>3271</v>
      </c>
      <c r="E98" s="832" t="s">
        <v>3272</v>
      </c>
      <c r="F98" s="849"/>
      <c r="G98" s="849"/>
      <c r="H98" s="849"/>
      <c r="I98" s="849"/>
      <c r="J98" s="849"/>
      <c r="K98" s="849"/>
      <c r="L98" s="849"/>
      <c r="M98" s="849"/>
      <c r="N98" s="849">
        <v>1</v>
      </c>
      <c r="O98" s="849">
        <v>2774</v>
      </c>
      <c r="P98" s="837"/>
      <c r="Q98" s="850">
        <v>2774</v>
      </c>
    </row>
    <row r="99" spans="1:17" ht="14.4" customHeight="1" x14ac:dyDescent="0.3">
      <c r="A99" s="831" t="s">
        <v>543</v>
      </c>
      <c r="B99" s="832" t="s">
        <v>3094</v>
      </c>
      <c r="C99" s="832" t="s">
        <v>3095</v>
      </c>
      <c r="D99" s="832" t="s">
        <v>3144</v>
      </c>
      <c r="E99" s="832" t="s">
        <v>3145</v>
      </c>
      <c r="F99" s="849"/>
      <c r="G99" s="849"/>
      <c r="H99" s="849"/>
      <c r="I99" s="849"/>
      <c r="J99" s="849"/>
      <c r="K99" s="849"/>
      <c r="L99" s="849"/>
      <c r="M99" s="849"/>
      <c r="N99" s="849">
        <v>4</v>
      </c>
      <c r="O99" s="849">
        <v>2808</v>
      </c>
      <c r="P99" s="837"/>
      <c r="Q99" s="850">
        <v>702</v>
      </c>
    </row>
    <row r="100" spans="1:17" ht="14.4" customHeight="1" x14ac:dyDescent="0.3">
      <c r="A100" s="831" t="s">
        <v>543</v>
      </c>
      <c r="B100" s="832" t="s">
        <v>3094</v>
      </c>
      <c r="C100" s="832" t="s">
        <v>3095</v>
      </c>
      <c r="D100" s="832" t="s">
        <v>3146</v>
      </c>
      <c r="E100" s="832" t="s">
        <v>3147</v>
      </c>
      <c r="F100" s="849"/>
      <c r="G100" s="849"/>
      <c r="H100" s="849"/>
      <c r="I100" s="849"/>
      <c r="J100" s="849"/>
      <c r="K100" s="849"/>
      <c r="L100" s="849"/>
      <c r="M100" s="849"/>
      <c r="N100" s="849">
        <v>2</v>
      </c>
      <c r="O100" s="849">
        <v>890</v>
      </c>
      <c r="P100" s="837"/>
      <c r="Q100" s="850">
        <v>445</v>
      </c>
    </row>
    <row r="101" spans="1:17" ht="14.4" customHeight="1" x14ac:dyDescent="0.3">
      <c r="A101" s="831" t="s">
        <v>543</v>
      </c>
      <c r="B101" s="832" t="s">
        <v>3094</v>
      </c>
      <c r="C101" s="832" t="s">
        <v>3095</v>
      </c>
      <c r="D101" s="832" t="s">
        <v>3149</v>
      </c>
      <c r="E101" s="832" t="s">
        <v>3150</v>
      </c>
      <c r="F101" s="849"/>
      <c r="G101" s="849"/>
      <c r="H101" s="849"/>
      <c r="I101" s="849"/>
      <c r="J101" s="849"/>
      <c r="K101" s="849"/>
      <c r="L101" s="849"/>
      <c r="M101" s="849"/>
      <c r="N101" s="849">
        <v>3</v>
      </c>
      <c r="O101" s="849">
        <v>669</v>
      </c>
      <c r="P101" s="837"/>
      <c r="Q101" s="850">
        <v>223</v>
      </c>
    </row>
    <row r="102" spans="1:17" ht="14.4" customHeight="1" x14ac:dyDescent="0.3">
      <c r="A102" s="831" t="s">
        <v>543</v>
      </c>
      <c r="B102" s="832" t="s">
        <v>3094</v>
      </c>
      <c r="C102" s="832" t="s">
        <v>3095</v>
      </c>
      <c r="D102" s="832" t="s">
        <v>3259</v>
      </c>
      <c r="E102" s="832" t="s">
        <v>3260</v>
      </c>
      <c r="F102" s="849"/>
      <c r="G102" s="849"/>
      <c r="H102" s="849"/>
      <c r="I102" s="849"/>
      <c r="J102" s="849"/>
      <c r="K102" s="849"/>
      <c r="L102" s="849"/>
      <c r="M102" s="849"/>
      <c r="N102" s="849">
        <v>0</v>
      </c>
      <c r="O102" s="849">
        <v>0</v>
      </c>
      <c r="P102" s="837"/>
      <c r="Q102" s="850"/>
    </row>
    <row r="103" spans="1:17" ht="14.4" customHeight="1" x14ac:dyDescent="0.3">
      <c r="A103" s="831" t="s">
        <v>543</v>
      </c>
      <c r="B103" s="832" t="s">
        <v>3094</v>
      </c>
      <c r="C103" s="832" t="s">
        <v>3095</v>
      </c>
      <c r="D103" s="832" t="s">
        <v>3261</v>
      </c>
      <c r="E103" s="832" t="s">
        <v>3263</v>
      </c>
      <c r="F103" s="849"/>
      <c r="G103" s="849"/>
      <c r="H103" s="849"/>
      <c r="I103" s="849"/>
      <c r="J103" s="849"/>
      <c r="K103" s="849"/>
      <c r="L103" s="849"/>
      <c r="M103" s="849"/>
      <c r="N103" s="849">
        <v>21</v>
      </c>
      <c r="O103" s="849">
        <v>0</v>
      </c>
      <c r="P103" s="837"/>
      <c r="Q103" s="850">
        <v>0</v>
      </c>
    </row>
    <row r="104" spans="1:17" ht="14.4" customHeight="1" x14ac:dyDescent="0.3">
      <c r="A104" s="831" t="s">
        <v>543</v>
      </c>
      <c r="B104" s="832" t="s">
        <v>3094</v>
      </c>
      <c r="C104" s="832" t="s">
        <v>3095</v>
      </c>
      <c r="D104" s="832" t="s">
        <v>3152</v>
      </c>
      <c r="E104" s="832" t="s">
        <v>3153</v>
      </c>
      <c r="F104" s="849"/>
      <c r="G104" s="849"/>
      <c r="H104" s="849"/>
      <c r="I104" s="849"/>
      <c r="J104" s="849"/>
      <c r="K104" s="849"/>
      <c r="L104" s="849"/>
      <c r="M104" s="849"/>
      <c r="N104" s="849">
        <v>8</v>
      </c>
      <c r="O104" s="849">
        <v>2840</v>
      </c>
      <c r="P104" s="837"/>
      <c r="Q104" s="850">
        <v>355</v>
      </c>
    </row>
    <row r="105" spans="1:17" ht="14.4" customHeight="1" x14ac:dyDescent="0.3">
      <c r="A105" s="831" t="s">
        <v>543</v>
      </c>
      <c r="B105" s="832" t="s">
        <v>3094</v>
      </c>
      <c r="C105" s="832" t="s">
        <v>3095</v>
      </c>
      <c r="D105" s="832" t="s">
        <v>3152</v>
      </c>
      <c r="E105" s="832" t="s">
        <v>3154</v>
      </c>
      <c r="F105" s="849"/>
      <c r="G105" s="849"/>
      <c r="H105" s="849"/>
      <c r="I105" s="849"/>
      <c r="J105" s="849"/>
      <c r="K105" s="849"/>
      <c r="L105" s="849"/>
      <c r="M105" s="849"/>
      <c r="N105" s="849">
        <v>-3</v>
      </c>
      <c r="O105" s="849">
        <v>-1065</v>
      </c>
      <c r="P105" s="837"/>
      <c r="Q105" s="850">
        <v>355</v>
      </c>
    </row>
    <row r="106" spans="1:17" ht="14.4" customHeight="1" x14ac:dyDescent="0.3">
      <c r="A106" s="831" t="s">
        <v>543</v>
      </c>
      <c r="B106" s="832" t="s">
        <v>3094</v>
      </c>
      <c r="C106" s="832" t="s">
        <v>3095</v>
      </c>
      <c r="D106" s="832" t="s">
        <v>3273</v>
      </c>
      <c r="E106" s="832" t="s">
        <v>3274</v>
      </c>
      <c r="F106" s="849"/>
      <c r="G106" s="849"/>
      <c r="H106" s="849"/>
      <c r="I106" s="849"/>
      <c r="J106" s="849"/>
      <c r="K106" s="849"/>
      <c r="L106" s="849"/>
      <c r="M106" s="849"/>
      <c r="N106" s="849">
        <v>294</v>
      </c>
      <c r="O106" s="849">
        <v>0</v>
      </c>
      <c r="P106" s="837"/>
      <c r="Q106" s="850">
        <v>0</v>
      </c>
    </row>
    <row r="107" spans="1:17" ht="14.4" customHeight="1" x14ac:dyDescent="0.3">
      <c r="A107" s="831" t="s">
        <v>3275</v>
      </c>
      <c r="B107" s="832" t="s">
        <v>3099</v>
      </c>
      <c r="C107" s="832" t="s">
        <v>3095</v>
      </c>
      <c r="D107" s="832" t="s">
        <v>3096</v>
      </c>
      <c r="E107" s="832" t="s">
        <v>3097</v>
      </c>
      <c r="F107" s="849"/>
      <c r="G107" s="849"/>
      <c r="H107" s="849"/>
      <c r="I107" s="849"/>
      <c r="J107" s="849"/>
      <c r="K107" s="849"/>
      <c r="L107" s="849"/>
      <c r="M107" s="849"/>
      <c r="N107" s="849">
        <v>1</v>
      </c>
      <c r="O107" s="849">
        <v>37</v>
      </c>
      <c r="P107" s="837"/>
      <c r="Q107" s="850">
        <v>37</v>
      </c>
    </row>
    <row r="108" spans="1:17" ht="14.4" customHeight="1" x14ac:dyDescent="0.3">
      <c r="A108" s="831" t="s">
        <v>3275</v>
      </c>
      <c r="B108" s="832" t="s">
        <v>3099</v>
      </c>
      <c r="C108" s="832" t="s">
        <v>3095</v>
      </c>
      <c r="D108" s="832" t="s">
        <v>3111</v>
      </c>
      <c r="E108" s="832" t="s">
        <v>3112</v>
      </c>
      <c r="F108" s="849"/>
      <c r="G108" s="849"/>
      <c r="H108" s="849"/>
      <c r="I108" s="849"/>
      <c r="J108" s="849"/>
      <c r="K108" s="849"/>
      <c r="L108" s="849"/>
      <c r="M108" s="849"/>
      <c r="N108" s="849">
        <v>1</v>
      </c>
      <c r="O108" s="849">
        <v>471</v>
      </c>
      <c r="P108" s="837"/>
      <c r="Q108" s="850">
        <v>471</v>
      </c>
    </row>
    <row r="109" spans="1:17" ht="14.4" customHeight="1" x14ac:dyDescent="0.3">
      <c r="A109" s="831" t="s">
        <v>3275</v>
      </c>
      <c r="B109" s="832" t="s">
        <v>3131</v>
      </c>
      <c r="C109" s="832" t="s">
        <v>3095</v>
      </c>
      <c r="D109" s="832" t="s">
        <v>3096</v>
      </c>
      <c r="E109" s="832" t="s">
        <v>3108</v>
      </c>
      <c r="F109" s="849">
        <v>1</v>
      </c>
      <c r="G109" s="849">
        <v>37</v>
      </c>
      <c r="H109" s="849"/>
      <c r="I109" s="849">
        <v>37</v>
      </c>
      <c r="J109" s="849"/>
      <c r="K109" s="849"/>
      <c r="L109" s="849"/>
      <c r="M109" s="849"/>
      <c r="N109" s="849"/>
      <c r="O109" s="849"/>
      <c r="P109" s="837"/>
      <c r="Q109" s="850"/>
    </row>
    <row r="110" spans="1:17" ht="14.4" customHeight="1" x14ac:dyDescent="0.3">
      <c r="A110" s="831" t="s">
        <v>3275</v>
      </c>
      <c r="B110" s="832" t="s">
        <v>3131</v>
      </c>
      <c r="C110" s="832" t="s">
        <v>3095</v>
      </c>
      <c r="D110" s="832" t="s">
        <v>3096</v>
      </c>
      <c r="E110" s="832" t="s">
        <v>3097</v>
      </c>
      <c r="F110" s="849">
        <v>1</v>
      </c>
      <c r="G110" s="849">
        <v>37</v>
      </c>
      <c r="H110" s="849"/>
      <c r="I110" s="849">
        <v>37</v>
      </c>
      <c r="J110" s="849"/>
      <c r="K110" s="849"/>
      <c r="L110" s="849"/>
      <c r="M110" s="849"/>
      <c r="N110" s="849"/>
      <c r="O110" s="849"/>
      <c r="P110" s="837"/>
      <c r="Q110" s="850"/>
    </row>
    <row r="111" spans="1:17" ht="14.4" customHeight="1" x14ac:dyDescent="0.3">
      <c r="A111" s="831" t="s">
        <v>3275</v>
      </c>
      <c r="B111" s="832" t="s">
        <v>3131</v>
      </c>
      <c r="C111" s="832" t="s">
        <v>3095</v>
      </c>
      <c r="D111" s="832" t="s">
        <v>3152</v>
      </c>
      <c r="E111" s="832" t="s">
        <v>3153</v>
      </c>
      <c r="F111" s="849">
        <v>20</v>
      </c>
      <c r="G111" s="849">
        <v>7080</v>
      </c>
      <c r="H111" s="849">
        <v>1.6619718309859155</v>
      </c>
      <c r="I111" s="849">
        <v>354</v>
      </c>
      <c r="J111" s="849">
        <v>12</v>
      </c>
      <c r="K111" s="849">
        <v>4260</v>
      </c>
      <c r="L111" s="849">
        <v>1</v>
      </c>
      <c r="M111" s="849">
        <v>355</v>
      </c>
      <c r="N111" s="849">
        <v>14</v>
      </c>
      <c r="O111" s="849">
        <v>4970</v>
      </c>
      <c r="P111" s="837">
        <v>1.1666666666666667</v>
      </c>
      <c r="Q111" s="850">
        <v>355</v>
      </c>
    </row>
    <row r="112" spans="1:17" ht="14.4" customHeight="1" x14ac:dyDescent="0.3">
      <c r="A112" s="831" t="s">
        <v>3275</v>
      </c>
      <c r="B112" s="832" t="s">
        <v>3131</v>
      </c>
      <c r="C112" s="832" t="s">
        <v>3095</v>
      </c>
      <c r="D112" s="832" t="s">
        <v>3152</v>
      </c>
      <c r="E112" s="832" t="s">
        <v>3154</v>
      </c>
      <c r="F112" s="849">
        <v>14</v>
      </c>
      <c r="G112" s="849">
        <v>4956</v>
      </c>
      <c r="H112" s="849">
        <v>1.2691421254801536</v>
      </c>
      <c r="I112" s="849">
        <v>354</v>
      </c>
      <c r="J112" s="849">
        <v>11</v>
      </c>
      <c r="K112" s="849">
        <v>3905</v>
      </c>
      <c r="L112" s="849">
        <v>1</v>
      </c>
      <c r="M112" s="849">
        <v>355</v>
      </c>
      <c r="N112" s="849">
        <v>14</v>
      </c>
      <c r="O112" s="849">
        <v>4970</v>
      </c>
      <c r="P112" s="837">
        <v>1.2727272727272727</v>
      </c>
      <c r="Q112" s="850">
        <v>355</v>
      </c>
    </row>
    <row r="113" spans="1:17" ht="14.4" customHeight="1" x14ac:dyDescent="0.3">
      <c r="A113" s="831" t="s">
        <v>3276</v>
      </c>
      <c r="B113" s="832" t="s">
        <v>3131</v>
      </c>
      <c r="C113" s="832" t="s">
        <v>3095</v>
      </c>
      <c r="D113" s="832" t="s">
        <v>3096</v>
      </c>
      <c r="E113" s="832" t="s">
        <v>3097</v>
      </c>
      <c r="F113" s="849"/>
      <c r="G113" s="849"/>
      <c r="H113" s="849"/>
      <c r="I113" s="849"/>
      <c r="J113" s="849">
        <v>1</v>
      </c>
      <c r="K113" s="849">
        <v>37</v>
      </c>
      <c r="L113" s="849">
        <v>1</v>
      </c>
      <c r="M113" s="849">
        <v>37</v>
      </c>
      <c r="N113" s="849"/>
      <c r="O113" s="849"/>
      <c r="P113" s="837"/>
      <c r="Q113" s="850"/>
    </row>
    <row r="114" spans="1:17" ht="14.4" customHeight="1" x14ac:dyDescent="0.3">
      <c r="A114" s="831" t="s">
        <v>3276</v>
      </c>
      <c r="B114" s="832" t="s">
        <v>3131</v>
      </c>
      <c r="C114" s="832" t="s">
        <v>3095</v>
      </c>
      <c r="D114" s="832" t="s">
        <v>3152</v>
      </c>
      <c r="E114" s="832" t="s">
        <v>3153</v>
      </c>
      <c r="F114" s="849">
        <v>1</v>
      </c>
      <c r="G114" s="849">
        <v>354</v>
      </c>
      <c r="H114" s="849"/>
      <c r="I114" s="849">
        <v>354</v>
      </c>
      <c r="J114" s="849"/>
      <c r="K114" s="849"/>
      <c r="L114" s="849"/>
      <c r="M114" s="849"/>
      <c r="N114" s="849"/>
      <c r="O114" s="849"/>
      <c r="P114" s="837"/>
      <c r="Q114" s="850"/>
    </row>
    <row r="115" spans="1:17" ht="14.4" customHeight="1" x14ac:dyDescent="0.3">
      <c r="A115" s="831" t="s">
        <v>3276</v>
      </c>
      <c r="B115" s="832" t="s">
        <v>3131</v>
      </c>
      <c r="C115" s="832" t="s">
        <v>3095</v>
      </c>
      <c r="D115" s="832" t="s">
        <v>3152</v>
      </c>
      <c r="E115" s="832" t="s">
        <v>3154</v>
      </c>
      <c r="F115" s="849"/>
      <c r="G115" s="849"/>
      <c r="H115" s="849"/>
      <c r="I115" s="849"/>
      <c r="J115" s="849"/>
      <c r="K115" s="849"/>
      <c r="L115" s="849"/>
      <c r="M115" s="849"/>
      <c r="N115" s="849">
        <v>1</v>
      </c>
      <c r="O115" s="849">
        <v>355</v>
      </c>
      <c r="P115" s="837"/>
      <c r="Q115" s="850">
        <v>355</v>
      </c>
    </row>
    <row r="116" spans="1:17" ht="14.4" customHeight="1" x14ac:dyDescent="0.3">
      <c r="A116" s="831" t="s">
        <v>3277</v>
      </c>
      <c r="B116" s="832" t="s">
        <v>3131</v>
      </c>
      <c r="C116" s="832" t="s">
        <v>3095</v>
      </c>
      <c r="D116" s="832" t="s">
        <v>3152</v>
      </c>
      <c r="E116" s="832" t="s">
        <v>3153</v>
      </c>
      <c r="F116" s="849">
        <v>1</v>
      </c>
      <c r="G116" s="849">
        <v>354</v>
      </c>
      <c r="H116" s="849"/>
      <c r="I116" s="849">
        <v>354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" customHeight="1" x14ac:dyDescent="0.3">
      <c r="A117" s="831" t="s">
        <v>3278</v>
      </c>
      <c r="B117" s="832" t="s">
        <v>3131</v>
      </c>
      <c r="C117" s="832" t="s">
        <v>3095</v>
      </c>
      <c r="D117" s="832" t="s">
        <v>3152</v>
      </c>
      <c r="E117" s="832" t="s">
        <v>3153</v>
      </c>
      <c r="F117" s="849">
        <v>1</v>
      </c>
      <c r="G117" s="849">
        <v>354</v>
      </c>
      <c r="H117" s="849">
        <v>0.9971830985915493</v>
      </c>
      <c r="I117" s="849">
        <v>354</v>
      </c>
      <c r="J117" s="849">
        <v>1</v>
      </c>
      <c r="K117" s="849">
        <v>355</v>
      </c>
      <c r="L117" s="849">
        <v>1</v>
      </c>
      <c r="M117" s="849">
        <v>355</v>
      </c>
      <c r="N117" s="849">
        <v>1</v>
      </c>
      <c r="O117" s="849">
        <v>355</v>
      </c>
      <c r="P117" s="837">
        <v>1</v>
      </c>
      <c r="Q117" s="850">
        <v>355</v>
      </c>
    </row>
    <row r="118" spans="1:17" ht="14.4" customHeight="1" thickBot="1" x14ac:dyDescent="0.35">
      <c r="A118" s="839" t="s">
        <v>3278</v>
      </c>
      <c r="B118" s="840" t="s">
        <v>3131</v>
      </c>
      <c r="C118" s="840" t="s">
        <v>3095</v>
      </c>
      <c r="D118" s="840" t="s">
        <v>3152</v>
      </c>
      <c r="E118" s="840" t="s">
        <v>3154</v>
      </c>
      <c r="F118" s="851">
        <v>1</v>
      </c>
      <c r="G118" s="851">
        <v>354</v>
      </c>
      <c r="H118" s="851"/>
      <c r="I118" s="851">
        <v>354</v>
      </c>
      <c r="J118" s="851"/>
      <c r="K118" s="851"/>
      <c r="L118" s="851"/>
      <c r="M118" s="851"/>
      <c r="N118" s="851"/>
      <c r="O118" s="851"/>
      <c r="P118" s="845"/>
      <c r="Q118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95.774000000000001</v>
      </c>
      <c r="C5" s="114">
        <v>89.884</v>
      </c>
      <c r="D5" s="114">
        <v>82.757000000000005</v>
      </c>
      <c r="E5" s="424">
        <f>IF(OR(D5=0,B5=0),"",D5/B5)</f>
        <v>0.86408628646605556</v>
      </c>
      <c r="F5" s="129">
        <f>IF(OR(D5=0,C5=0),"",D5/C5)</f>
        <v>0.92070891371100538</v>
      </c>
      <c r="G5" s="130">
        <v>65</v>
      </c>
      <c r="H5" s="114">
        <v>66</v>
      </c>
      <c r="I5" s="114">
        <v>57</v>
      </c>
      <c r="J5" s="424">
        <f>IF(OR(I5=0,G5=0),"",I5/G5)</f>
        <v>0.87692307692307692</v>
      </c>
      <c r="K5" s="131">
        <f>IF(OR(I5=0,H5=0),"",I5/H5)</f>
        <v>0.86363636363636365</v>
      </c>
      <c r="L5" s="121"/>
      <c r="M5" s="121"/>
      <c r="N5" s="7">
        <f>D5-C5</f>
        <v>-7.1269999999999953</v>
      </c>
      <c r="O5" s="8">
        <f>I5-H5</f>
        <v>-9</v>
      </c>
      <c r="P5" s="7">
        <f>D5-B5</f>
        <v>-13.016999999999996</v>
      </c>
      <c r="Q5" s="8">
        <f>I5-G5</f>
        <v>-8</v>
      </c>
    </row>
    <row r="6" spans="1:17" ht="14.4" hidden="1" customHeight="1" outlineLevel="1" x14ac:dyDescent="0.3">
      <c r="A6" s="441" t="s">
        <v>168</v>
      </c>
      <c r="B6" s="120">
        <v>30.381</v>
      </c>
      <c r="C6" s="113">
        <v>45.463999999999999</v>
      </c>
      <c r="D6" s="113">
        <v>41.073999999999998</v>
      </c>
      <c r="E6" s="424">
        <f t="shared" ref="E6:E12" si="0">IF(OR(D6=0,B6=0),"",D6/B6)</f>
        <v>1.3519633981764918</v>
      </c>
      <c r="F6" s="129">
        <f t="shared" ref="F6:F12" si="1">IF(OR(D6=0,C6=0),"",D6/C6)</f>
        <v>0.90344008446243185</v>
      </c>
      <c r="G6" s="133">
        <v>15</v>
      </c>
      <c r="H6" s="113">
        <v>20</v>
      </c>
      <c r="I6" s="113">
        <v>18</v>
      </c>
      <c r="J6" s="425">
        <f t="shared" ref="J6:J12" si="2">IF(OR(I6=0,G6=0),"",I6/G6)</f>
        <v>1.2</v>
      </c>
      <c r="K6" s="134">
        <f t="shared" ref="K6:K12" si="3">IF(OR(I6=0,H6=0),"",I6/H6)</f>
        <v>0.9</v>
      </c>
      <c r="L6" s="121"/>
      <c r="M6" s="121"/>
      <c r="N6" s="5">
        <f t="shared" ref="N6:N13" si="4">D6-C6</f>
        <v>-4.3900000000000006</v>
      </c>
      <c r="O6" s="6">
        <f t="shared" ref="O6:O13" si="5">I6-H6</f>
        <v>-2</v>
      </c>
      <c r="P6" s="5">
        <f t="shared" ref="P6:P13" si="6">D6-B6</f>
        <v>10.692999999999998</v>
      </c>
      <c r="Q6" s="6">
        <f t="shared" ref="Q6:Q13" si="7">I6-G6</f>
        <v>3</v>
      </c>
    </row>
    <row r="7" spans="1:17" ht="14.4" hidden="1" customHeight="1" outlineLevel="1" x14ac:dyDescent="0.3">
      <c r="A7" s="441" t="s">
        <v>169</v>
      </c>
      <c r="B7" s="120">
        <v>24.783999999999999</v>
      </c>
      <c r="C7" s="113">
        <v>30.119</v>
      </c>
      <c r="D7" s="113">
        <v>29.641999999999999</v>
      </c>
      <c r="E7" s="424">
        <f t="shared" si="0"/>
        <v>1.1960135571336346</v>
      </c>
      <c r="F7" s="129">
        <f t="shared" si="1"/>
        <v>0.98416282081078388</v>
      </c>
      <c r="G7" s="133">
        <v>12</v>
      </c>
      <c r="H7" s="113">
        <v>10</v>
      </c>
      <c r="I7" s="113">
        <v>16</v>
      </c>
      <c r="J7" s="425">
        <f t="shared" si="2"/>
        <v>1.3333333333333333</v>
      </c>
      <c r="K7" s="134">
        <f t="shared" si="3"/>
        <v>1.6</v>
      </c>
      <c r="L7" s="121"/>
      <c r="M7" s="121"/>
      <c r="N7" s="5">
        <f t="shared" si="4"/>
        <v>-0.47700000000000031</v>
      </c>
      <c r="O7" s="6">
        <f t="shared" si="5"/>
        <v>6</v>
      </c>
      <c r="P7" s="5">
        <f t="shared" si="6"/>
        <v>4.8580000000000005</v>
      </c>
      <c r="Q7" s="6">
        <f t="shared" si="7"/>
        <v>4</v>
      </c>
    </row>
    <row r="8" spans="1:17" ht="14.4" hidden="1" customHeight="1" outlineLevel="1" x14ac:dyDescent="0.3">
      <c r="A8" s="441" t="s">
        <v>170</v>
      </c>
      <c r="B8" s="120">
        <v>0.71599999999999997</v>
      </c>
      <c r="C8" s="113">
        <v>3.8490000000000002</v>
      </c>
      <c r="D8" s="113">
        <v>3.5070000000000001</v>
      </c>
      <c r="E8" s="424">
        <f t="shared" si="0"/>
        <v>4.8980446927374306</v>
      </c>
      <c r="F8" s="129">
        <f t="shared" si="1"/>
        <v>0.91114575214341387</v>
      </c>
      <c r="G8" s="133">
        <v>1</v>
      </c>
      <c r="H8" s="113">
        <v>2</v>
      </c>
      <c r="I8" s="113">
        <v>2</v>
      </c>
      <c r="J8" s="425">
        <f t="shared" si="2"/>
        <v>2</v>
      </c>
      <c r="K8" s="134">
        <f t="shared" si="3"/>
        <v>1</v>
      </c>
      <c r="L8" s="121"/>
      <c r="M8" s="121"/>
      <c r="N8" s="5">
        <f t="shared" si="4"/>
        <v>-0.34200000000000008</v>
      </c>
      <c r="O8" s="6">
        <f t="shared" si="5"/>
        <v>0</v>
      </c>
      <c r="P8" s="5">
        <f t="shared" si="6"/>
        <v>2.7910000000000004</v>
      </c>
      <c r="Q8" s="6">
        <f t="shared" si="7"/>
        <v>1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40.134</v>
      </c>
      <c r="C10" s="113">
        <v>22.603999999999999</v>
      </c>
      <c r="D10" s="113">
        <v>17.440999999999999</v>
      </c>
      <c r="E10" s="424">
        <f t="shared" si="0"/>
        <v>0.43456919320277071</v>
      </c>
      <c r="F10" s="129">
        <f t="shared" si="1"/>
        <v>0.77158909927446473</v>
      </c>
      <c r="G10" s="133">
        <v>18</v>
      </c>
      <c r="H10" s="113">
        <v>14</v>
      </c>
      <c r="I10" s="113">
        <v>13</v>
      </c>
      <c r="J10" s="425">
        <f t="shared" si="2"/>
        <v>0.72222222222222221</v>
      </c>
      <c r="K10" s="134">
        <f t="shared" si="3"/>
        <v>0.9285714285714286</v>
      </c>
      <c r="L10" s="121"/>
      <c r="M10" s="121"/>
      <c r="N10" s="5">
        <f t="shared" si="4"/>
        <v>-5.1630000000000003</v>
      </c>
      <c r="O10" s="6">
        <f t="shared" si="5"/>
        <v>-1</v>
      </c>
      <c r="P10" s="5">
        <f t="shared" si="6"/>
        <v>-22.693000000000001</v>
      </c>
      <c r="Q10" s="6">
        <f t="shared" si="7"/>
        <v>-5</v>
      </c>
    </row>
    <row r="11" spans="1:17" ht="14.4" hidden="1" customHeight="1" outlineLevel="1" x14ac:dyDescent="0.3">
      <c r="A11" s="441" t="s">
        <v>173</v>
      </c>
      <c r="B11" s="120">
        <v>3.11</v>
      </c>
      <c r="C11" s="113">
        <v>0</v>
      </c>
      <c r="D11" s="113">
        <v>0</v>
      </c>
      <c r="E11" s="424" t="str">
        <f t="shared" si="0"/>
        <v/>
      </c>
      <c r="F11" s="129" t="str">
        <f t="shared" si="1"/>
        <v/>
      </c>
      <c r="G11" s="133">
        <v>1</v>
      </c>
      <c r="H11" s="113">
        <v>0</v>
      </c>
      <c r="I11" s="113">
        <v>0</v>
      </c>
      <c r="J11" s="425" t="str">
        <f t="shared" si="2"/>
        <v/>
      </c>
      <c r="K11" s="134" t="str">
        <f t="shared" si="3"/>
        <v/>
      </c>
      <c r="L11" s="121"/>
      <c r="M11" s="121"/>
      <c r="N11" s="5">
        <f t="shared" si="4"/>
        <v>0</v>
      </c>
      <c r="O11" s="6">
        <f t="shared" si="5"/>
        <v>0</v>
      </c>
      <c r="P11" s="5">
        <f t="shared" si="6"/>
        <v>-3.11</v>
      </c>
      <c r="Q11" s="6">
        <f t="shared" si="7"/>
        <v>-1</v>
      </c>
    </row>
    <row r="12" spans="1:17" ht="14.4" hidden="1" customHeight="1" outlineLevel="1" thickBot="1" x14ac:dyDescent="0.35">
      <c r="A12" s="442" t="s">
        <v>208</v>
      </c>
      <c r="B12" s="238">
        <v>0</v>
      </c>
      <c r="C12" s="239">
        <v>0</v>
      </c>
      <c r="D12" s="239">
        <v>32.728000000000002</v>
      </c>
      <c r="E12" s="424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16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32.728000000000002</v>
      </c>
      <c r="O12" s="244">
        <f t="shared" si="5"/>
        <v>16</v>
      </c>
      <c r="P12" s="243">
        <f t="shared" si="6"/>
        <v>32.728000000000002</v>
      </c>
      <c r="Q12" s="244">
        <f t="shared" si="7"/>
        <v>16</v>
      </c>
    </row>
    <row r="13" spans="1:17" ht="14.4" customHeight="1" collapsed="1" thickBot="1" x14ac:dyDescent="0.35">
      <c r="A13" s="117" t="s">
        <v>3</v>
      </c>
      <c r="B13" s="115">
        <f>SUM(B5:B12)</f>
        <v>194.899</v>
      </c>
      <c r="C13" s="116">
        <f>SUM(C5:C12)</f>
        <v>191.92000000000002</v>
      </c>
      <c r="D13" s="116">
        <f>SUM(D5:D12)</f>
        <v>207.14900000000003</v>
      </c>
      <c r="E13" s="420">
        <f>IF(OR(D13=0,B13=0),0,D13/B13)</f>
        <v>1.0628530674862366</v>
      </c>
      <c r="F13" s="135">
        <f>IF(OR(D13=0,C13=0),0,D13/C13)</f>
        <v>1.0793507711546477</v>
      </c>
      <c r="G13" s="136">
        <f>SUM(G5:G12)</f>
        <v>112</v>
      </c>
      <c r="H13" s="116">
        <f>SUM(H5:H12)</f>
        <v>112</v>
      </c>
      <c r="I13" s="116">
        <f>SUM(I5:I12)</f>
        <v>122</v>
      </c>
      <c r="J13" s="420">
        <f>IF(OR(I13=0,G13=0),0,I13/G13)</f>
        <v>1.0892857142857142</v>
      </c>
      <c r="K13" s="137">
        <f>IF(OR(I13=0,H13=0),0,I13/H13)</f>
        <v>1.0892857142857142</v>
      </c>
      <c r="L13" s="121"/>
      <c r="M13" s="121"/>
      <c r="N13" s="127">
        <f t="shared" si="4"/>
        <v>15.229000000000013</v>
      </c>
      <c r="O13" s="138">
        <f t="shared" si="5"/>
        <v>10</v>
      </c>
      <c r="P13" s="127">
        <f t="shared" si="6"/>
        <v>12.250000000000028</v>
      </c>
      <c r="Q13" s="138">
        <f t="shared" si="7"/>
        <v>10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95.774000000000001</v>
      </c>
      <c r="C18" s="114">
        <v>89.884</v>
      </c>
      <c r="D18" s="114">
        <v>82.757000000000005</v>
      </c>
      <c r="E18" s="424">
        <f>IF(OR(D18=0,B18=0),"",D18/B18)</f>
        <v>0.86408628646605556</v>
      </c>
      <c r="F18" s="129">
        <f>IF(OR(D18=0,C18=0),"",D18/C18)</f>
        <v>0.92070891371100538</v>
      </c>
      <c r="G18" s="119">
        <v>65</v>
      </c>
      <c r="H18" s="114">
        <v>66</v>
      </c>
      <c r="I18" s="114">
        <v>57</v>
      </c>
      <c r="J18" s="424">
        <f>IF(OR(I18=0,G18=0),"",I18/G18)</f>
        <v>0.87692307692307692</v>
      </c>
      <c r="K18" s="131">
        <f>IF(OR(I18=0,H18=0),"",I18/H18)</f>
        <v>0.86363636363636365</v>
      </c>
      <c r="L18" s="659">
        <v>0.91871999999999998</v>
      </c>
      <c r="M18" s="660"/>
      <c r="N18" s="145">
        <f t="shared" ref="N18:N26" si="8">D18-C18</f>
        <v>-7.1269999999999953</v>
      </c>
      <c r="O18" s="146">
        <f t="shared" ref="O18:O26" si="9">I18-H18</f>
        <v>-9</v>
      </c>
      <c r="P18" s="145">
        <f t="shared" ref="P18:P26" si="10">D18-B18</f>
        <v>-13.016999999999996</v>
      </c>
      <c r="Q18" s="146">
        <f t="shared" ref="Q18:Q26" si="11">I18-G18</f>
        <v>-8</v>
      </c>
    </row>
    <row r="19" spans="1:17" ht="14.4" hidden="1" customHeight="1" outlineLevel="1" x14ac:dyDescent="0.3">
      <c r="A19" s="441" t="s">
        <v>168</v>
      </c>
      <c r="B19" s="120">
        <v>30.381</v>
      </c>
      <c r="C19" s="113">
        <v>41.283999999999999</v>
      </c>
      <c r="D19" s="113">
        <v>41.073999999999998</v>
      </c>
      <c r="E19" s="425">
        <f t="shared" ref="E19:E25" si="12">IF(OR(D19=0,B19=0),"",D19/B19)</f>
        <v>1.3519633981764918</v>
      </c>
      <c r="F19" s="132">
        <f t="shared" ref="F19:F25" si="13">IF(OR(D19=0,C19=0),"",D19/C19)</f>
        <v>0.99491328359655073</v>
      </c>
      <c r="G19" s="120">
        <v>15</v>
      </c>
      <c r="H19" s="113">
        <v>19</v>
      </c>
      <c r="I19" s="113">
        <v>18</v>
      </c>
      <c r="J19" s="425">
        <f t="shared" ref="J19:J25" si="14">IF(OR(I19=0,G19=0),"",I19/G19)</f>
        <v>1.2</v>
      </c>
      <c r="K19" s="134">
        <f t="shared" ref="K19:K25" si="15">IF(OR(I19=0,H19=0),"",I19/H19)</f>
        <v>0.94736842105263153</v>
      </c>
      <c r="L19" s="659">
        <v>0.99456</v>
      </c>
      <c r="M19" s="660"/>
      <c r="N19" s="147">
        <f t="shared" si="8"/>
        <v>-0.21000000000000085</v>
      </c>
      <c r="O19" s="148">
        <f t="shared" si="9"/>
        <v>-1</v>
      </c>
      <c r="P19" s="147">
        <f t="shared" si="10"/>
        <v>10.692999999999998</v>
      </c>
      <c r="Q19" s="148">
        <f t="shared" si="11"/>
        <v>3</v>
      </c>
    </row>
    <row r="20" spans="1:17" ht="14.4" hidden="1" customHeight="1" outlineLevel="1" x14ac:dyDescent="0.3">
      <c r="A20" s="441" t="s">
        <v>169</v>
      </c>
      <c r="B20" s="120">
        <v>24.783999999999999</v>
      </c>
      <c r="C20" s="113">
        <v>30.119</v>
      </c>
      <c r="D20" s="113">
        <v>29.641999999999999</v>
      </c>
      <c r="E20" s="425">
        <f t="shared" si="12"/>
        <v>1.1960135571336346</v>
      </c>
      <c r="F20" s="132">
        <f t="shared" si="13"/>
        <v>0.98416282081078388</v>
      </c>
      <c r="G20" s="120">
        <v>12</v>
      </c>
      <c r="H20" s="113">
        <v>10</v>
      </c>
      <c r="I20" s="113">
        <v>16</v>
      </c>
      <c r="J20" s="425">
        <f t="shared" si="14"/>
        <v>1.3333333333333333</v>
      </c>
      <c r="K20" s="134">
        <f t="shared" si="15"/>
        <v>1.6</v>
      </c>
      <c r="L20" s="659">
        <v>0.96671999999999991</v>
      </c>
      <c r="M20" s="660"/>
      <c r="N20" s="147">
        <f t="shared" si="8"/>
        <v>-0.47700000000000031</v>
      </c>
      <c r="O20" s="148">
        <f t="shared" si="9"/>
        <v>6</v>
      </c>
      <c r="P20" s="147">
        <f t="shared" si="10"/>
        <v>4.8580000000000005</v>
      </c>
      <c r="Q20" s="148">
        <f t="shared" si="11"/>
        <v>4</v>
      </c>
    </row>
    <row r="21" spans="1:17" ht="14.4" hidden="1" customHeight="1" outlineLevel="1" x14ac:dyDescent="0.3">
      <c r="A21" s="441" t="s">
        <v>170</v>
      </c>
      <c r="B21" s="120">
        <v>0.71599999999999997</v>
      </c>
      <c r="C21" s="113">
        <v>3.8490000000000002</v>
      </c>
      <c r="D21" s="113">
        <v>3.5070000000000001</v>
      </c>
      <c r="E21" s="425">
        <f t="shared" si="12"/>
        <v>4.8980446927374306</v>
      </c>
      <c r="F21" s="132">
        <f t="shared" si="13"/>
        <v>0.91114575214341387</v>
      </c>
      <c r="G21" s="120">
        <v>1</v>
      </c>
      <c r="H21" s="113">
        <v>2</v>
      </c>
      <c r="I21" s="113">
        <v>2</v>
      </c>
      <c r="J21" s="425">
        <f t="shared" si="14"/>
        <v>2</v>
      </c>
      <c r="K21" s="134">
        <f t="shared" si="15"/>
        <v>1</v>
      </c>
      <c r="L21" s="659">
        <v>1.11744</v>
      </c>
      <c r="M21" s="660"/>
      <c r="N21" s="147">
        <f t="shared" si="8"/>
        <v>-0.34200000000000008</v>
      </c>
      <c r="O21" s="148">
        <f t="shared" si="9"/>
        <v>0</v>
      </c>
      <c r="P21" s="147">
        <f t="shared" si="10"/>
        <v>2.7910000000000004</v>
      </c>
      <c r="Q21" s="148">
        <f t="shared" si="11"/>
        <v>1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40.134</v>
      </c>
      <c r="C23" s="113">
        <v>22.603999999999999</v>
      </c>
      <c r="D23" s="113">
        <v>17.440999999999999</v>
      </c>
      <c r="E23" s="425">
        <f t="shared" si="12"/>
        <v>0.43456919320277071</v>
      </c>
      <c r="F23" s="132">
        <f t="shared" si="13"/>
        <v>0.77158909927446473</v>
      </c>
      <c r="G23" s="120">
        <v>18</v>
      </c>
      <c r="H23" s="113">
        <v>14</v>
      </c>
      <c r="I23" s="113">
        <v>13</v>
      </c>
      <c r="J23" s="425">
        <f t="shared" si="14"/>
        <v>0.72222222222222221</v>
      </c>
      <c r="K23" s="134">
        <f t="shared" si="15"/>
        <v>0.9285714285714286</v>
      </c>
      <c r="L23" s="659">
        <v>0.98495999999999995</v>
      </c>
      <c r="M23" s="660"/>
      <c r="N23" s="147">
        <f t="shared" si="8"/>
        <v>-5.1630000000000003</v>
      </c>
      <c r="O23" s="148">
        <f t="shared" si="9"/>
        <v>-1</v>
      </c>
      <c r="P23" s="147">
        <f t="shared" si="10"/>
        <v>-22.693000000000001</v>
      </c>
      <c r="Q23" s="148">
        <f t="shared" si="11"/>
        <v>-5</v>
      </c>
    </row>
    <row r="24" spans="1:17" ht="14.4" hidden="1" customHeight="1" outlineLevel="1" x14ac:dyDescent="0.3">
      <c r="A24" s="441" t="s">
        <v>173</v>
      </c>
      <c r="B24" s="120">
        <v>3.11</v>
      </c>
      <c r="C24" s="113">
        <v>0</v>
      </c>
      <c r="D24" s="113">
        <v>0</v>
      </c>
      <c r="E24" s="425" t="str">
        <f t="shared" si="12"/>
        <v/>
      </c>
      <c r="F24" s="132" t="str">
        <f t="shared" si="13"/>
        <v/>
      </c>
      <c r="G24" s="120">
        <v>1</v>
      </c>
      <c r="H24" s="113">
        <v>0</v>
      </c>
      <c r="I24" s="113">
        <v>0</v>
      </c>
      <c r="J24" s="425" t="str">
        <f t="shared" si="14"/>
        <v/>
      </c>
      <c r="K24" s="134" t="str">
        <f t="shared" si="15"/>
        <v/>
      </c>
      <c r="L24" s="659">
        <v>1.0147199999999998</v>
      </c>
      <c r="M24" s="660"/>
      <c r="N24" s="147">
        <f t="shared" si="8"/>
        <v>0</v>
      </c>
      <c r="O24" s="148">
        <f t="shared" si="9"/>
        <v>0</v>
      </c>
      <c r="P24" s="147">
        <f t="shared" si="10"/>
        <v>-3.11</v>
      </c>
      <c r="Q24" s="148">
        <f t="shared" si="11"/>
        <v>-1</v>
      </c>
    </row>
    <row r="25" spans="1:17" ht="14.4" hidden="1" customHeight="1" outlineLevel="1" thickBot="1" x14ac:dyDescent="0.35">
      <c r="A25" s="442" t="s">
        <v>208</v>
      </c>
      <c r="B25" s="238">
        <v>0</v>
      </c>
      <c r="C25" s="239">
        <v>0</v>
      </c>
      <c r="D25" s="239">
        <v>32.728000000000002</v>
      </c>
      <c r="E25" s="426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16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32.728000000000002</v>
      </c>
      <c r="O25" s="246">
        <f t="shared" si="9"/>
        <v>16</v>
      </c>
      <c r="P25" s="245">
        <f t="shared" si="10"/>
        <v>32.728000000000002</v>
      </c>
      <c r="Q25" s="246">
        <f t="shared" si="11"/>
        <v>16</v>
      </c>
    </row>
    <row r="26" spans="1:17" ht="14.4" customHeight="1" collapsed="1" thickBot="1" x14ac:dyDescent="0.35">
      <c r="A26" s="445" t="s">
        <v>3</v>
      </c>
      <c r="B26" s="149">
        <f>SUM(B18:B25)</f>
        <v>194.899</v>
      </c>
      <c r="C26" s="150">
        <f>SUM(C18:C25)</f>
        <v>187.74</v>
      </c>
      <c r="D26" s="150">
        <f>SUM(D18:D25)</f>
        <v>207.14900000000003</v>
      </c>
      <c r="E26" s="421">
        <f>IF(OR(D26=0,B26=0),0,D26/B26)</f>
        <v>1.0628530674862366</v>
      </c>
      <c r="F26" s="151">
        <f>IF(OR(D26=0,C26=0),0,D26/C26)</f>
        <v>1.1033823372749547</v>
      </c>
      <c r="G26" s="149">
        <f>SUM(G18:G25)</f>
        <v>112</v>
      </c>
      <c r="H26" s="150">
        <f>SUM(H18:H25)</f>
        <v>111</v>
      </c>
      <c r="I26" s="150">
        <f>SUM(I18:I25)</f>
        <v>122</v>
      </c>
      <c r="J26" s="421">
        <f>IF(OR(I26=0,G26=0),0,I26/G26)</f>
        <v>1.0892857142857142</v>
      </c>
      <c r="K26" s="152">
        <f>IF(OR(I26=0,H26=0),0,I26/H26)</f>
        <v>1.0990990990990992</v>
      </c>
      <c r="L26" s="121"/>
      <c r="M26" s="121"/>
      <c r="N26" s="143">
        <f t="shared" si="8"/>
        <v>19.40900000000002</v>
      </c>
      <c r="O26" s="153">
        <f t="shared" si="9"/>
        <v>11</v>
      </c>
      <c r="P26" s="143">
        <f t="shared" si="10"/>
        <v>12.250000000000028</v>
      </c>
      <c r="Q26" s="153">
        <f t="shared" si="11"/>
        <v>10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4.18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1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-4.18</v>
      </c>
      <c r="O32" s="148">
        <f t="shared" si="17"/>
        <v>-1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4.18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1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-4.18</v>
      </c>
      <c r="O39" s="166">
        <f t="shared" si="17"/>
        <v>-1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499</v>
      </c>
      <c r="C33" s="199">
        <v>1742</v>
      </c>
      <c r="D33" s="84">
        <f>IF(C33="","",C33-B33)</f>
        <v>1243</v>
      </c>
      <c r="E33" s="85">
        <f>IF(C33="","",C33/B33)</f>
        <v>3.4909819639278559</v>
      </c>
      <c r="F33" s="86">
        <v>1243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1054</v>
      </c>
      <c r="C34" s="200">
        <v>3763</v>
      </c>
      <c r="D34" s="87">
        <f t="shared" ref="D34:D45" si="0">IF(C34="","",C34-B34)</f>
        <v>2709</v>
      </c>
      <c r="E34" s="88">
        <f t="shared" ref="E34:E45" si="1">IF(C34="","",C34/B34)</f>
        <v>3.5702087286527515</v>
      </c>
      <c r="F34" s="89">
        <v>2709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/>
      <c r="C35" s="200"/>
      <c r="D35" s="87" t="str">
        <f t="shared" si="0"/>
        <v/>
      </c>
      <c r="E35" s="88" t="str">
        <f t="shared" si="1"/>
        <v/>
      </c>
      <c r="F35" s="89"/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4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3544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3280</v>
      </c>
      <c r="B5" s="950"/>
      <c r="C5" s="951"/>
      <c r="D5" s="952"/>
      <c r="E5" s="953"/>
      <c r="F5" s="954"/>
      <c r="G5" s="955"/>
      <c r="H5" s="956">
        <v>1</v>
      </c>
      <c r="I5" s="957">
        <v>8.3699999999999992</v>
      </c>
      <c r="J5" s="958">
        <v>47</v>
      </c>
      <c r="K5" s="959">
        <v>7.77</v>
      </c>
      <c r="L5" s="960">
        <v>5</v>
      </c>
      <c r="M5" s="960">
        <v>45</v>
      </c>
      <c r="N5" s="961">
        <v>15</v>
      </c>
      <c r="O5" s="960" t="s">
        <v>3281</v>
      </c>
      <c r="P5" s="962" t="s">
        <v>3282</v>
      </c>
      <c r="Q5" s="963">
        <f>H5-B5</f>
        <v>1</v>
      </c>
      <c r="R5" s="976">
        <f>I5-C5</f>
        <v>8.3699999999999992</v>
      </c>
      <c r="S5" s="963">
        <f>H5-E5</f>
        <v>1</v>
      </c>
      <c r="T5" s="976">
        <f>I5-F5</f>
        <v>8.3699999999999992</v>
      </c>
      <c r="U5" s="986">
        <v>15</v>
      </c>
      <c r="V5" s="950">
        <v>47</v>
      </c>
      <c r="W5" s="950">
        <v>32</v>
      </c>
      <c r="X5" s="987">
        <v>3.1333333333333333</v>
      </c>
      <c r="Y5" s="988">
        <v>32</v>
      </c>
    </row>
    <row r="6" spans="1:25" ht="14.4" customHeight="1" x14ac:dyDescent="0.3">
      <c r="A6" s="947" t="s">
        <v>3283</v>
      </c>
      <c r="B6" s="928"/>
      <c r="C6" s="929"/>
      <c r="D6" s="930"/>
      <c r="E6" s="913">
        <v>1</v>
      </c>
      <c r="F6" s="914">
        <v>20.34</v>
      </c>
      <c r="G6" s="920">
        <v>57</v>
      </c>
      <c r="H6" s="917"/>
      <c r="I6" s="911"/>
      <c r="J6" s="912"/>
      <c r="K6" s="916">
        <v>20.34</v>
      </c>
      <c r="L6" s="917">
        <v>11</v>
      </c>
      <c r="M6" s="917">
        <v>87</v>
      </c>
      <c r="N6" s="918">
        <v>29</v>
      </c>
      <c r="O6" s="917" t="s">
        <v>3281</v>
      </c>
      <c r="P6" s="932" t="s">
        <v>3284</v>
      </c>
      <c r="Q6" s="919">
        <f t="shared" ref="Q6:R69" si="0">H6-B6</f>
        <v>0</v>
      </c>
      <c r="R6" s="977">
        <f t="shared" si="0"/>
        <v>0</v>
      </c>
      <c r="S6" s="919">
        <f t="shared" ref="S6:S69" si="1">H6-E6</f>
        <v>-1</v>
      </c>
      <c r="T6" s="977">
        <f t="shared" ref="T6:T69" si="2">I6-F6</f>
        <v>-20.34</v>
      </c>
      <c r="U6" s="984" t="s">
        <v>545</v>
      </c>
      <c r="V6" s="928" t="s">
        <v>545</v>
      </c>
      <c r="W6" s="928" t="s">
        <v>545</v>
      </c>
      <c r="X6" s="982" t="s">
        <v>545</v>
      </c>
      <c r="Y6" s="980"/>
    </row>
    <row r="7" spans="1:25" ht="14.4" customHeight="1" x14ac:dyDescent="0.3">
      <c r="A7" s="947" t="s">
        <v>3285</v>
      </c>
      <c r="B7" s="921">
        <v>1</v>
      </c>
      <c r="C7" s="922">
        <v>3.29</v>
      </c>
      <c r="D7" s="923">
        <v>28</v>
      </c>
      <c r="E7" s="931"/>
      <c r="F7" s="911"/>
      <c r="G7" s="912"/>
      <c r="H7" s="917"/>
      <c r="I7" s="911"/>
      <c r="J7" s="912"/>
      <c r="K7" s="916">
        <v>3.29</v>
      </c>
      <c r="L7" s="917">
        <v>3</v>
      </c>
      <c r="M7" s="917">
        <v>30</v>
      </c>
      <c r="N7" s="918">
        <v>10</v>
      </c>
      <c r="O7" s="917" t="s">
        <v>3281</v>
      </c>
      <c r="P7" s="932" t="s">
        <v>3286</v>
      </c>
      <c r="Q7" s="919">
        <f t="shared" si="0"/>
        <v>-1</v>
      </c>
      <c r="R7" s="977">
        <f t="shared" si="0"/>
        <v>-3.29</v>
      </c>
      <c r="S7" s="919">
        <f t="shared" si="1"/>
        <v>0</v>
      </c>
      <c r="T7" s="977">
        <f t="shared" si="2"/>
        <v>0</v>
      </c>
      <c r="U7" s="984" t="s">
        <v>545</v>
      </c>
      <c r="V7" s="928" t="s">
        <v>545</v>
      </c>
      <c r="W7" s="928" t="s">
        <v>545</v>
      </c>
      <c r="X7" s="982" t="s">
        <v>545</v>
      </c>
      <c r="Y7" s="980"/>
    </row>
    <row r="8" spans="1:25" ht="14.4" customHeight="1" x14ac:dyDescent="0.3">
      <c r="A8" s="948" t="s">
        <v>3287</v>
      </c>
      <c r="B8" s="934">
        <v>1</v>
      </c>
      <c r="C8" s="935">
        <v>6.5</v>
      </c>
      <c r="D8" s="924">
        <v>37</v>
      </c>
      <c r="E8" s="936"/>
      <c r="F8" s="937"/>
      <c r="G8" s="925"/>
      <c r="H8" s="938"/>
      <c r="I8" s="937"/>
      <c r="J8" s="925"/>
      <c r="K8" s="939">
        <v>6.5</v>
      </c>
      <c r="L8" s="938">
        <v>4</v>
      </c>
      <c r="M8" s="938">
        <v>39</v>
      </c>
      <c r="N8" s="940">
        <v>13</v>
      </c>
      <c r="O8" s="938" t="s">
        <v>3281</v>
      </c>
      <c r="P8" s="941" t="s">
        <v>3288</v>
      </c>
      <c r="Q8" s="942">
        <f t="shared" si="0"/>
        <v>-1</v>
      </c>
      <c r="R8" s="978">
        <f t="shared" si="0"/>
        <v>-6.5</v>
      </c>
      <c r="S8" s="942">
        <f t="shared" si="1"/>
        <v>0</v>
      </c>
      <c r="T8" s="978">
        <f t="shared" si="2"/>
        <v>0</v>
      </c>
      <c r="U8" s="985" t="s">
        <v>545</v>
      </c>
      <c r="V8" s="943" t="s">
        <v>545</v>
      </c>
      <c r="W8" s="943" t="s">
        <v>545</v>
      </c>
      <c r="X8" s="983" t="s">
        <v>545</v>
      </c>
      <c r="Y8" s="981"/>
    </row>
    <row r="9" spans="1:25" ht="14.4" customHeight="1" x14ac:dyDescent="0.3">
      <c r="A9" s="947" t="s">
        <v>3289</v>
      </c>
      <c r="B9" s="921">
        <v>1</v>
      </c>
      <c r="C9" s="922">
        <v>7.41</v>
      </c>
      <c r="D9" s="923">
        <v>31</v>
      </c>
      <c r="E9" s="931"/>
      <c r="F9" s="911"/>
      <c r="G9" s="912"/>
      <c r="H9" s="917"/>
      <c r="I9" s="911"/>
      <c r="J9" s="912"/>
      <c r="K9" s="916">
        <v>7.19</v>
      </c>
      <c r="L9" s="917">
        <v>3</v>
      </c>
      <c r="M9" s="917">
        <v>30</v>
      </c>
      <c r="N9" s="918">
        <v>10</v>
      </c>
      <c r="O9" s="917" t="s">
        <v>3281</v>
      </c>
      <c r="P9" s="932" t="s">
        <v>3290</v>
      </c>
      <c r="Q9" s="919">
        <f t="shared" si="0"/>
        <v>-1</v>
      </c>
      <c r="R9" s="977">
        <f t="shared" si="0"/>
        <v>-7.41</v>
      </c>
      <c r="S9" s="919">
        <f t="shared" si="1"/>
        <v>0</v>
      </c>
      <c r="T9" s="977">
        <f t="shared" si="2"/>
        <v>0</v>
      </c>
      <c r="U9" s="984" t="s">
        <v>545</v>
      </c>
      <c r="V9" s="928" t="s">
        <v>545</v>
      </c>
      <c r="W9" s="928" t="s">
        <v>545</v>
      </c>
      <c r="X9" s="982" t="s">
        <v>545</v>
      </c>
      <c r="Y9" s="980"/>
    </row>
    <row r="10" spans="1:25" ht="14.4" customHeight="1" x14ac:dyDescent="0.3">
      <c r="A10" s="947" t="s">
        <v>3291</v>
      </c>
      <c r="B10" s="928"/>
      <c r="C10" s="929"/>
      <c r="D10" s="930"/>
      <c r="E10" s="931"/>
      <c r="F10" s="911"/>
      <c r="G10" s="912"/>
      <c r="H10" s="913">
        <v>1</v>
      </c>
      <c r="I10" s="914">
        <v>7.09</v>
      </c>
      <c r="J10" s="915">
        <v>26</v>
      </c>
      <c r="K10" s="916">
        <v>2.39</v>
      </c>
      <c r="L10" s="917">
        <v>4</v>
      </c>
      <c r="M10" s="917">
        <v>39</v>
      </c>
      <c r="N10" s="918">
        <v>13</v>
      </c>
      <c r="O10" s="917" t="s">
        <v>3281</v>
      </c>
      <c r="P10" s="932" t="s">
        <v>3292</v>
      </c>
      <c r="Q10" s="919">
        <f t="shared" si="0"/>
        <v>1</v>
      </c>
      <c r="R10" s="977">
        <f t="shared" si="0"/>
        <v>7.09</v>
      </c>
      <c r="S10" s="919">
        <f t="shared" si="1"/>
        <v>1</v>
      </c>
      <c r="T10" s="977">
        <f t="shared" si="2"/>
        <v>7.09</v>
      </c>
      <c r="U10" s="984">
        <v>13</v>
      </c>
      <c r="V10" s="928">
        <v>26</v>
      </c>
      <c r="W10" s="928">
        <v>13</v>
      </c>
      <c r="X10" s="982">
        <v>2</v>
      </c>
      <c r="Y10" s="980">
        <v>13</v>
      </c>
    </row>
    <row r="11" spans="1:25" ht="14.4" customHeight="1" x14ac:dyDescent="0.3">
      <c r="A11" s="947" t="s">
        <v>3293</v>
      </c>
      <c r="B11" s="928"/>
      <c r="C11" s="929"/>
      <c r="D11" s="930"/>
      <c r="E11" s="913">
        <v>1</v>
      </c>
      <c r="F11" s="914">
        <v>1.1499999999999999</v>
      </c>
      <c r="G11" s="920">
        <v>28</v>
      </c>
      <c r="H11" s="917"/>
      <c r="I11" s="911"/>
      <c r="J11" s="912"/>
      <c r="K11" s="916">
        <v>0.61</v>
      </c>
      <c r="L11" s="917">
        <v>2</v>
      </c>
      <c r="M11" s="917">
        <v>18</v>
      </c>
      <c r="N11" s="918">
        <v>6</v>
      </c>
      <c r="O11" s="917" t="s">
        <v>3281</v>
      </c>
      <c r="P11" s="932" t="s">
        <v>3294</v>
      </c>
      <c r="Q11" s="919">
        <f t="shared" si="0"/>
        <v>0</v>
      </c>
      <c r="R11" s="977">
        <f t="shared" si="0"/>
        <v>0</v>
      </c>
      <c r="S11" s="919">
        <f t="shared" si="1"/>
        <v>-1</v>
      </c>
      <c r="T11" s="977">
        <f t="shared" si="2"/>
        <v>-1.1499999999999999</v>
      </c>
      <c r="U11" s="984" t="s">
        <v>545</v>
      </c>
      <c r="V11" s="928" t="s">
        <v>545</v>
      </c>
      <c r="W11" s="928" t="s">
        <v>545</v>
      </c>
      <c r="X11" s="982" t="s">
        <v>545</v>
      </c>
      <c r="Y11" s="980"/>
    </row>
    <row r="12" spans="1:25" ht="14.4" customHeight="1" x14ac:dyDescent="0.3">
      <c r="A12" s="948" t="s">
        <v>3295</v>
      </c>
      <c r="B12" s="943"/>
      <c r="C12" s="944"/>
      <c r="D12" s="933"/>
      <c r="E12" s="945">
        <v>3</v>
      </c>
      <c r="F12" s="946">
        <v>3.17</v>
      </c>
      <c r="G12" s="926">
        <v>29</v>
      </c>
      <c r="H12" s="938">
        <v>2</v>
      </c>
      <c r="I12" s="937">
        <v>1.74</v>
      </c>
      <c r="J12" s="927">
        <v>24</v>
      </c>
      <c r="K12" s="939">
        <v>0.74</v>
      </c>
      <c r="L12" s="938">
        <v>3</v>
      </c>
      <c r="M12" s="938">
        <v>24</v>
      </c>
      <c r="N12" s="940">
        <v>8</v>
      </c>
      <c r="O12" s="938" t="s">
        <v>3281</v>
      </c>
      <c r="P12" s="941" t="s">
        <v>3294</v>
      </c>
      <c r="Q12" s="942">
        <f t="shared" si="0"/>
        <v>2</v>
      </c>
      <c r="R12" s="978">
        <f t="shared" si="0"/>
        <v>1.74</v>
      </c>
      <c r="S12" s="942">
        <f t="shared" si="1"/>
        <v>-1</v>
      </c>
      <c r="T12" s="978">
        <f t="shared" si="2"/>
        <v>-1.43</v>
      </c>
      <c r="U12" s="985">
        <v>16</v>
      </c>
      <c r="V12" s="943">
        <v>48</v>
      </c>
      <c r="W12" s="943">
        <v>32</v>
      </c>
      <c r="X12" s="983">
        <v>3</v>
      </c>
      <c r="Y12" s="981">
        <v>32</v>
      </c>
    </row>
    <row r="13" spans="1:25" ht="14.4" customHeight="1" x14ac:dyDescent="0.3">
      <c r="A13" s="948" t="s">
        <v>3296</v>
      </c>
      <c r="B13" s="943"/>
      <c r="C13" s="944"/>
      <c r="D13" s="933"/>
      <c r="E13" s="945"/>
      <c r="F13" s="946"/>
      <c r="G13" s="926"/>
      <c r="H13" s="938">
        <v>1</v>
      </c>
      <c r="I13" s="937">
        <v>1.1000000000000001</v>
      </c>
      <c r="J13" s="927">
        <v>22</v>
      </c>
      <c r="K13" s="939">
        <v>1.1000000000000001</v>
      </c>
      <c r="L13" s="938">
        <v>4</v>
      </c>
      <c r="M13" s="938">
        <v>33</v>
      </c>
      <c r="N13" s="940">
        <v>11</v>
      </c>
      <c r="O13" s="938" t="s">
        <v>3281</v>
      </c>
      <c r="P13" s="941" t="s">
        <v>3294</v>
      </c>
      <c r="Q13" s="942">
        <f t="shared" si="0"/>
        <v>1</v>
      </c>
      <c r="R13" s="978">
        <f t="shared" si="0"/>
        <v>1.1000000000000001</v>
      </c>
      <c r="S13" s="942">
        <f t="shared" si="1"/>
        <v>1</v>
      </c>
      <c r="T13" s="978">
        <f t="shared" si="2"/>
        <v>1.1000000000000001</v>
      </c>
      <c r="U13" s="985">
        <v>11</v>
      </c>
      <c r="V13" s="943">
        <v>22</v>
      </c>
      <c r="W13" s="943">
        <v>11</v>
      </c>
      <c r="X13" s="983">
        <v>2</v>
      </c>
      <c r="Y13" s="981">
        <v>11</v>
      </c>
    </row>
    <row r="14" spans="1:25" ht="14.4" customHeight="1" x14ac:dyDescent="0.3">
      <c r="A14" s="947" t="s">
        <v>3297</v>
      </c>
      <c r="B14" s="928"/>
      <c r="C14" s="929"/>
      <c r="D14" s="930"/>
      <c r="E14" s="931"/>
      <c r="F14" s="911"/>
      <c r="G14" s="912"/>
      <c r="H14" s="913">
        <v>1</v>
      </c>
      <c r="I14" s="914">
        <v>0.74</v>
      </c>
      <c r="J14" s="915">
        <v>17</v>
      </c>
      <c r="K14" s="916">
        <v>0.43</v>
      </c>
      <c r="L14" s="917">
        <v>1</v>
      </c>
      <c r="M14" s="917">
        <v>12</v>
      </c>
      <c r="N14" s="918">
        <v>4</v>
      </c>
      <c r="O14" s="917" t="s">
        <v>3281</v>
      </c>
      <c r="P14" s="932" t="s">
        <v>3298</v>
      </c>
      <c r="Q14" s="919">
        <f t="shared" si="0"/>
        <v>1</v>
      </c>
      <c r="R14" s="977">
        <f t="shared" si="0"/>
        <v>0.74</v>
      </c>
      <c r="S14" s="919">
        <f t="shared" si="1"/>
        <v>1</v>
      </c>
      <c r="T14" s="977">
        <f t="shared" si="2"/>
        <v>0.74</v>
      </c>
      <c r="U14" s="984">
        <v>4</v>
      </c>
      <c r="V14" s="928">
        <v>17</v>
      </c>
      <c r="W14" s="928">
        <v>13</v>
      </c>
      <c r="X14" s="982">
        <v>4.25</v>
      </c>
      <c r="Y14" s="980">
        <v>13</v>
      </c>
    </row>
    <row r="15" spans="1:25" ht="14.4" customHeight="1" x14ac:dyDescent="0.3">
      <c r="A15" s="947" t="s">
        <v>3299</v>
      </c>
      <c r="B15" s="928"/>
      <c r="C15" s="929"/>
      <c r="D15" s="930"/>
      <c r="E15" s="931">
        <v>1</v>
      </c>
      <c r="F15" s="911">
        <v>2.92</v>
      </c>
      <c r="G15" s="912">
        <v>41</v>
      </c>
      <c r="H15" s="913">
        <v>1</v>
      </c>
      <c r="I15" s="914">
        <v>3.8</v>
      </c>
      <c r="J15" s="915">
        <v>50</v>
      </c>
      <c r="K15" s="916">
        <v>1.08</v>
      </c>
      <c r="L15" s="917">
        <v>2</v>
      </c>
      <c r="M15" s="917">
        <v>21</v>
      </c>
      <c r="N15" s="918">
        <v>7</v>
      </c>
      <c r="O15" s="917" t="s">
        <v>3281</v>
      </c>
      <c r="P15" s="932" t="s">
        <v>3300</v>
      </c>
      <c r="Q15" s="919">
        <f t="shared" si="0"/>
        <v>1</v>
      </c>
      <c r="R15" s="977">
        <f t="shared" si="0"/>
        <v>3.8</v>
      </c>
      <c r="S15" s="919">
        <f t="shared" si="1"/>
        <v>0</v>
      </c>
      <c r="T15" s="977">
        <f t="shared" si="2"/>
        <v>0.87999999999999989</v>
      </c>
      <c r="U15" s="984">
        <v>7</v>
      </c>
      <c r="V15" s="928">
        <v>50</v>
      </c>
      <c r="W15" s="928">
        <v>43</v>
      </c>
      <c r="X15" s="982">
        <v>7.1428571428571432</v>
      </c>
      <c r="Y15" s="980">
        <v>43</v>
      </c>
    </row>
    <row r="16" spans="1:25" ht="14.4" customHeight="1" x14ac:dyDescent="0.3">
      <c r="A16" s="948" t="s">
        <v>3301</v>
      </c>
      <c r="B16" s="943"/>
      <c r="C16" s="944"/>
      <c r="D16" s="933"/>
      <c r="E16" s="936"/>
      <c r="F16" s="937"/>
      <c r="G16" s="925"/>
      <c r="H16" s="945">
        <v>1</v>
      </c>
      <c r="I16" s="946">
        <v>2.02</v>
      </c>
      <c r="J16" s="927">
        <v>34</v>
      </c>
      <c r="K16" s="939">
        <v>1.61</v>
      </c>
      <c r="L16" s="938">
        <v>3</v>
      </c>
      <c r="M16" s="938">
        <v>30</v>
      </c>
      <c r="N16" s="940">
        <v>10</v>
      </c>
      <c r="O16" s="938" t="s">
        <v>3281</v>
      </c>
      <c r="P16" s="941" t="s">
        <v>3302</v>
      </c>
      <c r="Q16" s="942">
        <f t="shared" si="0"/>
        <v>1</v>
      </c>
      <c r="R16" s="978">
        <f t="shared" si="0"/>
        <v>2.02</v>
      </c>
      <c r="S16" s="942">
        <f t="shared" si="1"/>
        <v>1</v>
      </c>
      <c r="T16" s="978">
        <f t="shared" si="2"/>
        <v>2.02</v>
      </c>
      <c r="U16" s="985">
        <v>10</v>
      </c>
      <c r="V16" s="943">
        <v>34</v>
      </c>
      <c r="W16" s="943">
        <v>24</v>
      </c>
      <c r="X16" s="983">
        <v>3.4</v>
      </c>
      <c r="Y16" s="981">
        <v>24</v>
      </c>
    </row>
    <row r="17" spans="1:25" ht="14.4" customHeight="1" x14ac:dyDescent="0.3">
      <c r="A17" s="947" t="s">
        <v>3303</v>
      </c>
      <c r="B17" s="921">
        <v>8</v>
      </c>
      <c r="C17" s="922">
        <v>11.54</v>
      </c>
      <c r="D17" s="923">
        <v>28.3</v>
      </c>
      <c r="E17" s="931"/>
      <c r="F17" s="911"/>
      <c r="G17" s="912"/>
      <c r="H17" s="917">
        <v>4</v>
      </c>
      <c r="I17" s="911">
        <v>6.34</v>
      </c>
      <c r="J17" s="915">
        <v>26</v>
      </c>
      <c r="K17" s="916">
        <v>0.82</v>
      </c>
      <c r="L17" s="917">
        <v>2</v>
      </c>
      <c r="M17" s="917">
        <v>21</v>
      </c>
      <c r="N17" s="918">
        <v>7</v>
      </c>
      <c r="O17" s="917" t="s">
        <v>3281</v>
      </c>
      <c r="P17" s="932" t="s">
        <v>3304</v>
      </c>
      <c r="Q17" s="919">
        <f t="shared" si="0"/>
        <v>-4</v>
      </c>
      <c r="R17" s="977">
        <f t="shared" si="0"/>
        <v>-5.1999999999999993</v>
      </c>
      <c r="S17" s="919">
        <f t="shared" si="1"/>
        <v>4</v>
      </c>
      <c r="T17" s="977">
        <f t="shared" si="2"/>
        <v>6.34</v>
      </c>
      <c r="U17" s="984">
        <v>28</v>
      </c>
      <c r="V17" s="928">
        <v>104</v>
      </c>
      <c r="W17" s="928">
        <v>76</v>
      </c>
      <c r="X17" s="982">
        <v>3.7142857142857144</v>
      </c>
      <c r="Y17" s="980">
        <v>76</v>
      </c>
    </row>
    <row r="18" spans="1:25" ht="14.4" customHeight="1" x14ac:dyDescent="0.3">
      <c r="A18" s="948" t="s">
        <v>3305</v>
      </c>
      <c r="B18" s="934">
        <v>7</v>
      </c>
      <c r="C18" s="935">
        <v>11.3</v>
      </c>
      <c r="D18" s="924">
        <v>31.7</v>
      </c>
      <c r="E18" s="936">
        <v>2</v>
      </c>
      <c r="F18" s="937">
        <v>3.14</v>
      </c>
      <c r="G18" s="925">
        <v>31.5</v>
      </c>
      <c r="H18" s="938">
        <v>2</v>
      </c>
      <c r="I18" s="937">
        <v>6.13</v>
      </c>
      <c r="J18" s="927">
        <v>48</v>
      </c>
      <c r="K18" s="939">
        <v>1.1100000000000001</v>
      </c>
      <c r="L18" s="938">
        <v>3</v>
      </c>
      <c r="M18" s="938">
        <v>27</v>
      </c>
      <c r="N18" s="940">
        <v>9</v>
      </c>
      <c r="O18" s="938" t="s">
        <v>3281</v>
      </c>
      <c r="P18" s="941" t="s">
        <v>3306</v>
      </c>
      <c r="Q18" s="942">
        <f t="shared" si="0"/>
        <v>-5</v>
      </c>
      <c r="R18" s="978">
        <f t="shared" si="0"/>
        <v>-5.1700000000000008</v>
      </c>
      <c r="S18" s="942">
        <f t="shared" si="1"/>
        <v>0</v>
      </c>
      <c r="T18" s="978">
        <f t="shared" si="2"/>
        <v>2.9899999999999998</v>
      </c>
      <c r="U18" s="985">
        <v>18</v>
      </c>
      <c r="V18" s="943">
        <v>96</v>
      </c>
      <c r="W18" s="943">
        <v>78</v>
      </c>
      <c r="X18" s="983">
        <v>5.333333333333333</v>
      </c>
      <c r="Y18" s="981">
        <v>78</v>
      </c>
    </row>
    <row r="19" spans="1:25" ht="14.4" customHeight="1" x14ac:dyDescent="0.3">
      <c r="A19" s="948" t="s">
        <v>3307</v>
      </c>
      <c r="B19" s="934">
        <v>1</v>
      </c>
      <c r="C19" s="935">
        <v>1.72</v>
      </c>
      <c r="D19" s="924">
        <v>23</v>
      </c>
      <c r="E19" s="936"/>
      <c r="F19" s="937"/>
      <c r="G19" s="925"/>
      <c r="H19" s="938">
        <v>1</v>
      </c>
      <c r="I19" s="937">
        <v>1.78</v>
      </c>
      <c r="J19" s="927">
        <v>25</v>
      </c>
      <c r="K19" s="939">
        <v>1.72</v>
      </c>
      <c r="L19" s="938">
        <v>4</v>
      </c>
      <c r="M19" s="938">
        <v>33</v>
      </c>
      <c r="N19" s="940">
        <v>11</v>
      </c>
      <c r="O19" s="938" t="s">
        <v>3281</v>
      </c>
      <c r="P19" s="941" t="s">
        <v>3308</v>
      </c>
      <c r="Q19" s="942">
        <f t="shared" si="0"/>
        <v>0</v>
      </c>
      <c r="R19" s="978">
        <f t="shared" si="0"/>
        <v>6.0000000000000053E-2</v>
      </c>
      <c r="S19" s="942">
        <f t="shared" si="1"/>
        <v>1</v>
      </c>
      <c r="T19" s="978">
        <f t="shared" si="2"/>
        <v>1.78</v>
      </c>
      <c r="U19" s="985">
        <v>11</v>
      </c>
      <c r="V19" s="943">
        <v>25</v>
      </c>
      <c r="W19" s="943">
        <v>14</v>
      </c>
      <c r="X19" s="983">
        <v>2.2727272727272729</v>
      </c>
      <c r="Y19" s="981">
        <v>14</v>
      </c>
    </row>
    <row r="20" spans="1:25" ht="14.4" customHeight="1" x14ac:dyDescent="0.3">
      <c r="A20" s="947" t="s">
        <v>3309</v>
      </c>
      <c r="B20" s="928">
        <v>1</v>
      </c>
      <c r="C20" s="929">
        <v>0.77</v>
      </c>
      <c r="D20" s="930">
        <v>21</v>
      </c>
      <c r="E20" s="931"/>
      <c r="F20" s="911"/>
      <c r="G20" s="912"/>
      <c r="H20" s="913"/>
      <c r="I20" s="914"/>
      <c r="J20" s="920"/>
      <c r="K20" s="916">
        <v>0.6</v>
      </c>
      <c r="L20" s="917">
        <v>2</v>
      </c>
      <c r="M20" s="917">
        <v>18</v>
      </c>
      <c r="N20" s="918">
        <v>6</v>
      </c>
      <c r="O20" s="917" t="s">
        <v>3281</v>
      </c>
      <c r="P20" s="932" t="s">
        <v>3310</v>
      </c>
      <c r="Q20" s="919">
        <f t="shared" si="0"/>
        <v>-1</v>
      </c>
      <c r="R20" s="977">
        <f t="shared" si="0"/>
        <v>-0.77</v>
      </c>
      <c r="S20" s="919">
        <f t="shared" si="1"/>
        <v>0</v>
      </c>
      <c r="T20" s="977">
        <f t="shared" si="2"/>
        <v>0</v>
      </c>
      <c r="U20" s="984" t="s">
        <v>545</v>
      </c>
      <c r="V20" s="928" t="s">
        <v>545</v>
      </c>
      <c r="W20" s="928" t="s">
        <v>545</v>
      </c>
      <c r="X20" s="982" t="s">
        <v>545</v>
      </c>
      <c r="Y20" s="980"/>
    </row>
    <row r="21" spans="1:25" ht="14.4" customHeight="1" x14ac:dyDescent="0.3">
      <c r="A21" s="948" t="s">
        <v>3311</v>
      </c>
      <c r="B21" s="943"/>
      <c r="C21" s="944"/>
      <c r="D21" s="933"/>
      <c r="E21" s="936">
        <v>1</v>
      </c>
      <c r="F21" s="937">
        <v>0.66</v>
      </c>
      <c r="G21" s="925">
        <v>15</v>
      </c>
      <c r="H21" s="945">
        <v>4</v>
      </c>
      <c r="I21" s="946">
        <v>3.73</v>
      </c>
      <c r="J21" s="927">
        <v>27.8</v>
      </c>
      <c r="K21" s="939">
        <v>0.66</v>
      </c>
      <c r="L21" s="938">
        <v>3</v>
      </c>
      <c r="M21" s="938">
        <v>24</v>
      </c>
      <c r="N21" s="940">
        <v>8</v>
      </c>
      <c r="O21" s="938" t="s">
        <v>3281</v>
      </c>
      <c r="P21" s="941" t="s">
        <v>3310</v>
      </c>
      <c r="Q21" s="942">
        <f t="shared" si="0"/>
        <v>4</v>
      </c>
      <c r="R21" s="978">
        <f t="shared" si="0"/>
        <v>3.73</v>
      </c>
      <c r="S21" s="942">
        <f t="shared" si="1"/>
        <v>3</v>
      </c>
      <c r="T21" s="978">
        <f t="shared" si="2"/>
        <v>3.07</v>
      </c>
      <c r="U21" s="985">
        <v>32</v>
      </c>
      <c r="V21" s="943">
        <v>111.2</v>
      </c>
      <c r="W21" s="943">
        <v>79.2</v>
      </c>
      <c r="X21" s="983">
        <v>3.4750000000000001</v>
      </c>
      <c r="Y21" s="981">
        <v>79</v>
      </c>
    </row>
    <row r="22" spans="1:25" ht="14.4" customHeight="1" x14ac:dyDescent="0.3">
      <c r="A22" s="948" t="s">
        <v>3312</v>
      </c>
      <c r="B22" s="943"/>
      <c r="C22" s="944"/>
      <c r="D22" s="933"/>
      <c r="E22" s="936">
        <v>1</v>
      </c>
      <c r="F22" s="937">
        <v>1.0900000000000001</v>
      </c>
      <c r="G22" s="925">
        <v>13</v>
      </c>
      <c r="H22" s="945"/>
      <c r="I22" s="946"/>
      <c r="J22" s="926"/>
      <c r="K22" s="939">
        <v>1.0900000000000001</v>
      </c>
      <c r="L22" s="938">
        <v>3</v>
      </c>
      <c r="M22" s="938">
        <v>27</v>
      </c>
      <c r="N22" s="940">
        <v>9</v>
      </c>
      <c r="O22" s="938" t="s">
        <v>3281</v>
      </c>
      <c r="P22" s="941" t="s">
        <v>3310</v>
      </c>
      <c r="Q22" s="942">
        <f t="shared" si="0"/>
        <v>0</v>
      </c>
      <c r="R22" s="978">
        <f t="shared" si="0"/>
        <v>0</v>
      </c>
      <c r="S22" s="942">
        <f t="shared" si="1"/>
        <v>-1</v>
      </c>
      <c r="T22" s="978">
        <f t="shared" si="2"/>
        <v>-1.0900000000000001</v>
      </c>
      <c r="U22" s="985" t="s">
        <v>545</v>
      </c>
      <c r="V22" s="943" t="s">
        <v>545</v>
      </c>
      <c r="W22" s="943" t="s">
        <v>545</v>
      </c>
      <c r="X22" s="983" t="s">
        <v>545</v>
      </c>
      <c r="Y22" s="981"/>
    </row>
    <row r="23" spans="1:25" ht="14.4" customHeight="1" x14ac:dyDescent="0.3">
      <c r="A23" s="947" t="s">
        <v>3313</v>
      </c>
      <c r="B23" s="928"/>
      <c r="C23" s="929"/>
      <c r="D23" s="930"/>
      <c r="E23" s="913">
        <v>1</v>
      </c>
      <c r="F23" s="914">
        <v>0.7</v>
      </c>
      <c r="G23" s="920">
        <v>21</v>
      </c>
      <c r="H23" s="917"/>
      <c r="I23" s="911"/>
      <c r="J23" s="912"/>
      <c r="K23" s="916">
        <v>0.54</v>
      </c>
      <c r="L23" s="917">
        <v>2</v>
      </c>
      <c r="M23" s="917">
        <v>18</v>
      </c>
      <c r="N23" s="918">
        <v>6</v>
      </c>
      <c r="O23" s="917" t="s">
        <v>3281</v>
      </c>
      <c r="P23" s="932" t="s">
        <v>3314</v>
      </c>
      <c r="Q23" s="919">
        <f t="shared" si="0"/>
        <v>0</v>
      </c>
      <c r="R23" s="977">
        <f t="shared" si="0"/>
        <v>0</v>
      </c>
      <c r="S23" s="919">
        <f t="shared" si="1"/>
        <v>-1</v>
      </c>
      <c r="T23" s="977">
        <f t="shared" si="2"/>
        <v>-0.7</v>
      </c>
      <c r="U23" s="984" t="s">
        <v>545</v>
      </c>
      <c r="V23" s="928" t="s">
        <v>545</v>
      </c>
      <c r="W23" s="928" t="s">
        <v>545</v>
      </c>
      <c r="X23" s="982" t="s">
        <v>545</v>
      </c>
      <c r="Y23" s="980"/>
    </row>
    <row r="24" spans="1:25" ht="14.4" customHeight="1" x14ac:dyDescent="0.3">
      <c r="A24" s="947" t="s">
        <v>3315</v>
      </c>
      <c r="B24" s="921">
        <v>1</v>
      </c>
      <c r="C24" s="922">
        <v>4.2699999999999996</v>
      </c>
      <c r="D24" s="923">
        <v>67</v>
      </c>
      <c r="E24" s="931"/>
      <c r="F24" s="911"/>
      <c r="G24" s="912"/>
      <c r="H24" s="917"/>
      <c r="I24" s="911"/>
      <c r="J24" s="912"/>
      <c r="K24" s="916">
        <v>1.07</v>
      </c>
      <c r="L24" s="917">
        <v>3</v>
      </c>
      <c r="M24" s="917">
        <v>24</v>
      </c>
      <c r="N24" s="918">
        <v>8</v>
      </c>
      <c r="O24" s="917" t="s">
        <v>3281</v>
      </c>
      <c r="P24" s="932" t="s">
        <v>3316</v>
      </c>
      <c r="Q24" s="919">
        <f t="shared" si="0"/>
        <v>-1</v>
      </c>
      <c r="R24" s="977">
        <f t="shared" si="0"/>
        <v>-4.2699999999999996</v>
      </c>
      <c r="S24" s="919">
        <f t="shared" si="1"/>
        <v>0</v>
      </c>
      <c r="T24" s="977">
        <f t="shared" si="2"/>
        <v>0</v>
      </c>
      <c r="U24" s="984" t="s">
        <v>545</v>
      </c>
      <c r="V24" s="928" t="s">
        <v>545</v>
      </c>
      <c r="W24" s="928" t="s">
        <v>545</v>
      </c>
      <c r="X24" s="982" t="s">
        <v>545</v>
      </c>
      <c r="Y24" s="980"/>
    </row>
    <row r="25" spans="1:25" ht="14.4" customHeight="1" x14ac:dyDescent="0.3">
      <c r="A25" s="947" t="s">
        <v>3317</v>
      </c>
      <c r="B25" s="921">
        <v>1</v>
      </c>
      <c r="C25" s="922">
        <v>1.21</v>
      </c>
      <c r="D25" s="923">
        <v>22</v>
      </c>
      <c r="E25" s="931"/>
      <c r="F25" s="911"/>
      <c r="G25" s="912"/>
      <c r="H25" s="917"/>
      <c r="I25" s="911"/>
      <c r="J25" s="912"/>
      <c r="K25" s="916">
        <v>0.49</v>
      </c>
      <c r="L25" s="917">
        <v>1</v>
      </c>
      <c r="M25" s="917">
        <v>12</v>
      </c>
      <c r="N25" s="918">
        <v>4</v>
      </c>
      <c r="O25" s="917" t="s">
        <v>3281</v>
      </c>
      <c r="P25" s="932" t="s">
        <v>3318</v>
      </c>
      <c r="Q25" s="919">
        <f t="shared" si="0"/>
        <v>-1</v>
      </c>
      <c r="R25" s="977">
        <f t="shared" si="0"/>
        <v>-1.21</v>
      </c>
      <c r="S25" s="919">
        <f t="shared" si="1"/>
        <v>0</v>
      </c>
      <c r="T25" s="977">
        <f t="shared" si="2"/>
        <v>0</v>
      </c>
      <c r="U25" s="984" t="s">
        <v>545</v>
      </c>
      <c r="V25" s="928" t="s">
        <v>545</v>
      </c>
      <c r="W25" s="928" t="s">
        <v>545</v>
      </c>
      <c r="X25" s="982" t="s">
        <v>545</v>
      </c>
      <c r="Y25" s="980"/>
    </row>
    <row r="26" spans="1:25" ht="14.4" customHeight="1" x14ac:dyDescent="0.3">
      <c r="A26" s="947" t="s">
        <v>3319</v>
      </c>
      <c r="B26" s="928"/>
      <c r="C26" s="929"/>
      <c r="D26" s="930"/>
      <c r="E26" s="931"/>
      <c r="F26" s="911"/>
      <c r="G26" s="912"/>
      <c r="H26" s="913">
        <v>1</v>
      </c>
      <c r="I26" s="914">
        <v>1.94</v>
      </c>
      <c r="J26" s="915">
        <v>29</v>
      </c>
      <c r="K26" s="916">
        <v>1.1599999999999999</v>
      </c>
      <c r="L26" s="917">
        <v>2</v>
      </c>
      <c r="M26" s="917">
        <v>21</v>
      </c>
      <c r="N26" s="918">
        <v>7</v>
      </c>
      <c r="O26" s="917" t="s">
        <v>3281</v>
      </c>
      <c r="P26" s="932" t="s">
        <v>3320</v>
      </c>
      <c r="Q26" s="919">
        <f t="shared" si="0"/>
        <v>1</v>
      </c>
      <c r="R26" s="977">
        <f t="shared" si="0"/>
        <v>1.94</v>
      </c>
      <c r="S26" s="919">
        <f t="shared" si="1"/>
        <v>1</v>
      </c>
      <c r="T26" s="977">
        <f t="shared" si="2"/>
        <v>1.94</v>
      </c>
      <c r="U26" s="984">
        <v>7</v>
      </c>
      <c r="V26" s="928">
        <v>29</v>
      </c>
      <c r="W26" s="928">
        <v>22</v>
      </c>
      <c r="X26" s="982">
        <v>4.1428571428571432</v>
      </c>
      <c r="Y26" s="980">
        <v>22</v>
      </c>
    </row>
    <row r="27" spans="1:25" ht="14.4" customHeight="1" x14ac:dyDescent="0.3">
      <c r="A27" s="947" t="s">
        <v>3321</v>
      </c>
      <c r="B27" s="928">
        <v>1</v>
      </c>
      <c r="C27" s="929">
        <v>0.76</v>
      </c>
      <c r="D27" s="930">
        <v>21</v>
      </c>
      <c r="E27" s="931"/>
      <c r="F27" s="911"/>
      <c r="G27" s="912"/>
      <c r="H27" s="913"/>
      <c r="I27" s="914"/>
      <c r="J27" s="920"/>
      <c r="K27" s="916">
        <v>0.22</v>
      </c>
      <c r="L27" s="917">
        <v>1</v>
      </c>
      <c r="M27" s="917">
        <v>9</v>
      </c>
      <c r="N27" s="918">
        <v>3</v>
      </c>
      <c r="O27" s="917" t="s">
        <v>3281</v>
      </c>
      <c r="P27" s="932" t="s">
        <v>3322</v>
      </c>
      <c r="Q27" s="919">
        <f t="shared" si="0"/>
        <v>-1</v>
      </c>
      <c r="R27" s="977">
        <f t="shared" si="0"/>
        <v>-0.76</v>
      </c>
      <c r="S27" s="919">
        <f t="shared" si="1"/>
        <v>0</v>
      </c>
      <c r="T27" s="977">
        <f t="shared" si="2"/>
        <v>0</v>
      </c>
      <c r="U27" s="984" t="s">
        <v>545</v>
      </c>
      <c r="V27" s="928" t="s">
        <v>545</v>
      </c>
      <c r="W27" s="928" t="s">
        <v>545</v>
      </c>
      <c r="X27" s="982" t="s">
        <v>545</v>
      </c>
      <c r="Y27" s="980"/>
    </row>
    <row r="28" spans="1:25" ht="14.4" customHeight="1" x14ac:dyDescent="0.3">
      <c r="A28" s="948" t="s">
        <v>3323</v>
      </c>
      <c r="B28" s="943"/>
      <c r="C28" s="944"/>
      <c r="D28" s="933"/>
      <c r="E28" s="936"/>
      <c r="F28" s="937"/>
      <c r="G28" s="925"/>
      <c r="H28" s="945">
        <v>1</v>
      </c>
      <c r="I28" s="946">
        <v>1.44</v>
      </c>
      <c r="J28" s="927">
        <v>30</v>
      </c>
      <c r="K28" s="939">
        <v>0.25</v>
      </c>
      <c r="L28" s="938">
        <v>1</v>
      </c>
      <c r="M28" s="938">
        <v>9</v>
      </c>
      <c r="N28" s="940">
        <v>3</v>
      </c>
      <c r="O28" s="938" t="s">
        <v>3281</v>
      </c>
      <c r="P28" s="941" t="s">
        <v>3324</v>
      </c>
      <c r="Q28" s="942">
        <f t="shared" si="0"/>
        <v>1</v>
      </c>
      <c r="R28" s="978">
        <f t="shared" si="0"/>
        <v>1.44</v>
      </c>
      <c r="S28" s="942">
        <f t="shared" si="1"/>
        <v>1</v>
      </c>
      <c r="T28" s="978">
        <f t="shared" si="2"/>
        <v>1.44</v>
      </c>
      <c r="U28" s="985">
        <v>3</v>
      </c>
      <c r="V28" s="943">
        <v>30</v>
      </c>
      <c r="W28" s="943">
        <v>27</v>
      </c>
      <c r="X28" s="983">
        <v>10</v>
      </c>
      <c r="Y28" s="981">
        <v>27</v>
      </c>
    </row>
    <row r="29" spans="1:25" ht="14.4" customHeight="1" x14ac:dyDescent="0.3">
      <c r="A29" s="947" t="s">
        <v>3325</v>
      </c>
      <c r="B29" s="928"/>
      <c r="C29" s="929"/>
      <c r="D29" s="930"/>
      <c r="E29" s="931"/>
      <c r="F29" s="911"/>
      <c r="G29" s="912"/>
      <c r="H29" s="913">
        <v>1</v>
      </c>
      <c r="I29" s="914">
        <v>0.56000000000000005</v>
      </c>
      <c r="J29" s="915">
        <v>19</v>
      </c>
      <c r="K29" s="916">
        <v>0.51</v>
      </c>
      <c r="L29" s="917">
        <v>2</v>
      </c>
      <c r="M29" s="917">
        <v>18</v>
      </c>
      <c r="N29" s="918">
        <v>6</v>
      </c>
      <c r="O29" s="917" t="s">
        <v>3281</v>
      </c>
      <c r="P29" s="932" t="s">
        <v>3326</v>
      </c>
      <c r="Q29" s="919">
        <f t="shared" si="0"/>
        <v>1</v>
      </c>
      <c r="R29" s="977">
        <f t="shared" si="0"/>
        <v>0.56000000000000005</v>
      </c>
      <c r="S29" s="919">
        <f t="shared" si="1"/>
        <v>1</v>
      </c>
      <c r="T29" s="977">
        <f t="shared" si="2"/>
        <v>0.56000000000000005</v>
      </c>
      <c r="U29" s="984">
        <v>6</v>
      </c>
      <c r="V29" s="928">
        <v>19</v>
      </c>
      <c r="W29" s="928">
        <v>13</v>
      </c>
      <c r="X29" s="982">
        <v>3.1666666666666665</v>
      </c>
      <c r="Y29" s="980">
        <v>13</v>
      </c>
    </row>
    <row r="30" spans="1:25" ht="14.4" customHeight="1" x14ac:dyDescent="0.3">
      <c r="A30" s="947" t="s">
        <v>3327</v>
      </c>
      <c r="B30" s="928"/>
      <c r="C30" s="929"/>
      <c r="D30" s="930"/>
      <c r="E30" s="913">
        <v>2</v>
      </c>
      <c r="F30" s="914">
        <v>2.42</v>
      </c>
      <c r="G30" s="920">
        <v>29.5</v>
      </c>
      <c r="H30" s="917">
        <v>1</v>
      </c>
      <c r="I30" s="911">
        <v>0.91</v>
      </c>
      <c r="J30" s="915">
        <v>23</v>
      </c>
      <c r="K30" s="916">
        <v>0.45</v>
      </c>
      <c r="L30" s="917">
        <v>2</v>
      </c>
      <c r="M30" s="917">
        <v>15</v>
      </c>
      <c r="N30" s="918">
        <v>5</v>
      </c>
      <c r="O30" s="917" t="s">
        <v>3281</v>
      </c>
      <c r="P30" s="932" t="s">
        <v>3328</v>
      </c>
      <c r="Q30" s="919">
        <f t="shared" si="0"/>
        <v>1</v>
      </c>
      <c r="R30" s="977">
        <f t="shared" si="0"/>
        <v>0.91</v>
      </c>
      <c r="S30" s="919">
        <f t="shared" si="1"/>
        <v>-1</v>
      </c>
      <c r="T30" s="977">
        <f t="shared" si="2"/>
        <v>-1.5099999999999998</v>
      </c>
      <c r="U30" s="984">
        <v>5</v>
      </c>
      <c r="V30" s="928">
        <v>23</v>
      </c>
      <c r="W30" s="928">
        <v>18</v>
      </c>
      <c r="X30" s="982">
        <v>4.5999999999999996</v>
      </c>
      <c r="Y30" s="980">
        <v>18</v>
      </c>
    </row>
    <row r="31" spans="1:25" ht="14.4" customHeight="1" x14ac:dyDescent="0.3">
      <c r="A31" s="947" t="s">
        <v>3329</v>
      </c>
      <c r="B31" s="928"/>
      <c r="C31" s="929"/>
      <c r="D31" s="930"/>
      <c r="E31" s="931">
        <v>1</v>
      </c>
      <c r="F31" s="911">
        <v>2.41</v>
      </c>
      <c r="G31" s="912">
        <v>18</v>
      </c>
      <c r="H31" s="913">
        <v>1</v>
      </c>
      <c r="I31" s="914">
        <v>6.43</v>
      </c>
      <c r="J31" s="915">
        <v>47</v>
      </c>
      <c r="K31" s="916">
        <v>2.41</v>
      </c>
      <c r="L31" s="917">
        <v>5</v>
      </c>
      <c r="M31" s="917">
        <v>48</v>
      </c>
      <c r="N31" s="918">
        <v>16</v>
      </c>
      <c r="O31" s="917" t="s">
        <v>3281</v>
      </c>
      <c r="P31" s="932" t="s">
        <v>3330</v>
      </c>
      <c r="Q31" s="919">
        <f t="shared" si="0"/>
        <v>1</v>
      </c>
      <c r="R31" s="977">
        <f t="shared" si="0"/>
        <v>6.43</v>
      </c>
      <c r="S31" s="919">
        <f t="shared" si="1"/>
        <v>0</v>
      </c>
      <c r="T31" s="977">
        <f t="shared" si="2"/>
        <v>4.0199999999999996</v>
      </c>
      <c r="U31" s="984">
        <v>16</v>
      </c>
      <c r="V31" s="928">
        <v>47</v>
      </c>
      <c r="W31" s="928">
        <v>31</v>
      </c>
      <c r="X31" s="982">
        <v>2.9375</v>
      </c>
      <c r="Y31" s="980">
        <v>31</v>
      </c>
    </row>
    <row r="32" spans="1:25" ht="14.4" customHeight="1" x14ac:dyDescent="0.3">
      <c r="A32" s="947" t="s">
        <v>3331</v>
      </c>
      <c r="B32" s="928"/>
      <c r="C32" s="929"/>
      <c r="D32" s="930"/>
      <c r="E32" s="913">
        <v>2</v>
      </c>
      <c r="F32" s="914">
        <v>4.2</v>
      </c>
      <c r="G32" s="920">
        <v>30</v>
      </c>
      <c r="H32" s="917"/>
      <c r="I32" s="911"/>
      <c r="J32" s="912"/>
      <c r="K32" s="916">
        <v>1.67</v>
      </c>
      <c r="L32" s="917">
        <v>3</v>
      </c>
      <c r="M32" s="917">
        <v>27</v>
      </c>
      <c r="N32" s="918">
        <v>9</v>
      </c>
      <c r="O32" s="917" t="s">
        <v>3281</v>
      </c>
      <c r="P32" s="932" t="s">
        <v>3332</v>
      </c>
      <c r="Q32" s="919">
        <f t="shared" si="0"/>
        <v>0</v>
      </c>
      <c r="R32" s="977">
        <f t="shared" si="0"/>
        <v>0</v>
      </c>
      <c r="S32" s="919">
        <f t="shared" si="1"/>
        <v>-2</v>
      </c>
      <c r="T32" s="977">
        <f t="shared" si="2"/>
        <v>-4.2</v>
      </c>
      <c r="U32" s="984" t="s">
        <v>545</v>
      </c>
      <c r="V32" s="928" t="s">
        <v>545</v>
      </c>
      <c r="W32" s="928" t="s">
        <v>545</v>
      </c>
      <c r="X32" s="982" t="s">
        <v>545</v>
      </c>
      <c r="Y32" s="980"/>
    </row>
    <row r="33" spans="1:25" ht="14.4" customHeight="1" x14ac:dyDescent="0.3">
      <c r="A33" s="947" t="s">
        <v>3333</v>
      </c>
      <c r="B33" s="928">
        <v>1</v>
      </c>
      <c r="C33" s="929">
        <v>0.73</v>
      </c>
      <c r="D33" s="930">
        <v>23</v>
      </c>
      <c r="E33" s="913"/>
      <c r="F33" s="914"/>
      <c r="G33" s="920"/>
      <c r="H33" s="917"/>
      <c r="I33" s="911"/>
      <c r="J33" s="912"/>
      <c r="K33" s="916">
        <v>0.73</v>
      </c>
      <c r="L33" s="917">
        <v>3</v>
      </c>
      <c r="M33" s="917">
        <v>24</v>
      </c>
      <c r="N33" s="918">
        <v>8</v>
      </c>
      <c r="O33" s="917" t="s">
        <v>3281</v>
      </c>
      <c r="P33" s="932" t="s">
        <v>3334</v>
      </c>
      <c r="Q33" s="919">
        <f t="shared" si="0"/>
        <v>-1</v>
      </c>
      <c r="R33" s="977">
        <f t="shared" si="0"/>
        <v>-0.73</v>
      </c>
      <c r="S33" s="919">
        <f t="shared" si="1"/>
        <v>0</v>
      </c>
      <c r="T33" s="977">
        <f t="shared" si="2"/>
        <v>0</v>
      </c>
      <c r="U33" s="984" t="s">
        <v>545</v>
      </c>
      <c r="V33" s="928" t="s">
        <v>545</v>
      </c>
      <c r="W33" s="928" t="s">
        <v>545</v>
      </c>
      <c r="X33" s="982" t="s">
        <v>545</v>
      </c>
      <c r="Y33" s="980"/>
    </row>
    <row r="34" spans="1:25" ht="14.4" customHeight="1" x14ac:dyDescent="0.3">
      <c r="A34" s="948" t="s">
        <v>3335</v>
      </c>
      <c r="B34" s="943">
        <v>1</v>
      </c>
      <c r="C34" s="944">
        <v>0.83</v>
      </c>
      <c r="D34" s="933">
        <v>24</v>
      </c>
      <c r="E34" s="945">
        <v>1</v>
      </c>
      <c r="F34" s="946">
        <v>1.73</v>
      </c>
      <c r="G34" s="926">
        <v>44</v>
      </c>
      <c r="H34" s="938">
        <v>1</v>
      </c>
      <c r="I34" s="937">
        <v>0.83</v>
      </c>
      <c r="J34" s="927">
        <v>25</v>
      </c>
      <c r="K34" s="939">
        <v>0.83</v>
      </c>
      <c r="L34" s="938">
        <v>3</v>
      </c>
      <c r="M34" s="938">
        <v>27</v>
      </c>
      <c r="N34" s="940">
        <v>9</v>
      </c>
      <c r="O34" s="938" t="s">
        <v>3281</v>
      </c>
      <c r="P34" s="941" t="s">
        <v>3336</v>
      </c>
      <c r="Q34" s="942">
        <f t="shared" si="0"/>
        <v>0</v>
      </c>
      <c r="R34" s="978">
        <f t="shared" si="0"/>
        <v>0</v>
      </c>
      <c r="S34" s="942">
        <f t="shared" si="1"/>
        <v>0</v>
      </c>
      <c r="T34" s="978">
        <f t="shared" si="2"/>
        <v>-0.9</v>
      </c>
      <c r="U34" s="985">
        <v>9</v>
      </c>
      <c r="V34" s="943">
        <v>25</v>
      </c>
      <c r="W34" s="943">
        <v>16</v>
      </c>
      <c r="X34" s="983">
        <v>2.7777777777777777</v>
      </c>
      <c r="Y34" s="981">
        <v>16</v>
      </c>
    </row>
    <row r="35" spans="1:25" ht="14.4" customHeight="1" x14ac:dyDescent="0.3">
      <c r="A35" s="948" t="s">
        <v>3337</v>
      </c>
      <c r="B35" s="943">
        <v>2</v>
      </c>
      <c r="C35" s="944">
        <v>2</v>
      </c>
      <c r="D35" s="933">
        <v>16.5</v>
      </c>
      <c r="E35" s="945">
        <v>3</v>
      </c>
      <c r="F35" s="946">
        <v>4.8499999999999996</v>
      </c>
      <c r="G35" s="926">
        <v>33.700000000000003</v>
      </c>
      <c r="H35" s="938">
        <v>1</v>
      </c>
      <c r="I35" s="937">
        <v>2.4300000000000002</v>
      </c>
      <c r="J35" s="927">
        <v>48</v>
      </c>
      <c r="K35" s="939">
        <v>1</v>
      </c>
      <c r="L35" s="938">
        <v>3</v>
      </c>
      <c r="M35" s="938">
        <v>30</v>
      </c>
      <c r="N35" s="940">
        <v>10</v>
      </c>
      <c r="O35" s="938" t="s">
        <v>3281</v>
      </c>
      <c r="P35" s="941" t="s">
        <v>3338</v>
      </c>
      <c r="Q35" s="942">
        <f t="shared" si="0"/>
        <v>-1</v>
      </c>
      <c r="R35" s="978">
        <f t="shared" si="0"/>
        <v>0.43000000000000016</v>
      </c>
      <c r="S35" s="942">
        <f t="shared" si="1"/>
        <v>-2</v>
      </c>
      <c r="T35" s="978">
        <f t="shared" si="2"/>
        <v>-2.4199999999999995</v>
      </c>
      <c r="U35" s="985">
        <v>10</v>
      </c>
      <c r="V35" s="943">
        <v>48</v>
      </c>
      <c r="W35" s="943">
        <v>38</v>
      </c>
      <c r="X35" s="983">
        <v>4.8</v>
      </c>
      <c r="Y35" s="981">
        <v>38</v>
      </c>
    </row>
    <row r="36" spans="1:25" ht="14.4" customHeight="1" x14ac:dyDescent="0.3">
      <c r="A36" s="947" t="s">
        <v>3339</v>
      </c>
      <c r="B36" s="928"/>
      <c r="C36" s="929"/>
      <c r="D36" s="930"/>
      <c r="E36" s="913">
        <v>1</v>
      </c>
      <c r="F36" s="914">
        <v>0.61</v>
      </c>
      <c r="G36" s="920">
        <v>20</v>
      </c>
      <c r="H36" s="917"/>
      <c r="I36" s="911"/>
      <c r="J36" s="912"/>
      <c r="K36" s="916">
        <v>0.61</v>
      </c>
      <c r="L36" s="917">
        <v>2</v>
      </c>
      <c r="M36" s="917">
        <v>21</v>
      </c>
      <c r="N36" s="918">
        <v>7</v>
      </c>
      <c r="O36" s="917" t="s">
        <v>3281</v>
      </c>
      <c r="P36" s="932" t="s">
        <v>3340</v>
      </c>
      <c r="Q36" s="919">
        <f t="shared" si="0"/>
        <v>0</v>
      </c>
      <c r="R36" s="977">
        <f t="shared" si="0"/>
        <v>0</v>
      </c>
      <c r="S36" s="919">
        <f t="shared" si="1"/>
        <v>-1</v>
      </c>
      <c r="T36" s="977">
        <f t="shared" si="2"/>
        <v>-0.61</v>
      </c>
      <c r="U36" s="984" t="s">
        <v>545</v>
      </c>
      <c r="V36" s="928" t="s">
        <v>545</v>
      </c>
      <c r="W36" s="928" t="s">
        <v>545</v>
      </c>
      <c r="X36" s="982" t="s">
        <v>545</v>
      </c>
      <c r="Y36" s="980"/>
    </row>
    <row r="37" spans="1:25" ht="14.4" customHeight="1" x14ac:dyDescent="0.3">
      <c r="A37" s="947" t="s">
        <v>3341</v>
      </c>
      <c r="B37" s="928"/>
      <c r="C37" s="929"/>
      <c r="D37" s="930"/>
      <c r="E37" s="913">
        <v>1</v>
      </c>
      <c r="F37" s="914">
        <v>0.84</v>
      </c>
      <c r="G37" s="920">
        <v>25</v>
      </c>
      <c r="H37" s="917"/>
      <c r="I37" s="911"/>
      <c r="J37" s="912"/>
      <c r="K37" s="916">
        <v>0.84</v>
      </c>
      <c r="L37" s="917">
        <v>3</v>
      </c>
      <c r="M37" s="917">
        <v>30</v>
      </c>
      <c r="N37" s="918">
        <v>10</v>
      </c>
      <c r="O37" s="917" t="s">
        <v>3281</v>
      </c>
      <c r="P37" s="932" t="s">
        <v>3342</v>
      </c>
      <c r="Q37" s="919">
        <f t="shared" si="0"/>
        <v>0</v>
      </c>
      <c r="R37" s="977">
        <f t="shared" si="0"/>
        <v>0</v>
      </c>
      <c r="S37" s="919">
        <f t="shared" si="1"/>
        <v>-1</v>
      </c>
      <c r="T37" s="977">
        <f t="shared" si="2"/>
        <v>-0.84</v>
      </c>
      <c r="U37" s="984" t="s">
        <v>545</v>
      </c>
      <c r="V37" s="928" t="s">
        <v>545</v>
      </c>
      <c r="W37" s="928" t="s">
        <v>545</v>
      </c>
      <c r="X37" s="982" t="s">
        <v>545</v>
      </c>
      <c r="Y37" s="980"/>
    </row>
    <row r="38" spans="1:25" ht="14.4" customHeight="1" x14ac:dyDescent="0.3">
      <c r="A38" s="947" t="s">
        <v>3343</v>
      </c>
      <c r="B38" s="928"/>
      <c r="C38" s="929"/>
      <c r="D38" s="930"/>
      <c r="E38" s="931"/>
      <c r="F38" s="911"/>
      <c r="G38" s="912"/>
      <c r="H38" s="913">
        <v>1</v>
      </c>
      <c r="I38" s="914">
        <v>0.74</v>
      </c>
      <c r="J38" s="915">
        <v>16</v>
      </c>
      <c r="K38" s="916">
        <v>0.73</v>
      </c>
      <c r="L38" s="917">
        <v>3</v>
      </c>
      <c r="M38" s="917">
        <v>30</v>
      </c>
      <c r="N38" s="918">
        <v>10</v>
      </c>
      <c r="O38" s="917" t="s">
        <v>3281</v>
      </c>
      <c r="P38" s="932" t="s">
        <v>3344</v>
      </c>
      <c r="Q38" s="919">
        <f t="shared" si="0"/>
        <v>1</v>
      </c>
      <c r="R38" s="977">
        <f t="shared" si="0"/>
        <v>0.74</v>
      </c>
      <c r="S38" s="919">
        <f t="shared" si="1"/>
        <v>1</v>
      </c>
      <c r="T38" s="977">
        <f t="shared" si="2"/>
        <v>0.74</v>
      </c>
      <c r="U38" s="984">
        <v>10</v>
      </c>
      <c r="V38" s="928">
        <v>16</v>
      </c>
      <c r="W38" s="928">
        <v>6</v>
      </c>
      <c r="X38" s="982">
        <v>1.6</v>
      </c>
      <c r="Y38" s="980">
        <v>6</v>
      </c>
    </row>
    <row r="39" spans="1:25" ht="14.4" customHeight="1" x14ac:dyDescent="0.3">
      <c r="A39" s="948" t="s">
        <v>3345</v>
      </c>
      <c r="B39" s="943"/>
      <c r="C39" s="944"/>
      <c r="D39" s="933"/>
      <c r="E39" s="936"/>
      <c r="F39" s="937"/>
      <c r="G39" s="925"/>
      <c r="H39" s="945">
        <v>1</v>
      </c>
      <c r="I39" s="946">
        <v>0.96</v>
      </c>
      <c r="J39" s="927">
        <v>20</v>
      </c>
      <c r="K39" s="939">
        <v>0.96</v>
      </c>
      <c r="L39" s="938">
        <v>4</v>
      </c>
      <c r="M39" s="938">
        <v>36</v>
      </c>
      <c r="N39" s="940">
        <v>12</v>
      </c>
      <c r="O39" s="938" t="s">
        <v>3281</v>
      </c>
      <c r="P39" s="941" t="s">
        <v>3346</v>
      </c>
      <c r="Q39" s="942">
        <f t="shared" si="0"/>
        <v>1</v>
      </c>
      <c r="R39" s="978">
        <f t="shared" si="0"/>
        <v>0.96</v>
      </c>
      <c r="S39" s="942">
        <f t="shared" si="1"/>
        <v>1</v>
      </c>
      <c r="T39" s="978">
        <f t="shared" si="2"/>
        <v>0.96</v>
      </c>
      <c r="U39" s="985">
        <v>12</v>
      </c>
      <c r="V39" s="943">
        <v>20</v>
      </c>
      <c r="W39" s="943">
        <v>8</v>
      </c>
      <c r="X39" s="983">
        <v>1.6666666666666667</v>
      </c>
      <c r="Y39" s="981">
        <v>8</v>
      </c>
    </row>
    <row r="40" spans="1:25" ht="14.4" customHeight="1" x14ac:dyDescent="0.3">
      <c r="A40" s="948" t="s">
        <v>3347</v>
      </c>
      <c r="B40" s="943"/>
      <c r="C40" s="944"/>
      <c r="D40" s="933"/>
      <c r="E40" s="936">
        <v>1</v>
      </c>
      <c r="F40" s="937">
        <v>1.55</v>
      </c>
      <c r="G40" s="925">
        <v>29</v>
      </c>
      <c r="H40" s="945">
        <v>1</v>
      </c>
      <c r="I40" s="946">
        <v>1.55</v>
      </c>
      <c r="J40" s="927">
        <v>30</v>
      </c>
      <c r="K40" s="939">
        <v>1.55</v>
      </c>
      <c r="L40" s="938">
        <v>5</v>
      </c>
      <c r="M40" s="938">
        <v>42</v>
      </c>
      <c r="N40" s="940">
        <v>14</v>
      </c>
      <c r="O40" s="938" t="s">
        <v>3281</v>
      </c>
      <c r="P40" s="941" t="s">
        <v>3348</v>
      </c>
      <c r="Q40" s="942">
        <f t="shared" si="0"/>
        <v>1</v>
      </c>
      <c r="R40" s="978">
        <f t="shared" si="0"/>
        <v>1.55</v>
      </c>
      <c r="S40" s="942">
        <f t="shared" si="1"/>
        <v>0</v>
      </c>
      <c r="T40" s="978">
        <f t="shared" si="2"/>
        <v>0</v>
      </c>
      <c r="U40" s="985">
        <v>14</v>
      </c>
      <c r="V40" s="943">
        <v>30</v>
      </c>
      <c r="W40" s="943">
        <v>16</v>
      </c>
      <c r="X40" s="983">
        <v>2.1428571428571428</v>
      </c>
      <c r="Y40" s="981">
        <v>16</v>
      </c>
    </row>
    <row r="41" spans="1:25" ht="14.4" customHeight="1" x14ac:dyDescent="0.3">
      <c r="A41" s="947" t="s">
        <v>3349</v>
      </c>
      <c r="B41" s="928">
        <v>1</v>
      </c>
      <c r="C41" s="929">
        <v>0.57999999999999996</v>
      </c>
      <c r="D41" s="930">
        <v>19</v>
      </c>
      <c r="E41" s="913">
        <v>2</v>
      </c>
      <c r="F41" s="914">
        <v>1.49</v>
      </c>
      <c r="G41" s="920">
        <v>24.5</v>
      </c>
      <c r="H41" s="917"/>
      <c r="I41" s="911"/>
      <c r="J41" s="912"/>
      <c r="K41" s="916">
        <v>0.57999999999999996</v>
      </c>
      <c r="L41" s="917">
        <v>2</v>
      </c>
      <c r="M41" s="917">
        <v>21</v>
      </c>
      <c r="N41" s="918">
        <v>7</v>
      </c>
      <c r="O41" s="917" t="s">
        <v>3281</v>
      </c>
      <c r="P41" s="932" t="s">
        <v>3350</v>
      </c>
      <c r="Q41" s="919">
        <f t="shared" si="0"/>
        <v>-1</v>
      </c>
      <c r="R41" s="977">
        <f t="shared" si="0"/>
        <v>-0.57999999999999996</v>
      </c>
      <c r="S41" s="919">
        <f t="shared" si="1"/>
        <v>-2</v>
      </c>
      <c r="T41" s="977">
        <f t="shared" si="2"/>
        <v>-1.49</v>
      </c>
      <c r="U41" s="984" t="s">
        <v>545</v>
      </c>
      <c r="V41" s="928" t="s">
        <v>545</v>
      </c>
      <c r="W41" s="928" t="s">
        <v>545</v>
      </c>
      <c r="X41" s="982" t="s">
        <v>545</v>
      </c>
      <c r="Y41" s="980"/>
    </row>
    <row r="42" spans="1:25" ht="14.4" customHeight="1" x14ac:dyDescent="0.3">
      <c r="A42" s="948" t="s">
        <v>3351</v>
      </c>
      <c r="B42" s="943">
        <v>4</v>
      </c>
      <c r="C42" s="944">
        <v>3.9</v>
      </c>
      <c r="D42" s="933">
        <v>30.5</v>
      </c>
      <c r="E42" s="945">
        <v>5</v>
      </c>
      <c r="F42" s="946">
        <v>3.83</v>
      </c>
      <c r="G42" s="926">
        <v>20.6</v>
      </c>
      <c r="H42" s="938">
        <v>4</v>
      </c>
      <c r="I42" s="937">
        <v>5.03</v>
      </c>
      <c r="J42" s="927">
        <v>36.799999999999997</v>
      </c>
      <c r="K42" s="939">
        <v>0.73</v>
      </c>
      <c r="L42" s="938">
        <v>3</v>
      </c>
      <c r="M42" s="938">
        <v>30</v>
      </c>
      <c r="N42" s="940">
        <v>10</v>
      </c>
      <c r="O42" s="938" t="s">
        <v>3281</v>
      </c>
      <c r="P42" s="941" t="s">
        <v>3352</v>
      </c>
      <c r="Q42" s="942">
        <f t="shared" si="0"/>
        <v>0</v>
      </c>
      <c r="R42" s="978">
        <f t="shared" si="0"/>
        <v>1.1300000000000003</v>
      </c>
      <c r="S42" s="942">
        <f t="shared" si="1"/>
        <v>-1</v>
      </c>
      <c r="T42" s="978">
        <f t="shared" si="2"/>
        <v>1.2000000000000002</v>
      </c>
      <c r="U42" s="985">
        <v>40</v>
      </c>
      <c r="V42" s="943">
        <v>147.19999999999999</v>
      </c>
      <c r="W42" s="943">
        <v>107.19999999999999</v>
      </c>
      <c r="X42" s="983">
        <v>3.6799999999999997</v>
      </c>
      <c r="Y42" s="981">
        <v>107</v>
      </c>
    </row>
    <row r="43" spans="1:25" ht="14.4" customHeight="1" x14ac:dyDescent="0.3">
      <c r="A43" s="948" t="s">
        <v>3353</v>
      </c>
      <c r="B43" s="943">
        <v>1</v>
      </c>
      <c r="C43" s="944">
        <v>1.27</v>
      </c>
      <c r="D43" s="933">
        <v>37</v>
      </c>
      <c r="E43" s="945">
        <v>1</v>
      </c>
      <c r="F43" s="946">
        <v>1.06</v>
      </c>
      <c r="G43" s="926">
        <v>13</v>
      </c>
      <c r="H43" s="938">
        <v>2</v>
      </c>
      <c r="I43" s="937">
        <v>2.96</v>
      </c>
      <c r="J43" s="927">
        <v>32.5</v>
      </c>
      <c r="K43" s="939">
        <v>1.06</v>
      </c>
      <c r="L43" s="938">
        <v>4</v>
      </c>
      <c r="M43" s="938">
        <v>33</v>
      </c>
      <c r="N43" s="940">
        <v>11</v>
      </c>
      <c r="O43" s="938" t="s">
        <v>3281</v>
      </c>
      <c r="P43" s="941" t="s">
        <v>3354</v>
      </c>
      <c r="Q43" s="942">
        <f t="shared" si="0"/>
        <v>1</v>
      </c>
      <c r="R43" s="978">
        <f t="shared" si="0"/>
        <v>1.69</v>
      </c>
      <c r="S43" s="942">
        <f t="shared" si="1"/>
        <v>1</v>
      </c>
      <c r="T43" s="978">
        <f t="shared" si="2"/>
        <v>1.9</v>
      </c>
      <c r="U43" s="985">
        <v>22</v>
      </c>
      <c r="V43" s="943">
        <v>65</v>
      </c>
      <c r="W43" s="943">
        <v>43</v>
      </c>
      <c r="X43" s="983">
        <v>2.9545454545454546</v>
      </c>
      <c r="Y43" s="981">
        <v>43</v>
      </c>
    </row>
    <row r="44" spans="1:25" ht="14.4" customHeight="1" x14ac:dyDescent="0.3">
      <c r="A44" s="947" t="s">
        <v>3355</v>
      </c>
      <c r="B44" s="928"/>
      <c r="C44" s="929"/>
      <c r="D44" s="930"/>
      <c r="E44" s="931">
        <v>1</v>
      </c>
      <c r="F44" s="911">
        <v>0.61</v>
      </c>
      <c r="G44" s="912">
        <v>27</v>
      </c>
      <c r="H44" s="913"/>
      <c r="I44" s="914"/>
      <c r="J44" s="920"/>
      <c r="K44" s="916">
        <v>0.6</v>
      </c>
      <c r="L44" s="917">
        <v>3</v>
      </c>
      <c r="M44" s="917">
        <v>27</v>
      </c>
      <c r="N44" s="918">
        <v>9</v>
      </c>
      <c r="O44" s="917" t="s">
        <v>3281</v>
      </c>
      <c r="P44" s="932" t="s">
        <v>3356</v>
      </c>
      <c r="Q44" s="919">
        <f t="shared" si="0"/>
        <v>0</v>
      </c>
      <c r="R44" s="977">
        <f t="shared" si="0"/>
        <v>0</v>
      </c>
      <c r="S44" s="919">
        <f t="shared" si="1"/>
        <v>-1</v>
      </c>
      <c r="T44" s="977">
        <f t="shared" si="2"/>
        <v>-0.61</v>
      </c>
      <c r="U44" s="984" t="s">
        <v>545</v>
      </c>
      <c r="V44" s="928" t="s">
        <v>545</v>
      </c>
      <c r="W44" s="928" t="s">
        <v>545</v>
      </c>
      <c r="X44" s="982" t="s">
        <v>545</v>
      </c>
      <c r="Y44" s="980"/>
    </row>
    <row r="45" spans="1:25" ht="14.4" customHeight="1" x14ac:dyDescent="0.3">
      <c r="A45" s="948" t="s">
        <v>3357</v>
      </c>
      <c r="B45" s="943">
        <v>1</v>
      </c>
      <c r="C45" s="944">
        <v>0.93</v>
      </c>
      <c r="D45" s="933">
        <v>24</v>
      </c>
      <c r="E45" s="936"/>
      <c r="F45" s="937"/>
      <c r="G45" s="925"/>
      <c r="H45" s="945">
        <v>1</v>
      </c>
      <c r="I45" s="946">
        <v>1.77</v>
      </c>
      <c r="J45" s="927">
        <v>50</v>
      </c>
      <c r="K45" s="939">
        <v>0.93</v>
      </c>
      <c r="L45" s="938">
        <v>4</v>
      </c>
      <c r="M45" s="938">
        <v>33</v>
      </c>
      <c r="N45" s="940">
        <v>11</v>
      </c>
      <c r="O45" s="938" t="s">
        <v>3281</v>
      </c>
      <c r="P45" s="941" t="s">
        <v>3358</v>
      </c>
      <c r="Q45" s="942">
        <f t="shared" si="0"/>
        <v>0</v>
      </c>
      <c r="R45" s="978">
        <f t="shared" si="0"/>
        <v>0.84</v>
      </c>
      <c r="S45" s="942">
        <f t="shared" si="1"/>
        <v>1</v>
      </c>
      <c r="T45" s="978">
        <f t="shared" si="2"/>
        <v>1.77</v>
      </c>
      <c r="U45" s="985">
        <v>11</v>
      </c>
      <c r="V45" s="943">
        <v>50</v>
      </c>
      <c r="W45" s="943">
        <v>39</v>
      </c>
      <c r="X45" s="983">
        <v>4.5454545454545459</v>
      </c>
      <c r="Y45" s="981">
        <v>39</v>
      </c>
    </row>
    <row r="46" spans="1:25" ht="14.4" customHeight="1" x14ac:dyDescent="0.3">
      <c r="A46" s="947" t="s">
        <v>3359</v>
      </c>
      <c r="B46" s="928"/>
      <c r="C46" s="929"/>
      <c r="D46" s="930"/>
      <c r="E46" s="931">
        <v>1</v>
      </c>
      <c r="F46" s="911">
        <v>1.1599999999999999</v>
      </c>
      <c r="G46" s="912">
        <v>31</v>
      </c>
      <c r="H46" s="913">
        <v>1</v>
      </c>
      <c r="I46" s="914">
        <v>0.71</v>
      </c>
      <c r="J46" s="915">
        <v>22</v>
      </c>
      <c r="K46" s="916">
        <v>0.55000000000000004</v>
      </c>
      <c r="L46" s="917">
        <v>2</v>
      </c>
      <c r="M46" s="917">
        <v>21</v>
      </c>
      <c r="N46" s="918">
        <v>7</v>
      </c>
      <c r="O46" s="917" t="s">
        <v>3281</v>
      </c>
      <c r="P46" s="932" t="s">
        <v>3360</v>
      </c>
      <c r="Q46" s="919">
        <f t="shared" si="0"/>
        <v>1</v>
      </c>
      <c r="R46" s="977">
        <f t="shared" si="0"/>
        <v>0.71</v>
      </c>
      <c r="S46" s="919">
        <f t="shared" si="1"/>
        <v>0</v>
      </c>
      <c r="T46" s="977">
        <f t="shared" si="2"/>
        <v>-0.44999999999999996</v>
      </c>
      <c r="U46" s="984">
        <v>7</v>
      </c>
      <c r="V46" s="928">
        <v>22</v>
      </c>
      <c r="W46" s="928">
        <v>15</v>
      </c>
      <c r="X46" s="982">
        <v>3.1428571428571428</v>
      </c>
      <c r="Y46" s="980">
        <v>15</v>
      </c>
    </row>
    <row r="47" spans="1:25" ht="14.4" customHeight="1" x14ac:dyDescent="0.3">
      <c r="A47" s="948" t="s">
        <v>3361</v>
      </c>
      <c r="B47" s="943"/>
      <c r="C47" s="944"/>
      <c r="D47" s="933"/>
      <c r="E47" s="936"/>
      <c r="F47" s="937"/>
      <c r="G47" s="925"/>
      <c r="H47" s="945">
        <v>1</v>
      </c>
      <c r="I47" s="946">
        <v>0.98</v>
      </c>
      <c r="J47" s="927">
        <v>26</v>
      </c>
      <c r="K47" s="939">
        <v>0.81</v>
      </c>
      <c r="L47" s="938">
        <v>3</v>
      </c>
      <c r="M47" s="938">
        <v>24</v>
      </c>
      <c r="N47" s="940">
        <v>8</v>
      </c>
      <c r="O47" s="938" t="s">
        <v>3281</v>
      </c>
      <c r="P47" s="941" t="s">
        <v>3362</v>
      </c>
      <c r="Q47" s="942">
        <f t="shared" si="0"/>
        <v>1</v>
      </c>
      <c r="R47" s="978">
        <f t="shared" si="0"/>
        <v>0.98</v>
      </c>
      <c r="S47" s="942">
        <f t="shared" si="1"/>
        <v>1</v>
      </c>
      <c r="T47" s="978">
        <f t="shared" si="2"/>
        <v>0.98</v>
      </c>
      <c r="U47" s="985">
        <v>8</v>
      </c>
      <c r="V47" s="943">
        <v>26</v>
      </c>
      <c r="W47" s="943">
        <v>18</v>
      </c>
      <c r="X47" s="983">
        <v>3.25</v>
      </c>
      <c r="Y47" s="981">
        <v>18</v>
      </c>
    </row>
    <row r="48" spans="1:25" ht="14.4" customHeight="1" x14ac:dyDescent="0.3">
      <c r="A48" s="947" t="s">
        <v>3363</v>
      </c>
      <c r="B48" s="928">
        <v>1</v>
      </c>
      <c r="C48" s="929">
        <v>1.98</v>
      </c>
      <c r="D48" s="930">
        <v>46</v>
      </c>
      <c r="E48" s="931"/>
      <c r="F48" s="911"/>
      <c r="G48" s="912"/>
      <c r="H48" s="913"/>
      <c r="I48" s="914"/>
      <c r="J48" s="920"/>
      <c r="K48" s="916">
        <v>0.42</v>
      </c>
      <c r="L48" s="917">
        <v>2</v>
      </c>
      <c r="M48" s="917">
        <v>15</v>
      </c>
      <c r="N48" s="918">
        <v>5</v>
      </c>
      <c r="O48" s="917" t="s">
        <v>3281</v>
      </c>
      <c r="P48" s="932" t="s">
        <v>3364</v>
      </c>
      <c r="Q48" s="919">
        <f t="shared" si="0"/>
        <v>-1</v>
      </c>
      <c r="R48" s="977">
        <f t="shared" si="0"/>
        <v>-1.98</v>
      </c>
      <c r="S48" s="919">
        <f t="shared" si="1"/>
        <v>0</v>
      </c>
      <c r="T48" s="977">
        <f t="shared" si="2"/>
        <v>0</v>
      </c>
      <c r="U48" s="984" t="s">
        <v>545</v>
      </c>
      <c r="V48" s="928" t="s">
        <v>545</v>
      </c>
      <c r="W48" s="928" t="s">
        <v>545</v>
      </c>
      <c r="X48" s="982" t="s">
        <v>545</v>
      </c>
      <c r="Y48" s="980"/>
    </row>
    <row r="49" spans="1:25" ht="14.4" customHeight="1" x14ac:dyDescent="0.3">
      <c r="A49" s="948" t="s">
        <v>3365</v>
      </c>
      <c r="B49" s="943">
        <v>2</v>
      </c>
      <c r="C49" s="944">
        <v>1.1200000000000001</v>
      </c>
      <c r="D49" s="933">
        <v>12</v>
      </c>
      <c r="E49" s="936">
        <v>5</v>
      </c>
      <c r="F49" s="937">
        <v>6.5</v>
      </c>
      <c r="G49" s="925">
        <v>32.6</v>
      </c>
      <c r="H49" s="945">
        <v>3</v>
      </c>
      <c r="I49" s="946">
        <v>2.42</v>
      </c>
      <c r="J49" s="927">
        <v>26.3</v>
      </c>
      <c r="K49" s="939">
        <v>0.56000000000000005</v>
      </c>
      <c r="L49" s="938">
        <v>2</v>
      </c>
      <c r="M49" s="938">
        <v>21</v>
      </c>
      <c r="N49" s="940">
        <v>7</v>
      </c>
      <c r="O49" s="938" t="s">
        <v>3281</v>
      </c>
      <c r="P49" s="941" t="s">
        <v>3366</v>
      </c>
      <c r="Q49" s="942">
        <f t="shared" si="0"/>
        <v>1</v>
      </c>
      <c r="R49" s="978">
        <f t="shared" si="0"/>
        <v>1.2999999999999998</v>
      </c>
      <c r="S49" s="942">
        <f t="shared" si="1"/>
        <v>-2</v>
      </c>
      <c r="T49" s="978">
        <f t="shared" si="2"/>
        <v>-4.08</v>
      </c>
      <c r="U49" s="985">
        <v>21</v>
      </c>
      <c r="V49" s="943">
        <v>78.900000000000006</v>
      </c>
      <c r="W49" s="943">
        <v>57.900000000000006</v>
      </c>
      <c r="X49" s="983">
        <v>3.7571428571428576</v>
      </c>
      <c r="Y49" s="981">
        <v>58</v>
      </c>
    </row>
    <row r="50" spans="1:25" ht="14.4" customHeight="1" x14ac:dyDescent="0.3">
      <c r="A50" s="948" t="s">
        <v>3367</v>
      </c>
      <c r="B50" s="943"/>
      <c r="C50" s="944"/>
      <c r="D50" s="933"/>
      <c r="E50" s="936"/>
      <c r="F50" s="937"/>
      <c r="G50" s="925"/>
      <c r="H50" s="945">
        <v>2</v>
      </c>
      <c r="I50" s="946">
        <v>3.13</v>
      </c>
      <c r="J50" s="927">
        <v>35.5</v>
      </c>
      <c r="K50" s="939">
        <v>0.82</v>
      </c>
      <c r="L50" s="938">
        <v>3</v>
      </c>
      <c r="M50" s="938">
        <v>24</v>
      </c>
      <c r="N50" s="940">
        <v>8</v>
      </c>
      <c r="O50" s="938" t="s">
        <v>3281</v>
      </c>
      <c r="P50" s="941" t="s">
        <v>3368</v>
      </c>
      <c r="Q50" s="942">
        <f t="shared" si="0"/>
        <v>2</v>
      </c>
      <c r="R50" s="978">
        <f t="shared" si="0"/>
        <v>3.13</v>
      </c>
      <c r="S50" s="942">
        <f t="shared" si="1"/>
        <v>2</v>
      </c>
      <c r="T50" s="978">
        <f t="shared" si="2"/>
        <v>3.13</v>
      </c>
      <c r="U50" s="985">
        <v>16</v>
      </c>
      <c r="V50" s="943">
        <v>71</v>
      </c>
      <c r="W50" s="943">
        <v>55</v>
      </c>
      <c r="X50" s="983">
        <v>4.4375</v>
      </c>
      <c r="Y50" s="981">
        <v>55</v>
      </c>
    </row>
    <row r="51" spans="1:25" ht="14.4" customHeight="1" x14ac:dyDescent="0.3">
      <c r="A51" s="947" t="s">
        <v>3369</v>
      </c>
      <c r="B51" s="928"/>
      <c r="C51" s="929"/>
      <c r="D51" s="930"/>
      <c r="E51" s="913">
        <v>1</v>
      </c>
      <c r="F51" s="914">
        <v>4.18</v>
      </c>
      <c r="G51" s="920">
        <v>31</v>
      </c>
      <c r="H51" s="917"/>
      <c r="I51" s="911"/>
      <c r="J51" s="912"/>
      <c r="K51" s="916">
        <v>5.09</v>
      </c>
      <c r="L51" s="917">
        <v>3</v>
      </c>
      <c r="M51" s="917">
        <v>30</v>
      </c>
      <c r="N51" s="918">
        <v>10</v>
      </c>
      <c r="O51" s="917" t="s">
        <v>3095</v>
      </c>
      <c r="P51" s="932" t="s">
        <v>3370</v>
      </c>
      <c r="Q51" s="919">
        <f t="shared" si="0"/>
        <v>0</v>
      </c>
      <c r="R51" s="977">
        <f t="shared" si="0"/>
        <v>0</v>
      </c>
      <c r="S51" s="919">
        <f t="shared" si="1"/>
        <v>-1</v>
      </c>
      <c r="T51" s="977">
        <f t="shared" si="2"/>
        <v>-4.18</v>
      </c>
      <c r="U51" s="984" t="s">
        <v>545</v>
      </c>
      <c r="V51" s="928" t="s">
        <v>545</v>
      </c>
      <c r="W51" s="928" t="s">
        <v>545</v>
      </c>
      <c r="X51" s="982" t="s">
        <v>545</v>
      </c>
      <c r="Y51" s="980"/>
    </row>
    <row r="52" spans="1:25" ht="14.4" customHeight="1" x14ac:dyDescent="0.3">
      <c r="A52" s="947" t="s">
        <v>3371</v>
      </c>
      <c r="B52" s="928"/>
      <c r="C52" s="929"/>
      <c r="D52" s="930"/>
      <c r="E52" s="931"/>
      <c r="F52" s="911"/>
      <c r="G52" s="912"/>
      <c r="H52" s="913">
        <v>1</v>
      </c>
      <c r="I52" s="914">
        <v>2.12</v>
      </c>
      <c r="J52" s="915">
        <v>24</v>
      </c>
      <c r="K52" s="916">
        <v>2.12</v>
      </c>
      <c r="L52" s="917">
        <v>3</v>
      </c>
      <c r="M52" s="917">
        <v>24</v>
      </c>
      <c r="N52" s="918">
        <v>8</v>
      </c>
      <c r="O52" s="917" t="s">
        <v>3281</v>
      </c>
      <c r="P52" s="932" t="s">
        <v>3372</v>
      </c>
      <c r="Q52" s="919">
        <f t="shared" si="0"/>
        <v>1</v>
      </c>
      <c r="R52" s="977">
        <f t="shared" si="0"/>
        <v>2.12</v>
      </c>
      <c r="S52" s="919">
        <f t="shared" si="1"/>
        <v>1</v>
      </c>
      <c r="T52" s="977">
        <f t="shared" si="2"/>
        <v>2.12</v>
      </c>
      <c r="U52" s="984">
        <v>8</v>
      </c>
      <c r="V52" s="928">
        <v>24</v>
      </c>
      <c r="W52" s="928">
        <v>16</v>
      </c>
      <c r="X52" s="982">
        <v>3</v>
      </c>
      <c r="Y52" s="980">
        <v>16</v>
      </c>
    </row>
    <row r="53" spans="1:25" ht="14.4" customHeight="1" x14ac:dyDescent="0.3">
      <c r="A53" s="947" t="s">
        <v>3373</v>
      </c>
      <c r="B53" s="921">
        <v>1</v>
      </c>
      <c r="C53" s="922">
        <v>2.36</v>
      </c>
      <c r="D53" s="923">
        <v>31</v>
      </c>
      <c r="E53" s="931"/>
      <c r="F53" s="911"/>
      <c r="G53" s="912"/>
      <c r="H53" s="917"/>
      <c r="I53" s="911"/>
      <c r="J53" s="912"/>
      <c r="K53" s="916">
        <v>0.68</v>
      </c>
      <c r="L53" s="917">
        <v>1</v>
      </c>
      <c r="M53" s="917">
        <v>12</v>
      </c>
      <c r="N53" s="918">
        <v>4</v>
      </c>
      <c r="O53" s="917" t="s">
        <v>3281</v>
      </c>
      <c r="P53" s="932" t="s">
        <v>3374</v>
      </c>
      <c r="Q53" s="919">
        <f t="shared" si="0"/>
        <v>-1</v>
      </c>
      <c r="R53" s="977">
        <f t="shared" si="0"/>
        <v>-2.36</v>
      </c>
      <c r="S53" s="919">
        <f t="shared" si="1"/>
        <v>0</v>
      </c>
      <c r="T53" s="977">
        <f t="shared" si="2"/>
        <v>0</v>
      </c>
      <c r="U53" s="984" t="s">
        <v>545</v>
      </c>
      <c r="V53" s="928" t="s">
        <v>545</v>
      </c>
      <c r="W53" s="928" t="s">
        <v>545</v>
      </c>
      <c r="X53" s="982" t="s">
        <v>545</v>
      </c>
      <c r="Y53" s="980"/>
    </row>
    <row r="54" spans="1:25" ht="14.4" customHeight="1" x14ac:dyDescent="0.3">
      <c r="A54" s="947" t="s">
        <v>3375</v>
      </c>
      <c r="B54" s="928">
        <v>1</v>
      </c>
      <c r="C54" s="929">
        <v>0.55000000000000004</v>
      </c>
      <c r="D54" s="930">
        <v>18</v>
      </c>
      <c r="E54" s="913"/>
      <c r="F54" s="914"/>
      <c r="G54" s="920"/>
      <c r="H54" s="917">
        <v>1</v>
      </c>
      <c r="I54" s="911">
        <v>0.82</v>
      </c>
      <c r="J54" s="915">
        <v>30</v>
      </c>
      <c r="K54" s="916">
        <v>0.55000000000000004</v>
      </c>
      <c r="L54" s="917">
        <v>3</v>
      </c>
      <c r="M54" s="917">
        <v>24</v>
      </c>
      <c r="N54" s="918">
        <v>8</v>
      </c>
      <c r="O54" s="917" t="s">
        <v>3281</v>
      </c>
      <c r="P54" s="932" t="s">
        <v>3376</v>
      </c>
      <c r="Q54" s="919">
        <f t="shared" si="0"/>
        <v>0</v>
      </c>
      <c r="R54" s="977">
        <f t="shared" si="0"/>
        <v>0.26999999999999991</v>
      </c>
      <c r="S54" s="919">
        <f t="shared" si="1"/>
        <v>1</v>
      </c>
      <c r="T54" s="977">
        <f t="shared" si="2"/>
        <v>0.82</v>
      </c>
      <c r="U54" s="984">
        <v>8</v>
      </c>
      <c r="V54" s="928">
        <v>30</v>
      </c>
      <c r="W54" s="928">
        <v>22</v>
      </c>
      <c r="X54" s="982">
        <v>3.75</v>
      </c>
      <c r="Y54" s="980">
        <v>22</v>
      </c>
    </row>
    <row r="55" spans="1:25" ht="14.4" customHeight="1" x14ac:dyDescent="0.3">
      <c r="A55" s="948" t="s">
        <v>3377</v>
      </c>
      <c r="B55" s="943">
        <v>1</v>
      </c>
      <c r="C55" s="944">
        <v>0.68</v>
      </c>
      <c r="D55" s="933">
        <v>17</v>
      </c>
      <c r="E55" s="945">
        <v>3</v>
      </c>
      <c r="F55" s="946">
        <v>2.3199999999999998</v>
      </c>
      <c r="G55" s="926">
        <v>24.3</v>
      </c>
      <c r="H55" s="938">
        <v>1</v>
      </c>
      <c r="I55" s="937">
        <v>0.68</v>
      </c>
      <c r="J55" s="927">
        <v>21</v>
      </c>
      <c r="K55" s="939">
        <v>0.68</v>
      </c>
      <c r="L55" s="938">
        <v>3</v>
      </c>
      <c r="M55" s="938">
        <v>27</v>
      </c>
      <c r="N55" s="940">
        <v>9</v>
      </c>
      <c r="O55" s="938" t="s">
        <v>3281</v>
      </c>
      <c r="P55" s="941" t="s">
        <v>3378</v>
      </c>
      <c r="Q55" s="942">
        <f t="shared" si="0"/>
        <v>0</v>
      </c>
      <c r="R55" s="978">
        <f t="shared" si="0"/>
        <v>0</v>
      </c>
      <c r="S55" s="942">
        <f t="shared" si="1"/>
        <v>-2</v>
      </c>
      <c r="T55" s="978">
        <f t="shared" si="2"/>
        <v>-1.6399999999999997</v>
      </c>
      <c r="U55" s="985">
        <v>9</v>
      </c>
      <c r="V55" s="943">
        <v>21</v>
      </c>
      <c r="W55" s="943">
        <v>12</v>
      </c>
      <c r="X55" s="983">
        <v>2.3333333333333335</v>
      </c>
      <c r="Y55" s="981">
        <v>12</v>
      </c>
    </row>
    <row r="56" spans="1:25" ht="14.4" customHeight="1" x14ac:dyDescent="0.3">
      <c r="A56" s="948" t="s">
        <v>3379</v>
      </c>
      <c r="B56" s="943">
        <v>3</v>
      </c>
      <c r="C56" s="944">
        <v>3.23</v>
      </c>
      <c r="D56" s="933">
        <v>15</v>
      </c>
      <c r="E56" s="945">
        <v>3</v>
      </c>
      <c r="F56" s="946">
        <v>3.34</v>
      </c>
      <c r="G56" s="926">
        <v>27.7</v>
      </c>
      <c r="H56" s="938">
        <v>3</v>
      </c>
      <c r="I56" s="937">
        <v>3.2</v>
      </c>
      <c r="J56" s="927">
        <v>26.7</v>
      </c>
      <c r="K56" s="939">
        <v>1.04</v>
      </c>
      <c r="L56" s="938">
        <v>4</v>
      </c>
      <c r="M56" s="938">
        <v>36</v>
      </c>
      <c r="N56" s="940">
        <v>12</v>
      </c>
      <c r="O56" s="938" t="s">
        <v>3281</v>
      </c>
      <c r="P56" s="941" t="s">
        <v>3380</v>
      </c>
      <c r="Q56" s="942">
        <f t="shared" si="0"/>
        <v>0</v>
      </c>
      <c r="R56" s="978">
        <f t="shared" si="0"/>
        <v>-2.9999999999999805E-2</v>
      </c>
      <c r="S56" s="942">
        <f t="shared" si="1"/>
        <v>0</v>
      </c>
      <c r="T56" s="978">
        <f t="shared" si="2"/>
        <v>-0.13999999999999968</v>
      </c>
      <c r="U56" s="985">
        <v>36</v>
      </c>
      <c r="V56" s="943">
        <v>80.099999999999994</v>
      </c>
      <c r="W56" s="943">
        <v>44.099999999999994</v>
      </c>
      <c r="X56" s="983">
        <v>2.2249999999999996</v>
      </c>
      <c r="Y56" s="981">
        <v>44</v>
      </c>
    </row>
    <row r="57" spans="1:25" ht="14.4" customHeight="1" x14ac:dyDescent="0.3">
      <c r="A57" s="947" t="s">
        <v>3381</v>
      </c>
      <c r="B57" s="928"/>
      <c r="C57" s="929"/>
      <c r="D57" s="930"/>
      <c r="E57" s="931">
        <v>2</v>
      </c>
      <c r="F57" s="911">
        <v>1.51</v>
      </c>
      <c r="G57" s="912">
        <v>25.5</v>
      </c>
      <c r="H57" s="913"/>
      <c r="I57" s="914"/>
      <c r="J57" s="920"/>
      <c r="K57" s="916">
        <v>0.42</v>
      </c>
      <c r="L57" s="917">
        <v>2</v>
      </c>
      <c r="M57" s="917">
        <v>18</v>
      </c>
      <c r="N57" s="918">
        <v>6</v>
      </c>
      <c r="O57" s="917" t="s">
        <v>3281</v>
      </c>
      <c r="P57" s="932" t="s">
        <v>3382</v>
      </c>
      <c r="Q57" s="919">
        <f t="shared" si="0"/>
        <v>0</v>
      </c>
      <c r="R57" s="977">
        <f t="shared" si="0"/>
        <v>0</v>
      </c>
      <c r="S57" s="919">
        <f t="shared" si="1"/>
        <v>-2</v>
      </c>
      <c r="T57" s="977">
        <f t="shared" si="2"/>
        <v>-1.51</v>
      </c>
      <c r="U57" s="984" t="s">
        <v>545</v>
      </c>
      <c r="V57" s="928" t="s">
        <v>545</v>
      </c>
      <c r="W57" s="928" t="s">
        <v>545</v>
      </c>
      <c r="X57" s="982" t="s">
        <v>545</v>
      </c>
      <c r="Y57" s="980"/>
    </row>
    <row r="58" spans="1:25" ht="14.4" customHeight="1" x14ac:dyDescent="0.3">
      <c r="A58" s="948" t="s">
        <v>3383</v>
      </c>
      <c r="B58" s="943"/>
      <c r="C58" s="944"/>
      <c r="D58" s="933"/>
      <c r="E58" s="936"/>
      <c r="F58" s="937"/>
      <c r="G58" s="925"/>
      <c r="H58" s="945">
        <v>2</v>
      </c>
      <c r="I58" s="946">
        <v>2.41</v>
      </c>
      <c r="J58" s="927">
        <v>41</v>
      </c>
      <c r="K58" s="939">
        <v>0.54</v>
      </c>
      <c r="L58" s="938">
        <v>3</v>
      </c>
      <c r="M58" s="938">
        <v>24</v>
      </c>
      <c r="N58" s="940">
        <v>8</v>
      </c>
      <c r="O58" s="938" t="s">
        <v>3281</v>
      </c>
      <c r="P58" s="941" t="s">
        <v>3384</v>
      </c>
      <c r="Q58" s="942">
        <f t="shared" si="0"/>
        <v>2</v>
      </c>
      <c r="R58" s="978">
        <f t="shared" si="0"/>
        <v>2.41</v>
      </c>
      <c r="S58" s="942">
        <f t="shared" si="1"/>
        <v>2</v>
      </c>
      <c r="T58" s="978">
        <f t="shared" si="2"/>
        <v>2.41</v>
      </c>
      <c r="U58" s="985">
        <v>16</v>
      </c>
      <c r="V58" s="943">
        <v>82</v>
      </c>
      <c r="W58" s="943">
        <v>66</v>
      </c>
      <c r="X58" s="983">
        <v>5.125</v>
      </c>
      <c r="Y58" s="981">
        <v>66</v>
      </c>
    </row>
    <row r="59" spans="1:25" ht="14.4" customHeight="1" x14ac:dyDescent="0.3">
      <c r="A59" s="947" t="s">
        <v>3385</v>
      </c>
      <c r="B59" s="928"/>
      <c r="C59" s="929"/>
      <c r="D59" s="930"/>
      <c r="E59" s="913"/>
      <c r="F59" s="914"/>
      <c r="G59" s="920"/>
      <c r="H59" s="917">
        <v>1</v>
      </c>
      <c r="I59" s="911">
        <v>0.98</v>
      </c>
      <c r="J59" s="915">
        <v>27</v>
      </c>
      <c r="K59" s="916">
        <v>0.3</v>
      </c>
      <c r="L59" s="917">
        <v>1</v>
      </c>
      <c r="M59" s="917">
        <v>12</v>
      </c>
      <c r="N59" s="918">
        <v>4</v>
      </c>
      <c r="O59" s="917" t="s">
        <v>3281</v>
      </c>
      <c r="P59" s="932" t="s">
        <v>3386</v>
      </c>
      <c r="Q59" s="919">
        <f t="shared" si="0"/>
        <v>1</v>
      </c>
      <c r="R59" s="977">
        <f t="shared" si="0"/>
        <v>0.98</v>
      </c>
      <c r="S59" s="919">
        <f t="shared" si="1"/>
        <v>1</v>
      </c>
      <c r="T59" s="977">
        <f t="shared" si="2"/>
        <v>0.98</v>
      </c>
      <c r="U59" s="984">
        <v>4</v>
      </c>
      <c r="V59" s="928">
        <v>27</v>
      </c>
      <c r="W59" s="928">
        <v>23</v>
      </c>
      <c r="X59" s="982">
        <v>6.75</v>
      </c>
      <c r="Y59" s="980">
        <v>23</v>
      </c>
    </row>
    <row r="60" spans="1:25" ht="14.4" customHeight="1" x14ac:dyDescent="0.3">
      <c r="A60" s="948" t="s">
        <v>3387</v>
      </c>
      <c r="B60" s="943"/>
      <c r="C60" s="944"/>
      <c r="D60" s="933"/>
      <c r="E60" s="945">
        <v>3</v>
      </c>
      <c r="F60" s="946">
        <v>2.4300000000000002</v>
      </c>
      <c r="G60" s="926">
        <v>24.7</v>
      </c>
      <c r="H60" s="938"/>
      <c r="I60" s="937"/>
      <c r="J60" s="925"/>
      <c r="K60" s="939">
        <v>0.37</v>
      </c>
      <c r="L60" s="938">
        <v>2</v>
      </c>
      <c r="M60" s="938">
        <v>15</v>
      </c>
      <c r="N60" s="940">
        <v>5</v>
      </c>
      <c r="O60" s="938" t="s">
        <v>3281</v>
      </c>
      <c r="P60" s="941" t="s">
        <v>3388</v>
      </c>
      <c r="Q60" s="942">
        <f t="shared" si="0"/>
        <v>0</v>
      </c>
      <c r="R60" s="978">
        <f t="shared" si="0"/>
        <v>0</v>
      </c>
      <c r="S60" s="942">
        <f t="shared" si="1"/>
        <v>-3</v>
      </c>
      <c r="T60" s="978">
        <f t="shared" si="2"/>
        <v>-2.4300000000000002</v>
      </c>
      <c r="U60" s="985" t="s">
        <v>545</v>
      </c>
      <c r="V60" s="943" t="s">
        <v>545</v>
      </c>
      <c r="W60" s="943" t="s">
        <v>545</v>
      </c>
      <c r="X60" s="983" t="s">
        <v>545</v>
      </c>
      <c r="Y60" s="981"/>
    </row>
    <row r="61" spans="1:25" ht="14.4" customHeight="1" x14ac:dyDescent="0.3">
      <c r="A61" s="947" t="s">
        <v>3389</v>
      </c>
      <c r="B61" s="928"/>
      <c r="C61" s="929"/>
      <c r="D61" s="930"/>
      <c r="E61" s="913">
        <v>1</v>
      </c>
      <c r="F61" s="914">
        <v>0.95</v>
      </c>
      <c r="G61" s="920">
        <v>25</v>
      </c>
      <c r="H61" s="917"/>
      <c r="I61" s="911"/>
      <c r="J61" s="912"/>
      <c r="K61" s="916">
        <v>0.93</v>
      </c>
      <c r="L61" s="917">
        <v>3</v>
      </c>
      <c r="M61" s="917">
        <v>27</v>
      </c>
      <c r="N61" s="918">
        <v>9</v>
      </c>
      <c r="O61" s="917" t="s">
        <v>3281</v>
      </c>
      <c r="P61" s="932" t="s">
        <v>3390</v>
      </c>
      <c r="Q61" s="919">
        <f t="shared" si="0"/>
        <v>0</v>
      </c>
      <c r="R61" s="977">
        <f t="shared" si="0"/>
        <v>0</v>
      </c>
      <c r="S61" s="919">
        <f t="shared" si="1"/>
        <v>-1</v>
      </c>
      <c r="T61" s="977">
        <f t="shared" si="2"/>
        <v>-0.95</v>
      </c>
      <c r="U61" s="984" t="s">
        <v>545</v>
      </c>
      <c r="V61" s="928" t="s">
        <v>545</v>
      </c>
      <c r="W61" s="928" t="s">
        <v>545</v>
      </c>
      <c r="X61" s="982" t="s">
        <v>545</v>
      </c>
      <c r="Y61" s="980"/>
    </row>
    <row r="62" spans="1:25" ht="14.4" customHeight="1" x14ac:dyDescent="0.3">
      <c r="A62" s="947" t="s">
        <v>3391</v>
      </c>
      <c r="B62" s="928"/>
      <c r="C62" s="929"/>
      <c r="D62" s="930"/>
      <c r="E62" s="931"/>
      <c r="F62" s="911"/>
      <c r="G62" s="912"/>
      <c r="H62" s="913">
        <v>1</v>
      </c>
      <c r="I62" s="914">
        <v>0.88</v>
      </c>
      <c r="J62" s="915">
        <v>25</v>
      </c>
      <c r="K62" s="916">
        <v>0.39</v>
      </c>
      <c r="L62" s="917">
        <v>2</v>
      </c>
      <c r="M62" s="917">
        <v>15</v>
      </c>
      <c r="N62" s="918">
        <v>5</v>
      </c>
      <c r="O62" s="917" t="s">
        <v>3281</v>
      </c>
      <c r="P62" s="932" t="s">
        <v>3392</v>
      </c>
      <c r="Q62" s="919">
        <f t="shared" si="0"/>
        <v>1</v>
      </c>
      <c r="R62" s="977">
        <f t="shared" si="0"/>
        <v>0.88</v>
      </c>
      <c r="S62" s="919">
        <f t="shared" si="1"/>
        <v>1</v>
      </c>
      <c r="T62" s="977">
        <f t="shared" si="2"/>
        <v>0.88</v>
      </c>
      <c r="U62" s="984">
        <v>5</v>
      </c>
      <c r="V62" s="928">
        <v>25</v>
      </c>
      <c r="W62" s="928">
        <v>20</v>
      </c>
      <c r="X62" s="982">
        <v>5</v>
      </c>
      <c r="Y62" s="980">
        <v>20</v>
      </c>
    </row>
    <row r="63" spans="1:25" ht="14.4" customHeight="1" x14ac:dyDescent="0.3">
      <c r="A63" s="947" t="s">
        <v>3393</v>
      </c>
      <c r="B63" s="928"/>
      <c r="C63" s="929"/>
      <c r="D63" s="930"/>
      <c r="E63" s="931"/>
      <c r="F63" s="911"/>
      <c r="G63" s="912"/>
      <c r="H63" s="913">
        <v>2</v>
      </c>
      <c r="I63" s="914">
        <v>1.52</v>
      </c>
      <c r="J63" s="915">
        <v>21</v>
      </c>
      <c r="K63" s="916">
        <v>0.45</v>
      </c>
      <c r="L63" s="917">
        <v>2</v>
      </c>
      <c r="M63" s="917">
        <v>15</v>
      </c>
      <c r="N63" s="918">
        <v>5</v>
      </c>
      <c r="O63" s="917" t="s">
        <v>3281</v>
      </c>
      <c r="P63" s="932" t="s">
        <v>3394</v>
      </c>
      <c r="Q63" s="919">
        <f t="shared" si="0"/>
        <v>2</v>
      </c>
      <c r="R63" s="977">
        <f t="shared" si="0"/>
        <v>1.52</v>
      </c>
      <c r="S63" s="919">
        <f t="shared" si="1"/>
        <v>2</v>
      </c>
      <c r="T63" s="977">
        <f t="shared" si="2"/>
        <v>1.52</v>
      </c>
      <c r="U63" s="984">
        <v>10</v>
      </c>
      <c r="V63" s="928">
        <v>42</v>
      </c>
      <c r="W63" s="928">
        <v>32</v>
      </c>
      <c r="X63" s="982">
        <v>4.2</v>
      </c>
      <c r="Y63" s="980">
        <v>32</v>
      </c>
    </row>
    <row r="64" spans="1:25" ht="14.4" customHeight="1" x14ac:dyDescent="0.3">
      <c r="A64" s="947" t="s">
        <v>3395</v>
      </c>
      <c r="B64" s="921">
        <v>1</v>
      </c>
      <c r="C64" s="922">
        <v>4.2699999999999996</v>
      </c>
      <c r="D64" s="923">
        <v>21</v>
      </c>
      <c r="E64" s="931"/>
      <c r="F64" s="911"/>
      <c r="G64" s="912"/>
      <c r="H64" s="917"/>
      <c r="I64" s="911"/>
      <c r="J64" s="912"/>
      <c r="K64" s="916">
        <v>4.2699999999999996</v>
      </c>
      <c r="L64" s="917">
        <v>2</v>
      </c>
      <c r="M64" s="917">
        <v>21</v>
      </c>
      <c r="N64" s="918">
        <v>7</v>
      </c>
      <c r="O64" s="917" t="s">
        <v>3281</v>
      </c>
      <c r="P64" s="932" t="s">
        <v>3396</v>
      </c>
      <c r="Q64" s="919">
        <f t="shared" si="0"/>
        <v>-1</v>
      </c>
      <c r="R64" s="977">
        <f t="shared" si="0"/>
        <v>-4.2699999999999996</v>
      </c>
      <c r="S64" s="919">
        <f t="shared" si="1"/>
        <v>0</v>
      </c>
      <c r="T64" s="977">
        <f t="shared" si="2"/>
        <v>0</v>
      </c>
      <c r="U64" s="984" t="s">
        <v>545</v>
      </c>
      <c r="V64" s="928" t="s">
        <v>545</v>
      </c>
      <c r="W64" s="928" t="s">
        <v>545</v>
      </c>
      <c r="X64" s="982" t="s">
        <v>545</v>
      </c>
      <c r="Y64" s="980"/>
    </row>
    <row r="65" spans="1:25" ht="14.4" customHeight="1" x14ac:dyDescent="0.3">
      <c r="A65" s="947" t="s">
        <v>3397</v>
      </c>
      <c r="B65" s="921">
        <v>1</v>
      </c>
      <c r="C65" s="922">
        <v>4.29</v>
      </c>
      <c r="D65" s="923">
        <v>43</v>
      </c>
      <c r="E65" s="931"/>
      <c r="F65" s="911"/>
      <c r="G65" s="912"/>
      <c r="H65" s="917"/>
      <c r="I65" s="911"/>
      <c r="J65" s="912"/>
      <c r="K65" s="916">
        <v>2.65</v>
      </c>
      <c r="L65" s="917">
        <v>3</v>
      </c>
      <c r="M65" s="917">
        <v>27</v>
      </c>
      <c r="N65" s="918">
        <v>9</v>
      </c>
      <c r="O65" s="917" t="s">
        <v>3281</v>
      </c>
      <c r="P65" s="932" t="s">
        <v>3398</v>
      </c>
      <c r="Q65" s="919">
        <f t="shared" si="0"/>
        <v>-1</v>
      </c>
      <c r="R65" s="977">
        <f t="shared" si="0"/>
        <v>-4.29</v>
      </c>
      <c r="S65" s="919">
        <f t="shared" si="1"/>
        <v>0</v>
      </c>
      <c r="T65" s="977">
        <f t="shared" si="2"/>
        <v>0</v>
      </c>
      <c r="U65" s="984" t="s">
        <v>545</v>
      </c>
      <c r="V65" s="928" t="s">
        <v>545</v>
      </c>
      <c r="W65" s="928" t="s">
        <v>545</v>
      </c>
      <c r="X65" s="982" t="s">
        <v>545</v>
      </c>
      <c r="Y65" s="980"/>
    </row>
    <row r="66" spans="1:25" ht="14.4" customHeight="1" x14ac:dyDescent="0.3">
      <c r="A66" s="947" t="s">
        <v>3399</v>
      </c>
      <c r="B66" s="928"/>
      <c r="C66" s="929"/>
      <c r="D66" s="930"/>
      <c r="E66" s="913">
        <v>1</v>
      </c>
      <c r="F66" s="914">
        <v>3.29</v>
      </c>
      <c r="G66" s="920">
        <v>24</v>
      </c>
      <c r="H66" s="917"/>
      <c r="I66" s="911"/>
      <c r="J66" s="912"/>
      <c r="K66" s="916">
        <v>3.29</v>
      </c>
      <c r="L66" s="917">
        <v>4</v>
      </c>
      <c r="M66" s="917">
        <v>36</v>
      </c>
      <c r="N66" s="918">
        <v>12</v>
      </c>
      <c r="O66" s="917" t="s">
        <v>3281</v>
      </c>
      <c r="P66" s="932" t="s">
        <v>3400</v>
      </c>
      <c r="Q66" s="919">
        <f t="shared" si="0"/>
        <v>0</v>
      </c>
      <c r="R66" s="977">
        <f t="shared" si="0"/>
        <v>0</v>
      </c>
      <c r="S66" s="919">
        <f t="shared" si="1"/>
        <v>-1</v>
      </c>
      <c r="T66" s="977">
        <f t="shared" si="2"/>
        <v>-3.29</v>
      </c>
      <c r="U66" s="984" t="s">
        <v>545</v>
      </c>
      <c r="V66" s="928" t="s">
        <v>545</v>
      </c>
      <c r="W66" s="928" t="s">
        <v>545</v>
      </c>
      <c r="X66" s="982" t="s">
        <v>545</v>
      </c>
      <c r="Y66" s="980"/>
    </row>
    <row r="67" spans="1:25" ht="14.4" customHeight="1" x14ac:dyDescent="0.3">
      <c r="A67" s="948" t="s">
        <v>3401</v>
      </c>
      <c r="B67" s="943">
        <v>1</v>
      </c>
      <c r="C67" s="944">
        <v>6.37</v>
      </c>
      <c r="D67" s="933">
        <v>37</v>
      </c>
      <c r="E67" s="945"/>
      <c r="F67" s="946"/>
      <c r="G67" s="926"/>
      <c r="H67" s="938"/>
      <c r="I67" s="937"/>
      <c r="J67" s="925"/>
      <c r="K67" s="939">
        <v>6.37</v>
      </c>
      <c r="L67" s="938">
        <v>7</v>
      </c>
      <c r="M67" s="938">
        <v>60</v>
      </c>
      <c r="N67" s="940">
        <v>20</v>
      </c>
      <c r="O67" s="938" t="s">
        <v>3281</v>
      </c>
      <c r="P67" s="941" t="s">
        <v>3402</v>
      </c>
      <c r="Q67" s="942">
        <f t="shared" si="0"/>
        <v>-1</v>
      </c>
      <c r="R67" s="978">
        <f t="shared" si="0"/>
        <v>-6.37</v>
      </c>
      <c r="S67" s="942">
        <f t="shared" si="1"/>
        <v>0</v>
      </c>
      <c r="T67" s="978">
        <f t="shared" si="2"/>
        <v>0</v>
      </c>
      <c r="U67" s="985" t="s">
        <v>545</v>
      </c>
      <c r="V67" s="943" t="s">
        <v>545</v>
      </c>
      <c r="W67" s="943" t="s">
        <v>545</v>
      </c>
      <c r="X67" s="983" t="s">
        <v>545</v>
      </c>
      <c r="Y67" s="981"/>
    </row>
    <row r="68" spans="1:25" ht="14.4" customHeight="1" x14ac:dyDescent="0.3">
      <c r="A68" s="947" t="s">
        <v>3403</v>
      </c>
      <c r="B68" s="921">
        <v>1</v>
      </c>
      <c r="C68" s="922">
        <v>4.2</v>
      </c>
      <c r="D68" s="923">
        <v>41</v>
      </c>
      <c r="E68" s="931"/>
      <c r="F68" s="911"/>
      <c r="G68" s="912"/>
      <c r="H68" s="917"/>
      <c r="I68" s="911"/>
      <c r="J68" s="912"/>
      <c r="K68" s="916">
        <v>4.2</v>
      </c>
      <c r="L68" s="917">
        <v>5</v>
      </c>
      <c r="M68" s="917">
        <v>45</v>
      </c>
      <c r="N68" s="918">
        <v>15</v>
      </c>
      <c r="O68" s="917" t="s">
        <v>3281</v>
      </c>
      <c r="P68" s="932" t="s">
        <v>3404</v>
      </c>
      <c r="Q68" s="919">
        <f t="shared" si="0"/>
        <v>-1</v>
      </c>
      <c r="R68" s="977">
        <f t="shared" si="0"/>
        <v>-4.2</v>
      </c>
      <c r="S68" s="919">
        <f t="shared" si="1"/>
        <v>0</v>
      </c>
      <c r="T68" s="977">
        <f t="shared" si="2"/>
        <v>0</v>
      </c>
      <c r="U68" s="984" t="s">
        <v>545</v>
      </c>
      <c r="V68" s="928" t="s">
        <v>545</v>
      </c>
      <c r="W68" s="928" t="s">
        <v>545</v>
      </c>
      <c r="X68" s="982" t="s">
        <v>545</v>
      </c>
      <c r="Y68" s="980"/>
    </row>
    <row r="69" spans="1:25" ht="14.4" customHeight="1" x14ac:dyDescent="0.3">
      <c r="A69" s="947" t="s">
        <v>3405</v>
      </c>
      <c r="B69" s="928"/>
      <c r="C69" s="929"/>
      <c r="D69" s="930"/>
      <c r="E69" s="913">
        <v>1</v>
      </c>
      <c r="F69" s="914">
        <v>7.71</v>
      </c>
      <c r="G69" s="920">
        <v>42</v>
      </c>
      <c r="H69" s="917"/>
      <c r="I69" s="911"/>
      <c r="J69" s="912"/>
      <c r="K69" s="916">
        <v>3.57</v>
      </c>
      <c r="L69" s="917">
        <v>3</v>
      </c>
      <c r="M69" s="917">
        <v>24</v>
      </c>
      <c r="N69" s="918">
        <v>8</v>
      </c>
      <c r="O69" s="917" t="s">
        <v>3281</v>
      </c>
      <c r="P69" s="932" t="s">
        <v>3406</v>
      </c>
      <c r="Q69" s="919">
        <f t="shared" si="0"/>
        <v>0</v>
      </c>
      <c r="R69" s="977">
        <f t="shared" si="0"/>
        <v>0</v>
      </c>
      <c r="S69" s="919">
        <f t="shared" si="1"/>
        <v>-1</v>
      </c>
      <c r="T69" s="977">
        <f t="shared" si="2"/>
        <v>-7.71</v>
      </c>
      <c r="U69" s="984" t="s">
        <v>545</v>
      </c>
      <c r="V69" s="928" t="s">
        <v>545</v>
      </c>
      <c r="W69" s="928" t="s">
        <v>545</v>
      </c>
      <c r="X69" s="982" t="s">
        <v>545</v>
      </c>
      <c r="Y69" s="980"/>
    </row>
    <row r="70" spans="1:25" ht="14.4" customHeight="1" x14ac:dyDescent="0.3">
      <c r="A70" s="947" t="s">
        <v>3407</v>
      </c>
      <c r="B70" s="921">
        <v>1</v>
      </c>
      <c r="C70" s="922">
        <v>1.6</v>
      </c>
      <c r="D70" s="923">
        <v>28</v>
      </c>
      <c r="E70" s="931"/>
      <c r="F70" s="911"/>
      <c r="G70" s="912"/>
      <c r="H70" s="917"/>
      <c r="I70" s="911"/>
      <c r="J70" s="912"/>
      <c r="K70" s="916">
        <v>1.5</v>
      </c>
      <c r="L70" s="917">
        <v>3</v>
      </c>
      <c r="M70" s="917">
        <v>27</v>
      </c>
      <c r="N70" s="918">
        <v>9</v>
      </c>
      <c r="O70" s="917" t="s">
        <v>3281</v>
      </c>
      <c r="P70" s="932" t="s">
        <v>3408</v>
      </c>
      <c r="Q70" s="919">
        <f t="shared" ref="Q70:R133" si="3">H70-B70</f>
        <v>-1</v>
      </c>
      <c r="R70" s="977">
        <f t="shared" si="3"/>
        <v>-1.6</v>
      </c>
      <c r="S70" s="919">
        <f t="shared" ref="S70:S133" si="4">H70-E70</f>
        <v>0</v>
      </c>
      <c r="T70" s="977">
        <f t="shared" ref="T70:T133" si="5">I70-F70</f>
        <v>0</v>
      </c>
      <c r="U70" s="984" t="s">
        <v>545</v>
      </c>
      <c r="V70" s="928" t="s">
        <v>545</v>
      </c>
      <c r="W70" s="928" t="s">
        <v>545</v>
      </c>
      <c r="X70" s="982" t="s">
        <v>545</v>
      </c>
      <c r="Y70" s="980"/>
    </row>
    <row r="71" spans="1:25" ht="14.4" customHeight="1" x14ac:dyDescent="0.3">
      <c r="A71" s="947" t="s">
        <v>3409</v>
      </c>
      <c r="B71" s="921">
        <v>2</v>
      </c>
      <c r="C71" s="922">
        <v>4.8</v>
      </c>
      <c r="D71" s="923">
        <v>60.5</v>
      </c>
      <c r="E71" s="931"/>
      <c r="F71" s="911"/>
      <c r="G71" s="912"/>
      <c r="H71" s="917"/>
      <c r="I71" s="911"/>
      <c r="J71" s="912"/>
      <c r="K71" s="916">
        <v>0.76</v>
      </c>
      <c r="L71" s="917">
        <v>3</v>
      </c>
      <c r="M71" s="917">
        <v>27</v>
      </c>
      <c r="N71" s="918">
        <v>9</v>
      </c>
      <c r="O71" s="917" t="s">
        <v>3281</v>
      </c>
      <c r="P71" s="932" t="s">
        <v>3410</v>
      </c>
      <c r="Q71" s="919">
        <f t="shared" si="3"/>
        <v>-2</v>
      </c>
      <c r="R71" s="977">
        <f t="shared" si="3"/>
        <v>-4.8</v>
      </c>
      <c r="S71" s="919">
        <f t="shared" si="4"/>
        <v>0</v>
      </c>
      <c r="T71" s="977">
        <f t="shared" si="5"/>
        <v>0</v>
      </c>
      <c r="U71" s="984" t="s">
        <v>545</v>
      </c>
      <c r="V71" s="928" t="s">
        <v>545</v>
      </c>
      <c r="W71" s="928" t="s">
        <v>545</v>
      </c>
      <c r="X71" s="982" t="s">
        <v>545</v>
      </c>
      <c r="Y71" s="980"/>
    </row>
    <row r="72" spans="1:25" ht="14.4" customHeight="1" x14ac:dyDescent="0.3">
      <c r="A72" s="947" t="s">
        <v>3411</v>
      </c>
      <c r="B72" s="928"/>
      <c r="C72" s="929"/>
      <c r="D72" s="930"/>
      <c r="E72" s="931"/>
      <c r="F72" s="911"/>
      <c r="G72" s="912"/>
      <c r="H72" s="913">
        <v>1</v>
      </c>
      <c r="I72" s="914">
        <v>1.04</v>
      </c>
      <c r="J72" s="915">
        <v>26</v>
      </c>
      <c r="K72" s="916">
        <v>0.6</v>
      </c>
      <c r="L72" s="917">
        <v>2</v>
      </c>
      <c r="M72" s="917">
        <v>18</v>
      </c>
      <c r="N72" s="918">
        <v>6</v>
      </c>
      <c r="O72" s="917" t="s">
        <v>3281</v>
      </c>
      <c r="P72" s="932" t="s">
        <v>3412</v>
      </c>
      <c r="Q72" s="919">
        <f t="shared" si="3"/>
        <v>1</v>
      </c>
      <c r="R72" s="977">
        <f t="shared" si="3"/>
        <v>1.04</v>
      </c>
      <c r="S72" s="919">
        <f t="shared" si="4"/>
        <v>1</v>
      </c>
      <c r="T72" s="977">
        <f t="shared" si="5"/>
        <v>1.04</v>
      </c>
      <c r="U72" s="984">
        <v>6</v>
      </c>
      <c r="V72" s="928">
        <v>26</v>
      </c>
      <c r="W72" s="928">
        <v>20</v>
      </c>
      <c r="X72" s="982">
        <v>4.333333333333333</v>
      </c>
      <c r="Y72" s="980">
        <v>20</v>
      </c>
    </row>
    <row r="73" spans="1:25" ht="14.4" customHeight="1" x14ac:dyDescent="0.3">
      <c r="A73" s="947" t="s">
        <v>3413</v>
      </c>
      <c r="B73" s="928"/>
      <c r="C73" s="929"/>
      <c r="D73" s="930"/>
      <c r="E73" s="913">
        <v>1</v>
      </c>
      <c r="F73" s="914">
        <v>1.1599999999999999</v>
      </c>
      <c r="G73" s="920">
        <v>31</v>
      </c>
      <c r="H73" s="917"/>
      <c r="I73" s="911"/>
      <c r="J73" s="912"/>
      <c r="K73" s="916">
        <v>0.39</v>
      </c>
      <c r="L73" s="917">
        <v>2</v>
      </c>
      <c r="M73" s="917">
        <v>15</v>
      </c>
      <c r="N73" s="918">
        <v>5</v>
      </c>
      <c r="O73" s="917" t="s">
        <v>3281</v>
      </c>
      <c r="P73" s="932" t="s">
        <v>3414</v>
      </c>
      <c r="Q73" s="919">
        <f t="shared" si="3"/>
        <v>0</v>
      </c>
      <c r="R73" s="977">
        <f t="shared" si="3"/>
        <v>0</v>
      </c>
      <c r="S73" s="919">
        <f t="shared" si="4"/>
        <v>-1</v>
      </c>
      <c r="T73" s="977">
        <f t="shared" si="5"/>
        <v>-1.1599999999999999</v>
      </c>
      <c r="U73" s="984" t="s">
        <v>545</v>
      </c>
      <c r="V73" s="928" t="s">
        <v>545</v>
      </c>
      <c r="W73" s="928" t="s">
        <v>545</v>
      </c>
      <c r="X73" s="982" t="s">
        <v>545</v>
      </c>
      <c r="Y73" s="980"/>
    </row>
    <row r="74" spans="1:25" ht="14.4" customHeight="1" x14ac:dyDescent="0.3">
      <c r="A74" s="947" t="s">
        <v>3415</v>
      </c>
      <c r="B74" s="928"/>
      <c r="C74" s="929"/>
      <c r="D74" s="930"/>
      <c r="E74" s="931"/>
      <c r="F74" s="911"/>
      <c r="G74" s="912"/>
      <c r="H74" s="913">
        <v>1</v>
      </c>
      <c r="I74" s="914">
        <v>2.77</v>
      </c>
      <c r="J74" s="915">
        <v>57</v>
      </c>
      <c r="K74" s="916">
        <v>0.31</v>
      </c>
      <c r="L74" s="917">
        <v>1</v>
      </c>
      <c r="M74" s="917">
        <v>12</v>
      </c>
      <c r="N74" s="918">
        <v>4</v>
      </c>
      <c r="O74" s="917" t="s">
        <v>3281</v>
      </c>
      <c r="P74" s="932" t="s">
        <v>3416</v>
      </c>
      <c r="Q74" s="919">
        <f t="shared" si="3"/>
        <v>1</v>
      </c>
      <c r="R74" s="977">
        <f t="shared" si="3"/>
        <v>2.77</v>
      </c>
      <c r="S74" s="919">
        <f t="shared" si="4"/>
        <v>1</v>
      </c>
      <c r="T74" s="977">
        <f t="shared" si="5"/>
        <v>2.77</v>
      </c>
      <c r="U74" s="984">
        <v>4</v>
      </c>
      <c r="V74" s="928">
        <v>57</v>
      </c>
      <c r="W74" s="928">
        <v>53</v>
      </c>
      <c r="X74" s="982">
        <v>14.25</v>
      </c>
      <c r="Y74" s="980">
        <v>53</v>
      </c>
    </row>
    <row r="75" spans="1:25" ht="14.4" customHeight="1" x14ac:dyDescent="0.3">
      <c r="A75" s="948" t="s">
        <v>3417</v>
      </c>
      <c r="B75" s="943"/>
      <c r="C75" s="944"/>
      <c r="D75" s="933"/>
      <c r="E75" s="936">
        <v>2</v>
      </c>
      <c r="F75" s="937">
        <v>1.1299999999999999</v>
      </c>
      <c r="G75" s="925">
        <v>17</v>
      </c>
      <c r="H75" s="945">
        <v>1</v>
      </c>
      <c r="I75" s="946">
        <v>2.1</v>
      </c>
      <c r="J75" s="927">
        <v>38</v>
      </c>
      <c r="K75" s="939">
        <v>0.46</v>
      </c>
      <c r="L75" s="938">
        <v>2</v>
      </c>
      <c r="M75" s="938">
        <v>15</v>
      </c>
      <c r="N75" s="940">
        <v>5</v>
      </c>
      <c r="O75" s="938" t="s">
        <v>3281</v>
      </c>
      <c r="P75" s="941" t="s">
        <v>3418</v>
      </c>
      <c r="Q75" s="942">
        <f t="shared" si="3"/>
        <v>1</v>
      </c>
      <c r="R75" s="978">
        <f t="shared" si="3"/>
        <v>2.1</v>
      </c>
      <c r="S75" s="942">
        <f t="shared" si="4"/>
        <v>-1</v>
      </c>
      <c r="T75" s="978">
        <f t="shared" si="5"/>
        <v>0.9700000000000002</v>
      </c>
      <c r="U75" s="985">
        <v>5</v>
      </c>
      <c r="V75" s="943">
        <v>38</v>
      </c>
      <c r="W75" s="943">
        <v>33</v>
      </c>
      <c r="X75" s="983">
        <v>7.6</v>
      </c>
      <c r="Y75" s="981">
        <v>33</v>
      </c>
    </row>
    <row r="76" spans="1:25" ht="14.4" customHeight="1" x14ac:dyDescent="0.3">
      <c r="A76" s="948" t="s">
        <v>3419</v>
      </c>
      <c r="B76" s="943"/>
      <c r="C76" s="944"/>
      <c r="D76" s="933"/>
      <c r="E76" s="936">
        <v>1</v>
      </c>
      <c r="F76" s="937">
        <v>1.6</v>
      </c>
      <c r="G76" s="925">
        <v>38</v>
      </c>
      <c r="H76" s="945">
        <v>1</v>
      </c>
      <c r="I76" s="946">
        <v>2.29</v>
      </c>
      <c r="J76" s="927">
        <v>54</v>
      </c>
      <c r="K76" s="939">
        <v>0.86</v>
      </c>
      <c r="L76" s="938">
        <v>3</v>
      </c>
      <c r="M76" s="938">
        <v>27</v>
      </c>
      <c r="N76" s="940">
        <v>9</v>
      </c>
      <c r="O76" s="938" t="s">
        <v>3281</v>
      </c>
      <c r="P76" s="941" t="s">
        <v>3420</v>
      </c>
      <c r="Q76" s="942">
        <f t="shared" si="3"/>
        <v>1</v>
      </c>
      <c r="R76" s="978">
        <f t="shared" si="3"/>
        <v>2.29</v>
      </c>
      <c r="S76" s="942">
        <f t="shared" si="4"/>
        <v>0</v>
      </c>
      <c r="T76" s="978">
        <f t="shared" si="5"/>
        <v>0.69</v>
      </c>
      <c r="U76" s="985">
        <v>9</v>
      </c>
      <c r="V76" s="943">
        <v>54</v>
      </c>
      <c r="W76" s="943">
        <v>45</v>
      </c>
      <c r="X76" s="983">
        <v>6</v>
      </c>
      <c r="Y76" s="981">
        <v>45</v>
      </c>
    </row>
    <row r="77" spans="1:25" ht="14.4" customHeight="1" x14ac:dyDescent="0.3">
      <c r="A77" s="947" t="s">
        <v>3421</v>
      </c>
      <c r="B77" s="928"/>
      <c r="C77" s="929"/>
      <c r="D77" s="930"/>
      <c r="E77" s="931"/>
      <c r="F77" s="911"/>
      <c r="G77" s="912"/>
      <c r="H77" s="913">
        <v>1</v>
      </c>
      <c r="I77" s="914">
        <v>1.95</v>
      </c>
      <c r="J77" s="915">
        <v>28</v>
      </c>
      <c r="K77" s="916">
        <v>1.52</v>
      </c>
      <c r="L77" s="917">
        <v>3</v>
      </c>
      <c r="M77" s="917">
        <v>27</v>
      </c>
      <c r="N77" s="918">
        <v>9</v>
      </c>
      <c r="O77" s="917" t="s">
        <v>3281</v>
      </c>
      <c r="P77" s="932" t="s">
        <v>3422</v>
      </c>
      <c r="Q77" s="919">
        <f t="shared" si="3"/>
        <v>1</v>
      </c>
      <c r="R77" s="977">
        <f t="shared" si="3"/>
        <v>1.95</v>
      </c>
      <c r="S77" s="919">
        <f t="shared" si="4"/>
        <v>1</v>
      </c>
      <c r="T77" s="977">
        <f t="shared" si="5"/>
        <v>1.95</v>
      </c>
      <c r="U77" s="984">
        <v>9</v>
      </c>
      <c r="V77" s="928">
        <v>28</v>
      </c>
      <c r="W77" s="928">
        <v>19</v>
      </c>
      <c r="X77" s="982">
        <v>3.1111111111111112</v>
      </c>
      <c r="Y77" s="980">
        <v>19</v>
      </c>
    </row>
    <row r="78" spans="1:25" ht="14.4" customHeight="1" x14ac:dyDescent="0.3">
      <c r="A78" s="947" t="s">
        <v>3423</v>
      </c>
      <c r="B78" s="921">
        <v>1</v>
      </c>
      <c r="C78" s="922">
        <v>2.4</v>
      </c>
      <c r="D78" s="923">
        <v>24</v>
      </c>
      <c r="E78" s="931"/>
      <c r="F78" s="911"/>
      <c r="G78" s="912"/>
      <c r="H78" s="917"/>
      <c r="I78" s="911"/>
      <c r="J78" s="912"/>
      <c r="K78" s="916">
        <v>2.25</v>
      </c>
      <c r="L78" s="917">
        <v>5</v>
      </c>
      <c r="M78" s="917">
        <v>42</v>
      </c>
      <c r="N78" s="918">
        <v>14</v>
      </c>
      <c r="O78" s="917" t="s">
        <v>3281</v>
      </c>
      <c r="P78" s="932" t="s">
        <v>3424</v>
      </c>
      <c r="Q78" s="919">
        <f t="shared" si="3"/>
        <v>-1</v>
      </c>
      <c r="R78" s="977">
        <f t="shared" si="3"/>
        <v>-2.4</v>
      </c>
      <c r="S78" s="919">
        <f t="shared" si="4"/>
        <v>0</v>
      </c>
      <c r="T78" s="977">
        <f t="shared" si="5"/>
        <v>0</v>
      </c>
      <c r="U78" s="984" t="s">
        <v>545</v>
      </c>
      <c r="V78" s="928" t="s">
        <v>545</v>
      </c>
      <c r="W78" s="928" t="s">
        <v>545</v>
      </c>
      <c r="X78" s="982" t="s">
        <v>545</v>
      </c>
      <c r="Y78" s="980"/>
    </row>
    <row r="79" spans="1:25" ht="14.4" customHeight="1" x14ac:dyDescent="0.3">
      <c r="A79" s="947" t="s">
        <v>3425</v>
      </c>
      <c r="B79" s="921">
        <v>1</v>
      </c>
      <c r="C79" s="922">
        <v>0.69</v>
      </c>
      <c r="D79" s="923">
        <v>25</v>
      </c>
      <c r="E79" s="931"/>
      <c r="F79" s="911"/>
      <c r="G79" s="912"/>
      <c r="H79" s="917"/>
      <c r="I79" s="911"/>
      <c r="J79" s="912"/>
      <c r="K79" s="916">
        <v>0.65</v>
      </c>
      <c r="L79" s="917">
        <v>3</v>
      </c>
      <c r="M79" s="917">
        <v>24</v>
      </c>
      <c r="N79" s="918">
        <v>8</v>
      </c>
      <c r="O79" s="917" t="s">
        <v>3281</v>
      </c>
      <c r="P79" s="932" t="s">
        <v>3426</v>
      </c>
      <c r="Q79" s="919">
        <f t="shared" si="3"/>
        <v>-1</v>
      </c>
      <c r="R79" s="977">
        <f t="shared" si="3"/>
        <v>-0.69</v>
      </c>
      <c r="S79" s="919">
        <f t="shared" si="4"/>
        <v>0</v>
      </c>
      <c r="T79" s="977">
        <f t="shared" si="5"/>
        <v>0</v>
      </c>
      <c r="U79" s="984" t="s">
        <v>545</v>
      </c>
      <c r="V79" s="928" t="s">
        <v>545</v>
      </c>
      <c r="W79" s="928" t="s">
        <v>545</v>
      </c>
      <c r="X79" s="982" t="s">
        <v>545</v>
      </c>
      <c r="Y79" s="980"/>
    </row>
    <row r="80" spans="1:25" ht="14.4" customHeight="1" x14ac:dyDescent="0.3">
      <c r="A80" s="947" t="s">
        <v>3427</v>
      </c>
      <c r="B80" s="928">
        <v>1</v>
      </c>
      <c r="C80" s="929">
        <v>0.88</v>
      </c>
      <c r="D80" s="930">
        <v>21</v>
      </c>
      <c r="E80" s="931">
        <v>1</v>
      </c>
      <c r="F80" s="911">
        <v>1.18</v>
      </c>
      <c r="G80" s="912">
        <v>25</v>
      </c>
      <c r="H80" s="913"/>
      <c r="I80" s="914"/>
      <c r="J80" s="920"/>
      <c r="K80" s="916">
        <v>0.47</v>
      </c>
      <c r="L80" s="917">
        <v>2</v>
      </c>
      <c r="M80" s="917">
        <v>15</v>
      </c>
      <c r="N80" s="918">
        <v>5</v>
      </c>
      <c r="O80" s="917" t="s">
        <v>3281</v>
      </c>
      <c r="P80" s="932" t="s">
        <v>3428</v>
      </c>
      <c r="Q80" s="919">
        <f t="shared" si="3"/>
        <v>-1</v>
      </c>
      <c r="R80" s="977">
        <f t="shared" si="3"/>
        <v>-0.88</v>
      </c>
      <c r="S80" s="919">
        <f t="shared" si="4"/>
        <v>-1</v>
      </c>
      <c r="T80" s="977">
        <f t="shared" si="5"/>
        <v>-1.18</v>
      </c>
      <c r="U80" s="984" t="s">
        <v>545</v>
      </c>
      <c r="V80" s="928" t="s">
        <v>545</v>
      </c>
      <c r="W80" s="928" t="s">
        <v>545</v>
      </c>
      <c r="X80" s="982" t="s">
        <v>545</v>
      </c>
      <c r="Y80" s="980"/>
    </row>
    <row r="81" spans="1:25" ht="14.4" customHeight="1" x14ac:dyDescent="0.3">
      <c r="A81" s="948" t="s">
        <v>3429</v>
      </c>
      <c r="B81" s="943">
        <v>1</v>
      </c>
      <c r="C81" s="944">
        <v>0.72</v>
      </c>
      <c r="D81" s="933">
        <v>24</v>
      </c>
      <c r="E81" s="936"/>
      <c r="F81" s="937"/>
      <c r="G81" s="925"/>
      <c r="H81" s="945">
        <v>1</v>
      </c>
      <c r="I81" s="946">
        <v>1.06</v>
      </c>
      <c r="J81" s="927">
        <v>24</v>
      </c>
      <c r="K81" s="939">
        <v>0.66</v>
      </c>
      <c r="L81" s="938">
        <v>3</v>
      </c>
      <c r="M81" s="938">
        <v>24</v>
      </c>
      <c r="N81" s="940">
        <v>8</v>
      </c>
      <c r="O81" s="938" t="s">
        <v>3281</v>
      </c>
      <c r="P81" s="941" t="s">
        <v>3430</v>
      </c>
      <c r="Q81" s="942">
        <f t="shared" si="3"/>
        <v>0</v>
      </c>
      <c r="R81" s="978">
        <f t="shared" si="3"/>
        <v>0.34000000000000008</v>
      </c>
      <c r="S81" s="942">
        <f t="shared" si="4"/>
        <v>1</v>
      </c>
      <c r="T81" s="978">
        <f t="shared" si="5"/>
        <v>1.06</v>
      </c>
      <c r="U81" s="985">
        <v>8</v>
      </c>
      <c r="V81" s="943">
        <v>24</v>
      </c>
      <c r="W81" s="943">
        <v>16</v>
      </c>
      <c r="X81" s="983">
        <v>3</v>
      </c>
      <c r="Y81" s="981">
        <v>16</v>
      </c>
    </row>
    <row r="82" spans="1:25" ht="14.4" customHeight="1" x14ac:dyDescent="0.3">
      <c r="A82" s="948" t="s">
        <v>3431</v>
      </c>
      <c r="B82" s="943">
        <v>1</v>
      </c>
      <c r="C82" s="944">
        <v>1.07</v>
      </c>
      <c r="D82" s="933">
        <v>19</v>
      </c>
      <c r="E82" s="936"/>
      <c r="F82" s="937"/>
      <c r="G82" s="925"/>
      <c r="H82" s="945">
        <v>2</v>
      </c>
      <c r="I82" s="946">
        <v>3.9</v>
      </c>
      <c r="J82" s="927">
        <v>45.5</v>
      </c>
      <c r="K82" s="939">
        <v>1.07</v>
      </c>
      <c r="L82" s="938">
        <v>3</v>
      </c>
      <c r="M82" s="938">
        <v>30</v>
      </c>
      <c r="N82" s="940">
        <v>10</v>
      </c>
      <c r="O82" s="938" t="s">
        <v>3281</v>
      </c>
      <c r="P82" s="941" t="s">
        <v>3432</v>
      </c>
      <c r="Q82" s="942">
        <f t="shared" si="3"/>
        <v>1</v>
      </c>
      <c r="R82" s="978">
        <f t="shared" si="3"/>
        <v>2.83</v>
      </c>
      <c r="S82" s="942">
        <f t="shared" si="4"/>
        <v>2</v>
      </c>
      <c r="T82" s="978">
        <f t="shared" si="5"/>
        <v>3.9</v>
      </c>
      <c r="U82" s="985">
        <v>20</v>
      </c>
      <c r="V82" s="943">
        <v>91</v>
      </c>
      <c r="W82" s="943">
        <v>71</v>
      </c>
      <c r="X82" s="983">
        <v>4.55</v>
      </c>
      <c r="Y82" s="981">
        <v>71</v>
      </c>
    </row>
    <row r="83" spans="1:25" ht="14.4" customHeight="1" x14ac:dyDescent="0.3">
      <c r="A83" s="947" t="s">
        <v>3433</v>
      </c>
      <c r="B83" s="928"/>
      <c r="C83" s="929"/>
      <c r="D83" s="930"/>
      <c r="E83" s="931">
        <v>1</v>
      </c>
      <c r="F83" s="911">
        <v>3.02</v>
      </c>
      <c r="G83" s="912">
        <v>31</v>
      </c>
      <c r="H83" s="913">
        <v>4</v>
      </c>
      <c r="I83" s="914">
        <v>12.09</v>
      </c>
      <c r="J83" s="915">
        <v>24.3</v>
      </c>
      <c r="K83" s="916">
        <v>3.02</v>
      </c>
      <c r="L83" s="917">
        <v>4</v>
      </c>
      <c r="M83" s="917">
        <v>33</v>
      </c>
      <c r="N83" s="918">
        <v>11</v>
      </c>
      <c r="O83" s="917" t="s">
        <v>3281</v>
      </c>
      <c r="P83" s="932" t="s">
        <v>3434</v>
      </c>
      <c r="Q83" s="919">
        <f t="shared" si="3"/>
        <v>4</v>
      </c>
      <c r="R83" s="977">
        <f t="shared" si="3"/>
        <v>12.09</v>
      </c>
      <c r="S83" s="919">
        <f t="shared" si="4"/>
        <v>3</v>
      </c>
      <c r="T83" s="977">
        <f t="shared" si="5"/>
        <v>9.07</v>
      </c>
      <c r="U83" s="984">
        <v>44</v>
      </c>
      <c r="V83" s="928">
        <v>97.2</v>
      </c>
      <c r="W83" s="928">
        <v>53.2</v>
      </c>
      <c r="X83" s="982">
        <v>2.209090909090909</v>
      </c>
      <c r="Y83" s="980">
        <v>53</v>
      </c>
    </row>
    <row r="84" spans="1:25" ht="14.4" customHeight="1" x14ac:dyDescent="0.3">
      <c r="A84" s="948" t="s">
        <v>3435</v>
      </c>
      <c r="B84" s="943">
        <v>2</v>
      </c>
      <c r="C84" s="944">
        <v>6.22</v>
      </c>
      <c r="D84" s="933">
        <v>24.5</v>
      </c>
      <c r="E84" s="936">
        <v>3</v>
      </c>
      <c r="F84" s="937">
        <v>9.33</v>
      </c>
      <c r="G84" s="925">
        <v>26.7</v>
      </c>
      <c r="H84" s="945"/>
      <c r="I84" s="946"/>
      <c r="J84" s="926"/>
      <c r="K84" s="939">
        <v>3.11</v>
      </c>
      <c r="L84" s="938">
        <v>4</v>
      </c>
      <c r="M84" s="938">
        <v>39</v>
      </c>
      <c r="N84" s="940">
        <v>13</v>
      </c>
      <c r="O84" s="938" t="s">
        <v>3281</v>
      </c>
      <c r="P84" s="941" t="s">
        <v>3434</v>
      </c>
      <c r="Q84" s="942">
        <f t="shared" si="3"/>
        <v>-2</v>
      </c>
      <c r="R84" s="978">
        <f t="shared" si="3"/>
        <v>-6.22</v>
      </c>
      <c r="S84" s="942">
        <f t="shared" si="4"/>
        <v>-3</v>
      </c>
      <c r="T84" s="978">
        <f t="shared" si="5"/>
        <v>-9.33</v>
      </c>
      <c r="U84" s="985" t="s">
        <v>545</v>
      </c>
      <c r="V84" s="943" t="s">
        <v>545</v>
      </c>
      <c r="W84" s="943" t="s">
        <v>545</v>
      </c>
      <c r="X84" s="983" t="s">
        <v>545</v>
      </c>
      <c r="Y84" s="981"/>
    </row>
    <row r="85" spans="1:25" ht="14.4" customHeight="1" x14ac:dyDescent="0.3">
      <c r="A85" s="948" t="s">
        <v>3436</v>
      </c>
      <c r="B85" s="943"/>
      <c r="C85" s="944"/>
      <c r="D85" s="933"/>
      <c r="E85" s="936"/>
      <c r="F85" s="937"/>
      <c r="G85" s="925"/>
      <c r="H85" s="945">
        <v>2</v>
      </c>
      <c r="I85" s="946">
        <v>9.2100000000000009</v>
      </c>
      <c r="J85" s="927">
        <v>47.5</v>
      </c>
      <c r="K85" s="939">
        <v>3.71</v>
      </c>
      <c r="L85" s="938">
        <v>5</v>
      </c>
      <c r="M85" s="938">
        <v>45</v>
      </c>
      <c r="N85" s="940">
        <v>15</v>
      </c>
      <c r="O85" s="938" t="s">
        <v>3281</v>
      </c>
      <c r="P85" s="941" t="s">
        <v>3434</v>
      </c>
      <c r="Q85" s="942">
        <f t="shared" si="3"/>
        <v>2</v>
      </c>
      <c r="R85" s="978">
        <f t="shared" si="3"/>
        <v>9.2100000000000009</v>
      </c>
      <c r="S85" s="942">
        <f t="shared" si="4"/>
        <v>2</v>
      </c>
      <c r="T85" s="978">
        <f t="shared" si="5"/>
        <v>9.2100000000000009</v>
      </c>
      <c r="U85" s="985">
        <v>30</v>
      </c>
      <c r="V85" s="943">
        <v>95</v>
      </c>
      <c r="W85" s="943">
        <v>65</v>
      </c>
      <c r="X85" s="983">
        <v>3.1666666666666665</v>
      </c>
      <c r="Y85" s="981">
        <v>65</v>
      </c>
    </row>
    <row r="86" spans="1:25" ht="14.4" customHeight="1" x14ac:dyDescent="0.3">
      <c r="A86" s="947" t="s">
        <v>3437</v>
      </c>
      <c r="B86" s="921">
        <v>7</v>
      </c>
      <c r="C86" s="922">
        <v>16.649999999999999</v>
      </c>
      <c r="D86" s="923">
        <v>23.9</v>
      </c>
      <c r="E86" s="931">
        <v>4</v>
      </c>
      <c r="F86" s="911">
        <v>9.51</v>
      </c>
      <c r="G86" s="912">
        <v>19.5</v>
      </c>
      <c r="H86" s="917">
        <v>1</v>
      </c>
      <c r="I86" s="911">
        <v>2.38</v>
      </c>
      <c r="J86" s="915">
        <v>21</v>
      </c>
      <c r="K86" s="916">
        <v>2.38</v>
      </c>
      <c r="L86" s="917">
        <v>4</v>
      </c>
      <c r="M86" s="917">
        <v>33</v>
      </c>
      <c r="N86" s="918">
        <v>11</v>
      </c>
      <c r="O86" s="917" t="s">
        <v>3281</v>
      </c>
      <c r="P86" s="932" t="s">
        <v>3438</v>
      </c>
      <c r="Q86" s="919">
        <f t="shared" si="3"/>
        <v>-6</v>
      </c>
      <c r="R86" s="977">
        <f t="shared" si="3"/>
        <v>-14.27</v>
      </c>
      <c r="S86" s="919">
        <f t="shared" si="4"/>
        <v>-3</v>
      </c>
      <c r="T86" s="977">
        <f t="shared" si="5"/>
        <v>-7.13</v>
      </c>
      <c r="U86" s="984">
        <v>11</v>
      </c>
      <c r="V86" s="928">
        <v>21</v>
      </c>
      <c r="W86" s="928">
        <v>10</v>
      </c>
      <c r="X86" s="982">
        <v>1.9090909090909092</v>
      </c>
      <c r="Y86" s="980">
        <v>10</v>
      </c>
    </row>
    <row r="87" spans="1:25" ht="14.4" customHeight="1" x14ac:dyDescent="0.3">
      <c r="A87" s="948" t="s">
        <v>3439</v>
      </c>
      <c r="B87" s="934">
        <v>7</v>
      </c>
      <c r="C87" s="935">
        <v>19.61</v>
      </c>
      <c r="D87" s="924">
        <v>23.9</v>
      </c>
      <c r="E87" s="936">
        <v>6</v>
      </c>
      <c r="F87" s="937">
        <v>16.559999999999999</v>
      </c>
      <c r="G87" s="925">
        <v>23.8</v>
      </c>
      <c r="H87" s="938">
        <v>1</v>
      </c>
      <c r="I87" s="937">
        <v>2.76</v>
      </c>
      <c r="J87" s="927">
        <v>23</v>
      </c>
      <c r="K87" s="939">
        <v>2.76</v>
      </c>
      <c r="L87" s="938">
        <v>4</v>
      </c>
      <c r="M87" s="938">
        <v>39</v>
      </c>
      <c r="N87" s="940">
        <v>13</v>
      </c>
      <c r="O87" s="938" t="s">
        <v>3281</v>
      </c>
      <c r="P87" s="941" t="s">
        <v>3438</v>
      </c>
      <c r="Q87" s="942">
        <f t="shared" si="3"/>
        <v>-6</v>
      </c>
      <c r="R87" s="978">
        <f t="shared" si="3"/>
        <v>-16.850000000000001</v>
      </c>
      <c r="S87" s="942">
        <f t="shared" si="4"/>
        <v>-5</v>
      </c>
      <c r="T87" s="978">
        <f t="shared" si="5"/>
        <v>-13.799999999999999</v>
      </c>
      <c r="U87" s="985">
        <v>13</v>
      </c>
      <c r="V87" s="943">
        <v>23</v>
      </c>
      <c r="W87" s="943">
        <v>10</v>
      </c>
      <c r="X87" s="983">
        <v>1.7692307692307692</v>
      </c>
      <c r="Y87" s="981">
        <v>10</v>
      </c>
    </row>
    <row r="88" spans="1:25" ht="14.4" customHeight="1" x14ac:dyDescent="0.3">
      <c r="A88" s="948" t="s">
        <v>3440</v>
      </c>
      <c r="B88" s="934"/>
      <c r="C88" s="935"/>
      <c r="D88" s="924"/>
      <c r="E88" s="936"/>
      <c r="F88" s="937"/>
      <c r="G88" s="925"/>
      <c r="H88" s="938">
        <v>2</v>
      </c>
      <c r="I88" s="937">
        <v>8.4</v>
      </c>
      <c r="J88" s="927">
        <v>46</v>
      </c>
      <c r="K88" s="939">
        <v>3.7</v>
      </c>
      <c r="L88" s="938">
        <v>6</v>
      </c>
      <c r="M88" s="938">
        <v>51</v>
      </c>
      <c r="N88" s="940">
        <v>17</v>
      </c>
      <c r="O88" s="938" t="s">
        <v>3281</v>
      </c>
      <c r="P88" s="941" t="s">
        <v>3438</v>
      </c>
      <c r="Q88" s="942">
        <f t="shared" si="3"/>
        <v>2</v>
      </c>
      <c r="R88" s="978">
        <f t="shared" si="3"/>
        <v>8.4</v>
      </c>
      <c r="S88" s="942">
        <f t="shared" si="4"/>
        <v>2</v>
      </c>
      <c r="T88" s="978">
        <f t="shared" si="5"/>
        <v>8.4</v>
      </c>
      <c r="U88" s="985">
        <v>34</v>
      </c>
      <c r="V88" s="943">
        <v>92</v>
      </c>
      <c r="W88" s="943">
        <v>58</v>
      </c>
      <c r="X88" s="983">
        <v>2.7058823529411766</v>
      </c>
      <c r="Y88" s="981">
        <v>58</v>
      </c>
    </row>
    <row r="89" spans="1:25" ht="14.4" customHeight="1" x14ac:dyDescent="0.3">
      <c r="A89" s="947" t="s">
        <v>3441</v>
      </c>
      <c r="B89" s="928">
        <v>1</v>
      </c>
      <c r="C89" s="929">
        <v>2.11</v>
      </c>
      <c r="D89" s="930">
        <v>27</v>
      </c>
      <c r="E89" s="913">
        <v>2</v>
      </c>
      <c r="F89" s="914">
        <v>2.88</v>
      </c>
      <c r="G89" s="920">
        <v>20</v>
      </c>
      <c r="H89" s="917">
        <v>1</v>
      </c>
      <c r="I89" s="911">
        <v>2.0099999999999998</v>
      </c>
      <c r="J89" s="915">
        <v>26</v>
      </c>
      <c r="K89" s="916">
        <v>1.22</v>
      </c>
      <c r="L89" s="917">
        <v>2</v>
      </c>
      <c r="M89" s="917">
        <v>18</v>
      </c>
      <c r="N89" s="918">
        <v>6</v>
      </c>
      <c r="O89" s="917" t="s">
        <v>3281</v>
      </c>
      <c r="P89" s="932" t="s">
        <v>3442</v>
      </c>
      <c r="Q89" s="919">
        <f t="shared" si="3"/>
        <v>0</v>
      </c>
      <c r="R89" s="977">
        <f t="shared" si="3"/>
        <v>-0.10000000000000009</v>
      </c>
      <c r="S89" s="919">
        <f t="shared" si="4"/>
        <v>-1</v>
      </c>
      <c r="T89" s="977">
        <f t="shared" si="5"/>
        <v>-0.87000000000000011</v>
      </c>
      <c r="U89" s="984">
        <v>6</v>
      </c>
      <c r="V89" s="928">
        <v>26</v>
      </c>
      <c r="W89" s="928">
        <v>20</v>
      </c>
      <c r="X89" s="982">
        <v>4.333333333333333</v>
      </c>
      <c r="Y89" s="980">
        <v>20</v>
      </c>
    </row>
    <row r="90" spans="1:25" ht="14.4" customHeight="1" x14ac:dyDescent="0.3">
      <c r="A90" s="948" t="s">
        <v>3443</v>
      </c>
      <c r="B90" s="943"/>
      <c r="C90" s="944"/>
      <c r="D90" s="933"/>
      <c r="E90" s="945">
        <v>1</v>
      </c>
      <c r="F90" s="946">
        <v>2.37</v>
      </c>
      <c r="G90" s="926">
        <v>24</v>
      </c>
      <c r="H90" s="938"/>
      <c r="I90" s="937"/>
      <c r="J90" s="925"/>
      <c r="K90" s="939">
        <v>2.37</v>
      </c>
      <c r="L90" s="938">
        <v>4</v>
      </c>
      <c r="M90" s="938">
        <v>39</v>
      </c>
      <c r="N90" s="940">
        <v>13</v>
      </c>
      <c r="O90" s="938" t="s">
        <v>3281</v>
      </c>
      <c r="P90" s="941" t="s">
        <v>3442</v>
      </c>
      <c r="Q90" s="942">
        <f t="shared" si="3"/>
        <v>0</v>
      </c>
      <c r="R90" s="978">
        <f t="shared" si="3"/>
        <v>0</v>
      </c>
      <c r="S90" s="942">
        <f t="shared" si="4"/>
        <v>-1</v>
      </c>
      <c r="T90" s="978">
        <f t="shared" si="5"/>
        <v>-2.37</v>
      </c>
      <c r="U90" s="985" t="s">
        <v>545</v>
      </c>
      <c r="V90" s="943" t="s">
        <v>545</v>
      </c>
      <c r="W90" s="943" t="s">
        <v>545</v>
      </c>
      <c r="X90" s="983" t="s">
        <v>545</v>
      </c>
      <c r="Y90" s="981"/>
    </row>
    <row r="91" spans="1:25" ht="14.4" customHeight="1" x14ac:dyDescent="0.3">
      <c r="A91" s="947" t="s">
        <v>3444</v>
      </c>
      <c r="B91" s="928">
        <v>1</v>
      </c>
      <c r="C91" s="929">
        <v>1.75</v>
      </c>
      <c r="D91" s="930">
        <v>18</v>
      </c>
      <c r="E91" s="913">
        <v>1</v>
      </c>
      <c r="F91" s="914">
        <v>1.37</v>
      </c>
      <c r="G91" s="920">
        <v>18</v>
      </c>
      <c r="H91" s="917"/>
      <c r="I91" s="911"/>
      <c r="J91" s="912"/>
      <c r="K91" s="916">
        <v>1.37</v>
      </c>
      <c r="L91" s="917">
        <v>2</v>
      </c>
      <c r="M91" s="917">
        <v>21</v>
      </c>
      <c r="N91" s="918">
        <v>7</v>
      </c>
      <c r="O91" s="917" t="s">
        <v>3281</v>
      </c>
      <c r="P91" s="932" t="s">
        <v>3445</v>
      </c>
      <c r="Q91" s="919">
        <f t="shared" si="3"/>
        <v>-1</v>
      </c>
      <c r="R91" s="977">
        <f t="shared" si="3"/>
        <v>-1.75</v>
      </c>
      <c r="S91" s="919">
        <f t="shared" si="4"/>
        <v>-1</v>
      </c>
      <c r="T91" s="977">
        <f t="shared" si="5"/>
        <v>-1.37</v>
      </c>
      <c r="U91" s="984" t="s">
        <v>545</v>
      </c>
      <c r="V91" s="928" t="s">
        <v>545</v>
      </c>
      <c r="W91" s="928" t="s">
        <v>545</v>
      </c>
      <c r="X91" s="982" t="s">
        <v>545</v>
      </c>
      <c r="Y91" s="980"/>
    </row>
    <row r="92" spans="1:25" ht="14.4" customHeight="1" x14ac:dyDescent="0.3">
      <c r="A92" s="947" t="s">
        <v>3446</v>
      </c>
      <c r="B92" s="928"/>
      <c r="C92" s="929"/>
      <c r="D92" s="930"/>
      <c r="E92" s="913">
        <v>1</v>
      </c>
      <c r="F92" s="914">
        <v>1.33</v>
      </c>
      <c r="G92" s="920">
        <v>28</v>
      </c>
      <c r="H92" s="917"/>
      <c r="I92" s="911"/>
      <c r="J92" s="912"/>
      <c r="K92" s="916">
        <v>1.25</v>
      </c>
      <c r="L92" s="917">
        <v>3</v>
      </c>
      <c r="M92" s="917">
        <v>27</v>
      </c>
      <c r="N92" s="918">
        <v>9</v>
      </c>
      <c r="O92" s="917" t="s">
        <v>3281</v>
      </c>
      <c r="P92" s="932" t="s">
        <v>3447</v>
      </c>
      <c r="Q92" s="919">
        <f t="shared" si="3"/>
        <v>0</v>
      </c>
      <c r="R92" s="977">
        <f t="shared" si="3"/>
        <v>0</v>
      </c>
      <c r="S92" s="919">
        <f t="shared" si="4"/>
        <v>-1</v>
      </c>
      <c r="T92" s="977">
        <f t="shared" si="5"/>
        <v>-1.33</v>
      </c>
      <c r="U92" s="984" t="s">
        <v>545</v>
      </c>
      <c r="V92" s="928" t="s">
        <v>545</v>
      </c>
      <c r="W92" s="928" t="s">
        <v>545</v>
      </c>
      <c r="X92" s="982" t="s">
        <v>545</v>
      </c>
      <c r="Y92" s="980"/>
    </row>
    <row r="93" spans="1:25" ht="14.4" customHeight="1" x14ac:dyDescent="0.3">
      <c r="A93" s="947" t="s">
        <v>3448</v>
      </c>
      <c r="B93" s="928">
        <v>1</v>
      </c>
      <c r="C93" s="929">
        <v>1.2</v>
      </c>
      <c r="D93" s="930">
        <v>38</v>
      </c>
      <c r="E93" s="931">
        <v>2</v>
      </c>
      <c r="F93" s="911">
        <v>2.15</v>
      </c>
      <c r="G93" s="912">
        <v>35</v>
      </c>
      <c r="H93" s="913">
        <v>1</v>
      </c>
      <c r="I93" s="914">
        <v>0.49</v>
      </c>
      <c r="J93" s="915">
        <v>20</v>
      </c>
      <c r="K93" s="916">
        <v>0.49</v>
      </c>
      <c r="L93" s="917">
        <v>2</v>
      </c>
      <c r="M93" s="917">
        <v>21</v>
      </c>
      <c r="N93" s="918">
        <v>7</v>
      </c>
      <c r="O93" s="917" t="s">
        <v>3281</v>
      </c>
      <c r="P93" s="932" t="s">
        <v>3449</v>
      </c>
      <c r="Q93" s="919">
        <f t="shared" si="3"/>
        <v>0</v>
      </c>
      <c r="R93" s="977">
        <f t="shared" si="3"/>
        <v>-0.71</v>
      </c>
      <c r="S93" s="919">
        <f t="shared" si="4"/>
        <v>-1</v>
      </c>
      <c r="T93" s="977">
        <f t="shared" si="5"/>
        <v>-1.66</v>
      </c>
      <c r="U93" s="984">
        <v>7</v>
      </c>
      <c r="V93" s="928">
        <v>20</v>
      </c>
      <c r="W93" s="928">
        <v>13</v>
      </c>
      <c r="X93" s="982">
        <v>2.8571428571428572</v>
      </c>
      <c r="Y93" s="980">
        <v>13</v>
      </c>
    </row>
    <row r="94" spans="1:25" ht="14.4" customHeight="1" x14ac:dyDescent="0.3">
      <c r="A94" s="948" t="s">
        <v>3450</v>
      </c>
      <c r="B94" s="943">
        <v>5</v>
      </c>
      <c r="C94" s="944">
        <v>4.05</v>
      </c>
      <c r="D94" s="933">
        <v>28.2</v>
      </c>
      <c r="E94" s="936">
        <v>1</v>
      </c>
      <c r="F94" s="937">
        <v>0.61</v>
      </c>
      <c r="G94" s="925">
        <v>20</v>
      </c>
      <c r="H94" s="945">
        <v>4</v>
      </c>
      <c r="I94" s="946">
        <v>3.72</v>
      </c>
      <c r="J94" s="927">
        <v>30.5</v>
      </c>
      <c r="K94" s="939">
        <v>0.61</v>
      </c>
      <c r="L94" s="938">
        <v>3</v>
      </c>
      <c r="M94" s="938">
        <v>24</v>
      </c>
      <c r="N94" s="940">
        <v>8</v>
      </c>
      <c r="O94" s="938" t="s">
        <v>3281</v>
      </c>
      <c r="P94" s="941" t="s">
        <v>3451</v>
      </c>
      <c r="Q94" s="942">
        <f t="shared" si="3"/>
        <v>-1</v>
      </c>
      <c r="R94" s="978">
        <f t="shared" si="3"/>
        <v>-0.32999999999999963</v>
      </c>
      <c r="S94" s="942">
        <f t="shared" si="4"/>
        <v>3</v>
      </c>
      <c r="T94" s="978">
        <f t="shared" si="5"/>
        <v>3.1100000000000003</v>
      </c>
      <c r="U94" s="985">
        <v>32</v>
      </c>
      <c r="V94" s="943">
        <v>122</v>
      </c>
      <c r="W94" s="943">
        <v>90</v>
      </c>
      <c r="X94" s="983">
        <v>3.8125</v>
      </c>
      <c r="Y94" s="981">
        <v>90</v>
      </c>
    </row>
    <row r="95" spans="1:25" ht="14.4" customHeight="1" x14ac:dyDescent="0.3">
      <c r="A95" s="948" t="s">
        <v>3452</v>
      </c>
      <c r="B95" s="943"/>
      <c r="C95" s="944"/>
      <c r="D95" s="933"/>
      <c r="E95" s="936"/>
      <c r="F95" s="937"/>
      <c r="G95" s="925"/>
      <c r="H95" s="945">
        <v>1</v>
      </c>
      <c r="I95" s="946">
        <v>2.6</v>
      </c>
      <c r="J95" s="927">
        <v>56</v>
      </c>
      <c r="K95" s="939">
        <v>1.19</v>
      </c>
      <c r="L95" s="938">
        <v>4</v>
      </c>
      <c r="M95" s="938">
        <v>33</v>
      </c>
      <c r="N95" s="940">
        <v>11</v>
      </c>
      <c r="O95" s="938" t="s">
        <v>3281</v>
      </c>
      <c r="P95" s="941" t="s">
        <v>3453</v>
      </c>
      <c r="Q95" s="942">
        <f t="shared" si="3"/>
        <v>1</v>
      </c>
      <c r="R95" s="978">
        <f t="shared" si="3"/>
        <v>2.6</v>
      </c>
      <c r="S95" s="942">
        <f t="shared" si="4"/>
        <v>1</v>
      </c>
      <c r="T95" s="978">
        <f t="shared" si="5"/>
        <v>2.6</v>
      </c>
      <c r="U95" s="985">
        <v>11</v>
      </c>
      <c r="V95" s="943">
        <v>56</v>
      </c>
      <c r="W95" s="943">
        <v>45</v>
      </c>
      <c r="X95" s="983">
        <v>5.0909090909090908</v>
      </c>
      <c r="Y95" s="981">
        <v>45</v>
      </c>
    </row>
    <row r="96" spans="1:25" ht="14.4" customHeight="1" x14ac:dyDescent="0.3">
      <c r="A96" s="947" t="s">
        <v>3454</v>
      </c>
      <c r="B96" s="921">
        <v>2</v>
      </c>
      <c r="C96" s="922">
        <v>1.1100000000000001</v>
      </c>
      <c r="D96" s="923">
        <v>20.5</v>
      </c>
      <c r="E96" s="931"/>
      <c r="F96" s="911"/>
      <c r="G96" s="912"/>
      <c r="H96" s="917">
        <v>2</v>
      </c>
      <c r="I96" s="911">
        <v>1.61</v>
      </c>
      <c r="J96" s="915">
        <v>29</v>
      </c>
      <c r="K96" s="916">
        <v>0.47</v>
      </c>
      <c r="L96" s="917">
        <v>2</v>
      </c>
      <c r="M96" s="917">
        <v>21</v>
      </c>
      <c r="N96" s="918">
        <v>7</v>
      </c>
      <c r="O96" s="917" t="s">
        <v>3281</v>
      </c>
      <c r="P96" s="932" t="s">
        <v>3455</v>
      </c>
      <c r="Q96" s="919">
        <f t="shared" si="3"/>
        <v>0</v>
      </c>
      <c r="R96" s="977">
        <f t="shared" si="3"/>
        <v>0.5</v>
      </c>
      <c r="S96" s="919">
        <f t="shared" si="4"/>
        <v>2</v>
      </c>
      <c r="T96" s="977">
        <f t="shared" si="5"/>
        <v>1.61</v>
      </c>
      <c r="U96" s="984">
        <v>14</v>
      </c>
      <c r="V96" s="928">
        <v>58</v>
      </c>
      <c r="W96" s="928">
        <v>44</v>
      </c>
      <c r="X96" s="982">
        <v>4.1428571428571432</v>
      </c>
      <c r="Y96" s="980">
        <v>44</v>
      </c>
    </row>
    <row r="97" spans="1:25" ht="14.4" customHeight="1" x14ac:dyDescent="0.3">
      <c r="A97" s="948" t="s">
        <v>3456</v>
      </c>
      <c r="B97" s="934">
        <v>1</v>
      </c>
      <c r="C97" s="935">
        <v>0.86</v>
      </c>
      <c r="D97" s="924">
        <v>28</v>
      </c>
      <c r="E97" s="936">
        <v>2</v>
      </c>
      <c r="F97" s="937">
        <v>2.25</v>
      </c>
      <c r="G97" s="925">
        <v>30.5</v>
      </c>
      <c r="H97" s="938"/>
      <c r="I97" s="937"/>
      <c r="J97" s="925"/>
      <c r="K97" s="939">
        <v>0.63</v>
      </c>
      <c r="L97" s="938">
        <v>3</v>
      </c>
      <c r="M97" s="938">
        <v>27</v>
      </c>
      <c r="N97" s="940">
        <v>9</v>
      </c>
      <c r="O97" s="938" t="s">
        <v>3281</v>
      </c>
      <c r="P97" s="941" t="s">
        <v>3457</v>
      </c>
      <c r="Q97" s="942">
        <f t="shared" si="3"/>
        <v>-1</v>
      </c>
      <c r="R97" s="978">
        <f t="shared" si="3"/>
        <v>-0.86</v>
      </c>
      <c r="S97" s="942">
        <f t="shared" si="4"/>
        <v>-2</v>
      </c>
      <c r="T97" s="978">
        <f t="shared" si="5"/>
        <v>-2.25</v>
      </c>
      <c r="U97" s="985" t="s">
        <v>545</v>
      </c>
      <c r="V97" s="943" t="s">
        <v>545</v>
      </c>
      <c r="W97" s="943" t="s">
        <v>545</v>
      </c>
      <c r="X97" s="983" t="s">
        <v>545</v>
      </c>
      <c r="Y97" s="981"/>
    </row>
    <row r="98" spans="1:25" ht="14.4" customHeight="1" x14ac:dyDescent="0.3">
      <c r="A98" s="948" t="s">
        <v>3458</v>
      </c>
      <c r="B98" s="934">
        <v>1</v>
      </c>
      <c r="C98" s="935">
        <v>1.55</v>
      </c>
      <c r="D98" s="924">
        <v>41</v>
      </c>
      <c r="E98" s="936"/>
      <c r="F98" s="937"/>
      <c r="G98" s="925"/>
      <c r="H98" s="938"/>
      <c r="I98" s="937"/>
      <c r="J98" s="925"/>
      <c r="K98" s="939">
        <v>0.97</v>
      </c>
      <c r="L98" s="938">
        <v>4</v>
      </c>
      <c r="M98" s="938">
        <v>33</v>
      </c>
      <c r="N98" s="940">
        <v>11</v>
      </c>
      <c r="O98" s="938" t="s">
        <v>3281</v>
      </c>
      <c r="P98" s="941" t="s">
        <v>3459</v>
      </c>
      <c r="Q98" s="942">
        <f t="shared" si="3"/>
        <v>-1</v>
      </c>
      <c r="R98" s="978">
        <f t="shared" si="3"/>
        <v>-1.55</v>
      </c>
      <c r="S98" s="942">
        <f t="shared" si="4"/>
        <v>0</v>
      </c>
      <c r="T98" s="978">
        <f t="shared" si="5"/>
        <v>0</v>
      </c>
      <c r="U98" s="985" t="s">
        <v>545</v>
      </c>
      <c r="V98" s="943" t="s">
        <v>545</v>
      </c>
      <c r="W98" s="943" t="s">
        <v>545</v>
      </c>
      <c r="X98" s="983" t="s">
        <v>545</v>
      </c>
      <c r="Y98" s="981"/>
    </row>
    <row r="99" spans="1:25" ht="14.4" customHeight="1" x14ac:dyDescent="0.3">
      <c r="A99" s="947" t="s">
        <v>3460</v>
      </c>
      <c r="B99" s="921">
        <v>2</v>
      </c>
      <c r="C99" s="922">
        <v>2.36</v>
      </c>
      <c r="D99" s="923">
        <v>22.5</v>
      </c>
      <c r="E99" s="931"/>
      <c r="F99" s="911"/>
      <c r="G99" s="912"/>
      <c r="H99" s="917">
        <v>2</v>
      </c>
      <c r="I99" s="911">
        <v>3.06</v>
      </c>
      <c r="J99" s="915">
        <v>28</v>
      </c>
      <c r="K99" s="916">
        <v>0.32</v>
      </c>
      <c r="L99" s="917">
        <v>1</v>
      </c>
      <c r="M99" s="917">
        <v>9</v>
      </c>
      <c r="N99" s="918">
        <v>3</v>
      </c>
      <c r="O99" s="917" t="s">
        <v>3281</v>
      </c>
      <c r="P99" s="932" t="s">
        <v>3461</v>
      </c>
      <c r="Q99" s="919">
        <f t="shared" si="3"/>
        <v>0</v>
      </c>
      <c r="R99" s="977">
        <f t="shared" si="3"/>
        <v>0.70000000000000018</v>
      </c>
      <c r="S99" s="919">
        <f t="shared" si="4"/>
        <v>2</v>
      </c>
      <c r="T99" s="977">
        <f t="shared" si="5"/>
        <v>3.06</v>
      </c>
      <c r="U99" s="984">
        <v>6</v>
      </c>
      <c r="V99" s="928">
        <v>56</v>
      </c>
      <c r="W99" s="928">
        <v>50</v>
      </c>
      <c r="X99" s="982">
        <v>9.3333333333333339</v>
      </c>
      <c r="Y99" s="980">
        <v>50</v>
      </c>
    </row>
    <row r="100" spans="1:25" ht="14.4" customHeight="1" x14ac:dyDescent="0.3">
      <c r="A100" s="948" t="s">
        <v>3462</v>
      </c>
      <c r="B100" s="934">
        <v>1</v>
      </c>
      <c r="C100" s="935">
        <v>0.68</v>
      </c>
      <c r="D100" s="924">
        <v>20</v>
      </c>
      <c r="E100" s="936"/>
      <c r="F100" s="937"/>
      <c r="G100" s="925"/>
      <c r="H100" s="938"/>
      <c r="I100" s="937"/>
      <c r="J100" s="925"/>
      <c r="K100" s="939">
        <v>0.42</v>
      </c>
      <c r="L100" s="938">
        <v>2</v>
      </c>
      <c r="M100" s="938">
        <v>15</v>
      </c>
      <c r="N100" s="940">
        <v>5</v>
      </c>
      <c r="O100" s="938" t="s">
        <v>3281</v>
      </c>
      <c r="P100" s="941" t="s">
        <v>3463</v>
      </c>
      <c r="Q100" s="942">
        <f t="shared" si="3"/>
        <v>-1</v>
      </c>
      <c r="R100" s="978">
        <f t="shared" si="3"/>
        <v>-0.68</v>
      </c>
      <c r="S100" s="942">
        <f t="shared" si="4"/>
        <v>0</v>
      </c>
      <c r="T100" s="978">
        <f t="shared" si="5"/>
        <v>0</v>
      </c>
      <c r="U100" s="985" t="s">
        <v>545</v>
      </c>
      <c r="V100" s="943" t="s">
        <v>545</v>
      </c>
      <c r="W100" s="943" t="s">
        <v>545</v>
      </c>
      <c r="X100" s="983" t="s">
        <v>545</v>
      </c>
      <c r="Y100" s="981"/>
    </row>
    <row r="101" spans="1:25" ht="14.4" customHeight="1" x14ac:dyDescent="0.3">
      <c r="A101" s="948" t="s">
        <v>3464</v>
      </c>
      <c r="B101" s="934">
        <v>1</v>
      </c>
      <c r="C101" s="935">
        <v>1.69</v>
      </c>
      <c r="D101" s="924">
        <v>42</v>
      </c>
      <c r="E101" s="936"/>
      <c r="F101" s="937"/>
      <c r="G101" s="925"/>
      <c r="H101" s="938">
        <v>1</v>
      </c>
      <c r="I101" s="937">
        <v>0.72</v>
      </c>
      <c r="J101" s="927">
        <v>10</v>
      </c>
      <c r="K101" s="939">
        <v>0.72</v>
      </c>
      <c r="L101" s="938">
        <v>3</v>
      </c>
      <c r="M101" s="938">
        <v>24</v>
      </c>
      <c r="N101" s="940">
        <v>8</v>
      </c>
      <c r="O101" s="938" t="s">
        <v>3281</v>
      </c>
      <c r="P101" s="941" t="s">
        <v>3465</v>
      </c>
      <c r="Q101" s="942">
        <f t="shared" si="3"/>
        <v>0</v>
      </c>
      <c r="R101" s="978">
        <f t="shared" si="3"/>
        <v>-0.97</v>
      </c>
      <c r="S101" s="942">
        <f t="shared" si="4"/>
        <v>1</v>
      </c>
      <c r="T101" s="978">
        <f t="shared" si="5"/>
        <v>0.72</v>
      </c>
      <c r="U101" s="985">
        <v>8</v>
      </c>
      <c r="V101" s="943">
        <v>10</v>
      </c>
      <c r="W101" s="943">
        <v>2</v>
      </c>
      <c r="X101" s="983">
        <v>1.25</v>
      </c>
      <c r="Y101" s="981">
        <v>2</v>
      </c>
    </row>
    <row r="102" spans="1:25" ht="14.4" customHeight="1" x14ac:dyDescent="0.3">
      <c r="A102" s="947" t="s">
        <v>3466</v>
      </c>
      <c r="B102" s="928"/>
      <c r="C102" s="929"/>
      <c r="D102" s="930"/>
      <c r="E102" s="931"/>
      <c r="F102" s="911"/>
      <c r="G102" s="912"/>
      <c r="H102" s="913">
        <v>1</v>
      </c>
      <c r="I102" s="914">
        <v>1.22</v>
      </c>
      <c r="J102" s="915">
        <v>36</v>
      </c>
      <c r="K102" s="916">
        <v>0.67</v>
      </c>
      <c r="L102" s="917">
        <v>3</v>
      </c>
      <c r="M102" s="917">
        <v>24</v>
      </c>
      <c r="N102" s="918">
        <v>8</v>
      </c>
      <c r="O102" s="917" t="s">
        <v>3281</v>
      </c>
      <c r="P102" s="932" t="s">
        <v>3467</v>
      </c>
      <c r="Q102" s="919">
        <f t="shared" si="3"/>
        <v>1</v>
      </c>
      <c r="R102" s="977">
        <f t="shared" si="3"/>
        <v>1.22</v>
      </c>
      <c r="S102" s="919">
        <f t="shared" si="4"/>
        <v>1</v>
      </c>
      <c r="T102" s="977">
        <f t="shared" si="5"/>
        <v>1.22</v>
      </c>
      <c r="U102" s="984">
        <v>8</v>
      </c>
      <c r="V102" s="928">
        <v>36</v>
      </c>
      <c r="W102" s="928">
        <v>28</v>
      </c>
      <c r="X102" s="982">
        <v>4.5</v>
      </c>
      <c r="Y102" s="980">
        <v>28</v>
      </c>
    </row>
    <row r="103" spans="1:25" ht="14.4" customHeight="1" x14ac:dyDescent="0.3">
      <c r="A103" s="947" t="s">
        <v>3468</v>
      </c>
      <c r="B103" s="928"/>
      <c r="C103" s="929"/>
      <c r="D103" s="930"/>
      <c r="E103" s="913">
        <v>1</v>
      </c>
      <c r="F103" s="914">
        <v>3.65</v>
      </c>
      <c r="G103" s="920">
        <v>46</v>
      </c>
      <c r="H103" s="917"/>
      <c r="I103" s="911"/>
      <c r="J103" s="912"/>
      <c r="K103" s="916">
        <v>0.78</v>
      </c>
      <c r="L103" s="917">
        <v>3</v>
      </c>
      <c r="M103" s="917">
        <v>27</v>
      </c>
      <c r="N103" s="918">
        <v>9</v>
      </c>
      <c r="O103" s="917" t="s">
        <v>3281</v>
      </c>
      <c r="P103" s="932" t="s">
        <v>3469</v>
      </c>
      <c r="Q103" s="919">
        <f t="shared" si="3"/>
        <v>0</v>
      </c>
      <c r="R103" s="977">
        <f t="shared" si="3"/>
        <v>0</v>
      </c>
      <c r="S103" s="919">
        <f t="shared" si="4"/>
        <v>-1</v>
      </c>
      <c r="T103" s="977">
        <f t="shared" si="5"/>
        <v>-3.65</v>
      </c>
      <c r="U103" s="984" t="s">
        <v>545</v>
      </c>
      <c r="V103" s="928" t="s">
        <v>545</v>
      </c>
      <c r="W103" s="928" t="s">
        <v>545</v>
      </c>
      <c r="X103" s="982" t="s">
        <v>545</v>
      </c>
      <c r="Y103" s="980"/>
    </row>
    <row r="104" spans="1:25" ht="14.4" customHeight="1" x14ac:dyDescent="0.3">
      <c r="A104" s="947" t="s">
        <v>3470</v>
      </c>
      <c r="B104" s="928">
        <v>1</v>
      </c>
      <c r="C104" s="929">
        <v>1.19</v>
      </c>
      <c r="D104" s="930">
        <v>36</v>
      </c>
      <c r="E104" s="913">
        <v>4</v>
      </c>
      <c r="F104" s="914">
        <v>2.44</v>
      </c>
      <c r="G104" s="920">
        <v>19.3</v>
      </c>
      <c r="H104" s="917">
        <v>3</v>
      </c>
      <c r="I104" s="911">
        <v>1.94</v>
      </c>
      <c r="J104" s="915">
        <v>20.7</v>
      </c>
      <c r="K104" s="916">
        <v>0.43</v>
      </c>
      <c r="L104" s="917">
        <v>2</v>
      </c>
      <c r="M104" s="917">
        <v>18</v>
      </c>
      <c r="N104" s="918">
        <v>6</v>
      </c>
      <c r="O104" s="917" t="s">
        <v>3281</v>
      </c>
      <c r="P104" s="932" t="s">
        <v>3471</v>
      </c>
      <c r="Q104" s="919">
        <f t="shared" si="3"/>
        <v>2</v>
      </c>
      <c r="R104" s="977">
        <f t="shared" si="3"/>
        <v>0.75</v>
      </c>
      <c r="S104" s="919">
        <f t="shared" si="4"/>
        <v>-1</v>
      </c>
      <c r="T104" s="977">
        <f t="shared" si="5"/>
        <v>-0.5</v>
      </c>
      <c r="U104" s="984">
        <v>18</v>
      </c>
      <c r="V104" s="928">
        <v>62.099999999999994</v>
      </c>
      <c r="W104" s="928">
        <v>44.099999999999994</v>
      </c>
      <c r="X104" s="982">
        <v>3.4499999999999997</v>
      </c>
      <c r="Y104" s="980">
        <v>44</v>
      </c>
    </row>
    <row r="105" spans="1:25" ht="14.4" customHeight="1" x14ac:dyDescent="0.3">
      <c r="A105" s="948" t="s">
        <v>3472</v>
      </c>
      <c r="B105" s="943">
        <v>1</v>
      </c>
      <c r="C105" s="944">
        <v>0.5</v>
      </c>
      <c r="D105" s="933">
        <v>15</v>
      </c>
      <c r="E105" s="945">
        <v>1</v>
      </c>
      <c r="F105" s="946">
        <v>0.63</v>
      </c>
      <c r="G105" s="926">
        <v>24</v>
      </c>
      <c r="H105" s="938">
        <v>1</v>
      </c>
      <c r="I105" s="937">
        <v>0.67</v>
      </c>
      <c r="J105" s="927">
        <v>25</v>
      </c>
      <c r="K105" s="939">
        <v>0.5</v>
      </c>
      <c r="L105" s="938">
        <v>2</v>
      </c>
      <c r="M105" s="938">
        <v>21</v>
      </c>
      <c r="N105" s="940">
        <v>7</v>
      </c>
      <c r="O105" s="938" t="s">
        <v>3281</v>
      </c>
      <c r="P105" s="941" t="s">
        <v>3473</v>
      </c>
      <c r="Q105" s="942">
        <f t="shared" si="3"/>
        <v>0</v>
      </c>
      <c r="R105" s="978">
        <f t="shared" si="3"/>
        <v>0.17000000000000004</v>
      </c>
      <c r="S105" s="942">
        <f t="shared" si="4"/>
        <v>0</v>
      </c>
      <c r="T105" s="978">
        <f t="shared" si="5"/>
        <v>4.0000000000000036E-2</v>
      </c>
      <c r="U105" s="985">
        <v>7</v>
      </c>
      <c r="V105" s="943">
        <v>25</v>
      </c>
      <c r="W105" s="943">
        <v>18</v>
      </c>
      <c r="X105" s="983">
        <v>3.5714285714285716</v>
      </c>
      <c r="Y105" s="981">
        <v>18</v>
      </c>
    </row>
    <row r="106" spans="1:25" ht="14.4" customHeight="1" x14ac:dyDescent="0.3">
      <c r="A106" s="947" t="s">
        <v>3474</v>
      </c>
      <c r="B106" s="921">
        <v>1</v>
      </c>
      <c r="C106" s="922">
        <v>0.42</v>
      </c>
      <c r="D106" s="923">
        <v>18</v>
      </c>
      <c r="E106" s="931"/>
      <c r="F106" s="911"/>
      <c r="G106" s="912"/>
      <c r="H106" s="917">
        <v>1</v>
      </c>
      <c r="I106" s="911">
        <v>0.7</v>
      </c>
      <c r="J106" s="915">
        <v>25</v>
      </c>
      <c r="K106" s="916">
        <v>0.42</v>
      </c>
      <c r="L106" s="917">
        <v>2</v>
      </c>
      <c r="M106" s="917">
        <v>18</v>
      </c>
      <c r="N106" s="918">
        <v>6</v>
      </c>
      <c r="O106" s="917" t="s">
        <v>3281</v>
      </c>
      <c r="P106" s="932" t="s">
        <v>3475</v>
      </c>
      <c r="Q106" s="919">
        <f t="shared" si="3"/>
        <v>0</v>
      </c>
      <c r="R106" s="977">
        <f t="shared" si="3"/>
        <v>0.27999999999999997</v>
      </c>
      <c r="S106" s="919">
        <f t="shared" si="4"/>
        <v>1</v>
      </c>
      <c r="T106" s="977">
        <f t="shared" si="5"/>
        <v>0.7</v>
      </c>
      <c r="U106" s="984">
        <v>6</v>
      </c>
      <c r="V106" s="928">
        <v>25</v>
      </c>
      <c r="W106" s="928">
        <v>19</v>
      </c>
      <c r="X106" s="982">
        <v>4.166666666666667</v>
      </c>
      <c r="Y106" s="980">
        <v>19</v>
      </c>
    </row>
    <row r="107" spans="1:25" ht="14.4" customHeight="1" x14ac:dyDescent="0.3">
      <c r="A107" s="948" t="s">
        <v>3476</v>
      </c>
      <c r="B107" s="934">
        <v>1</v>
      </c>
      <c r="C107" s="935">
        <v>3.61</v>
      </c>
      <c r="D107" s="924">
        <v>45</v>
      </c>
      <c r="E107" s="936"/>
      <c r="F107" s="937"/>
      <c r="G107" s="925"/>
      <c r="H107" s="938"/>
      <c r="I107" s="937"/>
      <c r="J107" s="925"/>
      <c r="K107" s="939">
        <v>0.68</v>
      </c>
      <c r="L107" s="938">
        <v>3</v>
      </c>
      <c r="M107" s="938">
        <v>27</v>
      </c>
      <c r="N107" s="940">
        <v>9</v>
      </c>
      <c r="O107" s="938" t="s">
        <v>3281</v>
      </c>
      <c r="P107" s="941" t="s">
        <v>3477</v>
      </c>
      <c r="Q107" s="942">
        <f t="shared" si="3"/>
        <v>-1</v>
      </c>
      <c r="R107" s="978">
        <f t="shared" si="3"/>
        <v>-3.61</v>
      </c>
      <c r="S107" s="942">
        <f t="shared" si="4"/>
        <v>0</v>
      </c>
      <c r="T107" s="978">
        <f t="shared" si="5"/>
        <v>0</v>
      </c>
      <c r="U107" s="985" t="s">
        <v>545</v>
      </c>
      <c r="V107" s="943" t="s">
        <v>545</v>
      </c>
      <c r="W107" s="943" t="s">
        <v>545</v>
      </c>
      <c r="X107" s="983" t="s">
        <v>545</v>
      </c>
      <c r="Y107" s="981"/>
    </row>
    <row r="108" spans="1:25" ht="14.4" customHeight="1" x14ac:dyDescent="0.3">
      <c r="A108" s="947" t="s">
        <v>3478</v>
      </c>
      <c r="B108" s="928"/>
      <c r="C108" s="929"/>
      <c r="D108" s="930"/>
      <c r="E108" s="931">
        <v>1</v>
      </c>
      <c r="F108" s="911">
        <v>0.84</v>
      </c>
      <c r="G108" s="912">
        <v>29</v>
      </c>
      <c r="H108" s="913"/>
      <c r="I108" s="914"/>
      <c r="J108" s="920"/>
      <c r="K108" s="916">
        <v>0.51</v>
      </c>
      <c r="L108" s="917">
        <v>2</v>
      </c>
      <c r="M108" s="917">
        <v>21</v>
      </c>
      <c r="N108" s="918">
        <v>7</v>
      </c>
      <c r="O108" s="917" t="s">
        <v>3281</v>
      </c>
      <c r="P108" s="932" t="s">
        <v>3479</v>
      </c>
      <c r="Q108" s="919">
        <f t="shared" si="3"/>
        <v>0</v>
      </c>
      <c r="R108" s="977">
        <f t="shared" si="3"/>
        <v>0</v>
      </c>
      <c r="S108" s="919">
        <f t="shared" si="4"/>
        <v>-1</v>
      </c>
      <c r="T108" s="977">
        <f t="shared" si="5"/>
        <v>-0.84</v>
      </c>
      <c r="U108" s="984" t="s">
        <v>545</v>
      </c>
      <c r="V108" s="928" t="s">
        <v>545</v>
      </c>
      <c r="W108" s="928" t="s">
        <v>545</v>
      </c>
      <c r="X108" s="982" t="s">
        <v>545</v>
      </c>
      <c r="Y108" s="980"/>
    </row>
    <row r="109" spans="1:25" ht="14.4" customHeight="1" x14ac:dyDescent="0.3">
      <c r="A109" s="948" t="s">
        <v>3480</v>
      </c>
      <c r="B109" s="943"/>
      <c r="C109" s="944"/>
      <c r="D109" s="933"/>
      <c r="E109" s="936"/>
      <c r="F109" s="937"/>
      <c r="G109" s="925"/>
      <c r="H109" s="945">
        <v>1</v>
      </c>
      <c r="I109" s="946">
        <v>1.1299999999999999</v>
      </c>
      <c r="J109" s="927">
        <v>39</v>
      </c>
      <c r="K109" s="939">
        <v>0.87</v>
      </c>
      <c r="L109" s="938">
        <v>4</v>
      </c>
      <c r="M109" s="938">
        <v>33</v>
      </c>
      <c r="N109" s="940">
        <v>11</v>
      </c>
      <c r="O109" s="938" t="s">
        <v>3281</v>
      </c>
      <c r="P109" s="941" t="s">
        <v>3479</v>
      </c>
      <c r="Q109" s="942">
        <f t="shared" si="3"/>
        <v>1</v>
      </c>
      <c r="R109" s="978">
        <f t="shared" si="3"/>
        <v>1.1299999999999999</v>
      </c>
      <c r="S109" s="942">
        <f t="shared" si="4"/>
        <v>1</v>
      </c>
      <c r="T109" s="978">
        <f t="shared" si="5"/>
        <v>1.1299999999999999</v>
      </c>
      <c r="U109" s="985">
        <v>11</v>
      </c>
      <c r="V109" s="943">
        <v>39</v>
      </c>
      <c r="W109" s="943">
        <v>28</v>
      </c>
      <c r="X109" s="983">
        <v>3.5454545454545454</v>
      </c>
      <c r="Y109" s="981">
        <v>28</v>
      </c>
    </row>
    <row r="110" spans="1:25" ht="14.4" customHeight="1" x14ac:dyDescent="0.3">
      <c r="A110" s="947" t="s">
        <v>3481</v>
      </c>
      <c r="B110" s="928"/>
      <c r="C110" s="929"/>
      <c r="D110" s="930"/>
      <c r="E110" s="931"/>
      <c r="F110" s="911"/>
      <c r="G110" s="912"/>
      <c r="H110" s="913">
        <v>1</v>
      </c>
      <c r="I110" s="914">
        <v>1.03</v>
      </c>
      <c r="J110" s="915">
        <v>38</v>
      </c>
      <c r="K110" s="916">
        <v>0.65</v>
      </c>
      <c r="L110" s="917">
        <v>3</v>
      </c>
      <c r="M110" s="917">
        <v>30</v>
      </c>
      <c r="N110" s="918">
        <v>10</v>
      </c>
      <c r="O110" s="917" t="s">
        <v>3281</v>
      </c>
      <c r="P110" s="932" t="s">
        <v>3482</v>
      </c>
      <c r="Q110" s="919">
        <f t="shared" si="3"/>
        <v>1</v>
      </c>
      <c r="R110" s="977">
        <f t="shared" si="3"/>
        <v>1.03</v>
      </c>
      <c r="S110" s="919">
        <f t="shared" si="4"/>
        <v>1</v>
      </c>
      <c r="T110" s="977">
        <f t="shared" si="5"/>
        <v>1.03</v>
      </c>
      <c r="U110" s="984">
        <v>10</v>
      </c>
      <c r="V110" s="928">
        <v>38</v>
      </c>
      <c r="W110" s="928">
        <v>28</v>
      </c>
      <c r="X110" s="982">
        <v>3.8</v>
      </c>
      <c r="Y110" s="980">
        <v>28</v>
      </c>
    </row>
    <row r="111" spans="1:25" ht="14.4" customHeight="1" x14ac:dyDescent="0.3">
      <c r="A111" s="947" t="s">
        <v>3483</v>
      </c>
      <c r="B111" s="928">
        <v>2</v>
      </c>
      <c r="C111" s="929">
        <v>2.0099999999999998</v>
      </c>
      <c r="D111" s="930">
        <v>27</v>
      </c>
      <c r="E111" s="931"/>
      <c r="F111" s="911"/>
      <c r="G111" s="912"/>
      <c r="H111" s="913">
        <v>3</v>
      </c>
      <c r="I111" s="914">
        <v>2.42</v>
      </c>
      <c r="J111" s="915">
        <v>22.7</v>
      </c>
      <c r="K111" s="916">
        <v>0.31</v>
      </c>
      <c r="L111" s="917">
        <v>1</v>
      </c>
      <c r="M111" s="917">
        <v>12</v>
      </c>
      <c r="N111" s="918">
        <v>4</v>
      </c>
      <c r="O111" s="917" t="s">
        <v>3281</v>
      </c>
      <c r="P111" s="932" t="s">
        <v>3484</v>
      </c>
      <c r="Q111" s="919">
        <f t="shared" si="3"/>
        <v>1</v>
      </c>
      <c r="R111" s="977">
        <f t="shared" si="3"/>
        <v>0.41000000000000014</v>
      </c>
      <c r="S111" s="919">
        <f t="shared" si="4"/>
        <v>3</v>
      </c>
      <c r="T111" s="977">
        <f t="shared" si="5"/>
        <v>2.42</v>
      </c>
      <c r="U111" s="984">
        <v>12</v>
      </c>
      <c r="V111" s="928">
        <v>68.099999999999994</v>
      </c>
      <c r="W111" s="928">
        <v>56.099999999999994</v>
      </c>
      <c r="X111" s="982">
        <v>5.6749999999999998</v>
      </c>
      <c r="Y111" s="980">
        <v>56</v>
      </c>
    </row>
    <row r="112" spans="1:25" ht="14.4" customHeight="1" x14ac:dyDescent="0.3">
      <c r="A112" s="948" t="s">
        <v>3485</v>
      </c>
      <c r="B112" s="943"/>
      <c r="C112" s="944"/>
      <c r="D112" s="933"/>
      <c r="E112" s="936">
        <v>1</v>
      </c>
      <c r="F112" s="937">
        <v>1.33</v>
      </c>
      <c r="G112" s="925">
        <v>31</v>
      </c>
      <c r="H112" s="945"/>
      <c r="I112" s="946"/>
      <c r="J112" s="926"/>
      <c r="K112" s="939">
        <v>0.62</v>
      </c>
      <c r="L112" s="938">
        <v>2</v>
      </c>
      <c r="M112" s="938">
        <v>21</v>
      </c>
      <c r="N112" s="940">
        <v>7</v>
      </c>
      <c r="O112" s="938" t="s">
        <v>3281</v>
      </c>
      <c r="P112" s="941" t="s">
        <v>3486</v>
      </c>
      <c r="Q112" s="942">
        <f t="shared" si="3"/>
        <v>0</v>
      </c>
      <c r="R112" s="978">
        <f t="shared" si="3"/>
        <v>0</v>
      </c>
      <c r="S112" s="942">
        <f t="shared" si="4"/>
        <v>-1</v>
      </c>
      <c r="T112" s="978">
        <f t="shared" si="5"/>
        <v>-1.33</v>
      </c>
      <c r="U112" s="985" t="s">
        <v>545</v>
      </c>
      <c r="V112" s="943" t="s">
        <v>545</v>
      </c>
      <c r="W112" s="943" t="s">
        <v>545</v>
      </c>
      <c r="X112" s="983" t="s">
        <v>545</v>
      </c>
      <c r="Y112" s="981"/>
    </row>
    <row r="113" spans="1:25" ht="14.4" customHeight="1" x14ac:dyDescent="0.3">
      <c r="A113" s="947" t="s">
        <v>3487</v>
      </c>
      <c r="B113" s="928"/>
      <c r="C113" s="929"/>
      <c r="D113" s="930"/>
      <c r="E113" s="931"/>
      <c r="F113" s="911"/>
      <c r="G113" s="912"/>
      <c r="H113" s="913">
        <v>1</v>
      </c>
      <c r="I113" s="914">
        <v>1.52</v>
      </c>
      <c r="J113" s="915">
        <v>39</v>
      </c>
      <c r="K113" s="916">
        <v>0.38</v>
      </c>
      <c r="L113" s="917">
        <v>2</v>
      </c>
      <c r="M113" s="917">
        <v>15</v>
      </c>
      <c r="N113" s="918">
        <v>5</v>
      </c>
      <c r="O113" s="917" t="s">
        <v>3281</v>
      </c>
      <c r="P113" s="932" t="s">
        <v>3488</v>
      </c>
      <c r="Q113" s="919">
        <f t="shared" si="3"/>
        <v>1</v>
      </c>
      <c r="R113" s="977">
        <f t="shared" si="3"/>
        <v>1.52</v>
      </c>
      <c r="S113" s="919">
        <f t="shared" si="4"/>
        <v>1</v>
      </c>
      <c r="T113" s="977">
        <f t="shared" si="5"/>
        <v>1.52</v>
      </c>
      <c r="U113" s="984">
        <v>5</v>
      </c>
      <c r="V113" s="928">
        <v>39</v>
      </c>
      <c r="W113" s="928">
        <v>34</v>
      </c>
      <c r="X113" s="982">
        <v>7.8</v>
      </c>
      <c r="Y113" s="980">
        <v>34</v>
      </c>
    </row>
    <row r="114" spans="1:25" ht="14.4" customHeight="1" x14ac:dyDescent="0.3">
      <c r="A114" s="948" t="s">
        <v>3489</v>
      </c>
      <c r="B114" s="943"/>
      <c r="C114" s="944"/>
      <c r="D114" s="933"/>
      <c r="E114" s="936">
        <v>2</v>
      </c>
      <c r="F114" s="937">
        <v>1.4</v>
      </c>
      <c r="G114" s="925">
        <v>28.5</v>
      </c>
      <c r="H114" s="945">
        <v>1</v>
      </c>
      <c r="I114" s="946">
        <v>0.76</v>
      </c>
      <c r="J114" s="927">
        <v>30</v>
      </c>
      <c r="K114" s="939">
        <v>0.53</v>
      </c>
      <c r="L114" s="938">
        <v>3</v>
      </c>
      <c r="M114" s="938">
        <v>24</v>
      </c>
      <c r="N114" s="940">
        <v>8</v>
      </c>
      <c r="O114" s="938" t="s">
        <v>3281</v>
      </c>
      <c r="P114" s="941" t="s">
        <v>3490</v>
      </c>
      <c r="Q114" s="942">
        <f t="shared" si="3"/>
        <v>1</v>
      </c>
      <c r="R114" s="978">
        <f t="shared" si="3"/>
        <v>0.76</v>
      </c>
      <c r="S114" s="942">
        <f t="shared" si="4"/>
        <v>-1</v>
      </c>
      <c r="T114" s="978">
        <f t="shared" si="5"/>
        <v>-0.6399999999999999</v>
      </c>
      <c r="U114" s="985">
        <v>8</v>
      </c>
      <c r="V114" s="943">
        <v>30</v>
      </c>
      <c r="W114" s="943">
        <v>22</v>
      </c>
      <c r="X114" s="983">
        <v>3.75</v>
      </c>
      <c r="Y114" s="981">
        <v>22</v>
      </c>
    </row>
    <row r="115" spans="1:25" ht="14.4" customHeight="1" x14ac:dyDescent="0.3">
      <c r="A115" s="947" t="s">
        <v>3491</v>
      </c>
      <c r="B115" s="928"/>
      <c r="C115" s="929"/>
      <c r="D115" s="930"/>
      <c r="E115" s="931">
        <v>1</v>
      </c>
      <c r="F115" s="911">
        <v>0.47</v>
      </c>
      <c r="G115" s="912">
        <v>17</v>
      </c>
      <c r="H115" s="913">
        <v>1</v>
      </c>
      <c r="I115" s="914">
        <v>0.95</v>
      </c>
      <c r="J115" s="915">
        <v>27</v>
      </c>
      <c r="K115" s="916">
        <v>0.38</v>
      </c>
      <c r="L115" s="917">
        <v>2</v>
      </c>
      <c r="M115" s="917">
        <v>15</v>
      </c>
      <c r="N115" s="918">
        <v>5</v>
      </c>
      <c r="O115" s="917" t="s">
        <v>3281</v>
      </c>
      <c r="P115" s="932" t="s">
        <v>3492</v>
      </c>
      <c r="Q115" s="919">
        <f t="shared" si="3"/>
        <v>1</v>
      </c>
      <c r="R115" s="977">
        <f t="shared" si="3"/>
        <v>0.95</v>
      </c>
      <c r="S115" s="919">
        <f t="shared" si="4"/>
        <v>0</v>
      </c>
      <c r="T115" s="977">
        <f t="shared" si="5"/>
        <v>0.48</v>
      </c>
      <c r="U115" s="984">
        <v>5</v>
      </c>
      <c r="V115" s="928">
        <v>27</v>
      </c>
      <c r="W115" s="928">
        <v>22</v>
      </c>
      <c r="X115" s="982">
        <v>5.4</v>
      </c>
      <c r="Y115" s="980">
        <v>22</v>
      </c>
    </row>
    <row r="116" spans="1:25" ht="14.4" customHeight="1" x14ac:dyDescent="0.3">
      <c r="A116" s="948" t="s">
        <v>3493</v>
      </c>
      <c r="B116" s="943"/>
      <c r="C116" s="944"/>
      <c r="D116" s="933"/>
      <c r="E116" s="936">
        <v>1</v>
      </c>
      <c r="F116" s="937">
        <v>0.92</v>
      </c>
      <c r="G116" s="925">
        <v>25</v>
      </c>
      <c r="H116" s="945">
        <v>5</v>
      </c>
      <c r="I116" s="946">
        <v>4.4000000000000004</v>
      </c>
      <c r="J116" s="927">
        <v>23.6</v>
      </c>
      <c r="K116" s="939">
        <v>0.42</v>
      </c>
      <c r="L116" s="938">
        <v>2</v>
      </c>
      <c r="M116" s="938">
        <v>15</v>
      </c>
      <c r="N116" s="940">
        <v>5</v>
      </c>
      <c r="O116" s="938" t="s">
        <v>3281</v>
      </c>
      <c r="P116" s="941" t="s">
        <v>3494</v>
      </c>
      <c r="Q116" s="942">
        <f t="shared" si="3"/>
        <v>5</v>
      </c>
      <c r="R116" s="978">
        <f t="shared" si="3"/>
        <v>4.4000000000000004</v>
      </c>
      <c r="S116" s="942">
        <f t="shared" si="4"/>
        <v>4</v>
      </c>
      <c r="T116" s="978">
        <f t="shared" si="5"/>
        <v>3.4800000000000004</v>
      </c>
      <c r="U116" s="985">
        <v>25</v>
      </c>
      <c r="V116" s="943">
        <v>118</v>
      </c>
      <c r="W116" s="943">
        <v>93</v>
      </c>
      <c r="X116" s="983">
        <v>4.72</v>
      </c>
      <c r="Y116" s="981">
        <v>93</v>
      </c>
    </row>
    <row r="117" spans="1:25" ht="14.4" customHeight="1" x14ac:dyDescent="0.3">
      <c r="A117" s="948" t="s">
        <v>3495</v>
      </c>
      <c r="B117" s="943">
        <v>2</v>
      </c>
      <c r="C117" s="944">
        <v>1.71</v>
      </c>
      <c r="D117" s="933">
        <v>21.5</v>
      </c>
      <c r="E117" s="936">
        <v>1</v>
      </c>
      <c r="F117" s="937">
        <v>1.52</v>
      </c>
      <c r="G117" s="925">
        <v>37</v>
      </c>
      <c r="H117" s="945">
        <v>1</v>
      </c>
      <c r="I117" s="946">
        <v>1.23</v>
      </c>
      <c r="J117" s="927">
        <v>32</v>
      </c>
      <c r="K117" s="939">
        <v>0.64</v>
      </c>
      <c r="L117" s="938">
        <v>2</v>
      </c>
      <c r="M117" s="938">
        <v>21</v>
      </c>
      <c r="N117" s="940">
        <v>7</v>
      </c>
      <c r="O117" s="938" t="s">
        <v>3281</v>
      </c>
      <c r="P117" s="941" t="s">
        <v>3496</v>
      </c>
      <c r="Q117" s="942">
        <f t="shared" si="3"/>
        <v>-1</v>
      </c>
      <c r="R117" s="978">
        <f t="shared" si="3"/>
        <v>-0.48</v>
      </c>
      <c r="S117" s="942">
        <f t="shared" si="4"/>
        <v>0</v>
      </c>
      <c r="T117" s="978">
        <f t="shared" si="5"/>
        <v>-0.29000000000000004</v>
      </c>
      <c r="U117" s="985">
        <v>7</v>
      </c>
      <c r="V117" s="943">
        <v>32</v>
      </c>
      <c r="W117" s="943">
        <v>25</v>
      </c>
      <c r="X117" s="983">
        <v>4.5714285714285712</v>
      </c>
      <c r="Y117" s="981">
        <v>25</v>
      </c>
    </row>
    <row r="118" spans="1:25" ht="14.4" customHeight="1" x14ac:dyDescent="0.3">
      <c r="A118" s="947" t="s">
        <v>3497</v>
      </c>
      <c r="B118" s="928"/>
      <c r="C118" s="929"/>
      <c r="D118" s="930"/>
      <c r="E118" s="913">
        <v>1</v>
      </c>
      <c r="F118" s="914">
        <v>1.91</v>
      </c>
      <c r="G118" s="920">
        <v>21</v>
      </c>
      <c r="H118" s="917"/>
      <c r="I118" s="911"/>
      <c r="J118" s="912"/>
      <c r="K118" s="916">
        <v>1.91</v>
      </c>
      <c r="L118" s="917">
        <v>3</v>
      </c>
      <c r="M118" s="917">
        <v>30</v>
      </c>
      <c r="N118" s="918">
        <v>10</v>
      </c>
      <c r="O118" s="917" t="s">
        <v>3281</v>
      </c>
      <c r="P118" s="932" t="s">
        <v>3498</v>
      </c>
      <c r="Q118" s="919">
        <f t="shared" si="3"/>
        <v>0</v>
      </c>
      <c r="R118" s="977">
        <f t="shared" si="3"/>
        <v>0</v>
      </c>
      <c r="S118" s="919">
        <f t="shared" si="4"/>
        <v>-1</v>
      </c>
      <c r="T118" s="977">
        <f t="shared" si="5"/>
        <v>-1.91</v>
      </c>
      <c r="U118" s="984" t="s">
        <v>545</v>
      </c>
      <c r="V118" s="928" t="s">
        <v>545</v>
      </c>
      <c r="W118" s="928" t="s">
        <v>545</v>
      </c>
      <c r="X118" s="982" t="s">
        <v>545</v>
      </c>
      <c r="Y118" s="980"/>
    </row>
    <row r="119" spans="1:25" ht="14.4" customHeight="1" x14ac:dyDescent="0.3">
      <c r="A119" s="948" t="s">
        <v>3499</v>
      </c>
      <c r="B119" s="943">
        <v>1</v>
      </c>
      <c r="C119" s="944">
        <v>3.32</v>
      </c>
      <c r="D119" s="933">
        <v>32</v>
      </c>
      <c r="E119" s="945"/>
      <c r="F119" s="946"/>
      <c r="G119" s="926"/>
      <c r="H119" s="938"/>
      <c r="I119" s="937"/>
      <c r="J119" s="925"/>
      <c r="K119" s="939">
        <v>3.32</v>
      </c>
      <c r="L119" s="938">
        <v>5</v>
      </c>
      <c r="M119" s="938">
        <v>45</v>
      </c>
      <c r="N119" s="940">
        <v>15</v>
      </c>
      <c r="O119" s="938" t="s">
        <v>3281</v>
      </c>
      <c r="P119" s="941" t="s">
        <v>3500</v>
      </c>
      <c r="Q119" s="942">
        <f t="shared" si="3"/>
        <v>-1</v>
      </c>
      <c r="R119" s="978">
        <f t="shared" si="3"/>
        <v>-3.32</v>
      </c>
      <c r="S119" s="942">
        <f t="shared" si="4"/>
        <v>0</v>
      </c>
      <c r="T119" s="978">
        <f t="shared" si="5"/>
        <v>0</v>
      </c>
      <c r="U119" s="985" t="s">
        <v>545</v>
      </c>
      <c r="V119" s="943" t="s">
        <v>545</v>
      </c>
      <c r="W119" s="943" t="s">
        <v>545</v>
      </c>
      <c r="X119" s="983" t="s">
        <v>545</v>
      </c>
      <c r="Y119" s="981"/>
    </row>
    <row r="120" spans="1:25" ht="14.4" customHeight="1" x14ac:dyDescent="0.3">
      <c r="A120" s="947" t="s">
        <v>3501</v>
      </c>
      <c r="B120" s="921">
        <v>2</v>
      </c>
      <c r="C120" s="922">
        <v>1.61</v>
      </c>
      <c r="D120" s="923">
        <v>24</v>
      </c>
      <c r="E120" s="931"/>
      <c r="F120" s="911"/>
      <c r="G120" s="912"/>
      <c r="H120" s="917">
        <v>2</v>
      </c>
      <c r="I120" s="911">
        <v>3.53</v>
      </c>
      <c r="J120" s="915">
        <v>46.5</v>
      </c>
      <c r="K120" s="916">
        <v>0.65</v>
      </c>
      <c r="L120" s="917">
        <v>3</v>
      </c>
      <c r="M120" s="917">
        <v>24</v>
      </c>
      <c r="N120" s="918">
        <v>8</v>
      </c>
      <c r="O120" s="917" t="s">
        <v>3281</v>
      </c>
      <c r="P120" s="932" t="s">
        <v>3502</v>
      </c>
      <c r="Q120" s="919">
        <f t="shared" si="3"/>
        <v>0</v>
      </c>
      <c r="R120" s="977">
        <f t="shared" si="3"/>
        <v>1.9199999999999997</v>
      </c>
      <c r="S120" s="919">
        <f t="shared" si="4"/>
        <v>2</v>
      </c>
      <c r="T120" s="977">
        <f t="shared" si="5"/>
        <v>3.53</v>
      </c>
      <c r="U120" s="984">
        <v>16</v>
      </c>
      <c r="V120" s="928">
        <v>93</v>
      </c>
      <c r="W120" s="928">
        <v>77</v>
      </c>
      <c r="X120" s="982">
        <v>5.8125</v>
      </c>
      <c r="Y120" s="980">
        <v>77</v>
      </c>
    </row>
    <row r="121" spans="1:25" ht="14.4" customHeight="1" x14ac:dyDescent="0.3">
      <c r="A121" s="948" t="s">
        <v>3503</v>
      </c>
      <c r="B121" s="934">
        <v>2</v>
      </c>
      <c r="C121" s="935">
        <v>2.12</v>
      </c>
      <c r="D121" s="924">
        <v>26.5</v>
      </c>
      <c r="E121" s="936">
        <v>1</v>
      </c>
      <c r="F121" s="937">
        <v>1.75</v>
      </c>
      <c r="G121" s="925">
        <v>43</v>
      </c>
      <c r="H121" s="938"/>
      <c r="I121" s="937"/>
      <c r="J121" s="925"/>
      <c r="K121" s="939">
        <v>1</v>
      </c>
      <c r="L121" s="938">
        <v>3</v>
      </c>
      <c r="M121" s="938">
        <v>30</v>
      </c>
      <c r="N121" s="940">
        <v>10</v>
      </c>
      <c r="O121" s="938" t="s">
        <v>3281</v>
      </c>
      <c r="P121" s="941" t="s">
        <v>3502</v>
      </c>
      <c r="Q121" s="942">
        <f t="shared" si="3"/>
        <v>-2</v>
      </c>
      <c r="R121" s="978">
        <f t="shared" si="3"/>
        <v>-2.12</v>
      </c>
      <c r="S121" s="942">
        <f t="shared" si="4"/>
        <v>-1</v>
      </c>
      <c r="T121" s="978">
        <f t="shared" si="5"/>
        <v>-1.75</v>
      </c>
      <c r="U121" s="985" t="s">
        <v>545</v>
      </c>
      <c r="V121" s="943" t="s">
        <v>545</v>
      </c>
      <c r="W121" s="943" t="s">
        <v>545</v>
      </c>
      <c r="X121" s="983" t="s">
        <v>545</v>
      </c>
      <c r="Y121" s="981"/>
    </row>
    <row r="122" spans="1:25" ht="14.4" customHeight="1" x14ac:dyDescent="0.3">
      <c r="A122" s="947" t="s">
        <v>3504</v>
      </c>
      <c r="B122" s="928"/>
      <c r="C122" s="929"/>
      <c r="D122" s="930"/>
      <c r="E122" s="931"/>
      <c r="F122" s="911"/>
      <c r="G122" s="912"/>
      <c r="H122" s="913">
        <v>1</v>
      </c>
      <c r="I122" s="914">
        <v>1.18</v>
      </c>
      <c r="J122" s="920">
        <v>10</v>
      </c>
      <c r="K122" s="916">
        <v>1.18</v>
      </c>
      <c r="L122" s="917">
        <v>3</v>
      </c>
      <c r="M122" s="917">
        <v>30</v>
      </c>
      <c r="N122" s="918">
        <v>10</v>
      </c>
      <c r="O122" s="917" t="s">
        <v>3281</v>
      </c>
      <c r="P122" s="932" t="s">
        <v>3505</v>
      </c>
      <c r="Q122" s="919">
        <f t="shared" si="3"/>
        <v>1</v>
      </c>
      <c r="R122" s="977">
        <f t="shared" si="3"/>
        <v>1.18</v>
      </c>
      <c r="S122" s="919">
        <f t="shared" si="4"/>
        <v>1</v>
      </c>
      <c r="T122" s="977">
        <f t="shared" si="5"/>
        <v>1.18</v>
      </c>
      <c r="U122" s="984">
        <v>10</v>
      </c>
      <c r="V122" s="928">
        <v>10</v>
      </c>
      <c r="W122" s="928">
        <v>0</v>
      </c>
      <c r="X122" s="982">
        <v>1</v>
      </c>
      <c r="Y122" s="980"/>
    </row>
    <row r="123" spans="1:25" ht="14.4" customHeight="1" x14ac:dyDescent="0.3">
      <c r="A123" s="947" t="s">
        <v>3506</v>
      </c>
      <c r="B123" s="928"/>
      <c r="C123" s="929"/>
      <c r="D123" s="930"/>
      <c r="E123" s="913">
        <v>3</v>
      </c>
      <c r="F123" s="914">
        <v>2.71</v>
      </c>
      <c r="G123" s="920">
        <v>26.7</v>
      </c>
      <c r="H123" s="917">
        <v>1</v>
      </c>
      <c r="I123" s="911">
        <v>0.42</v>
      </c>
      <c r="J123" s="915">
        <v>16</v>
      </c>
      <c r="K123" s="916">
        <v>0.42</v>
      </c>
      <c r="L123" s="917">
        <v>2</v>
      </c>
      <c r="M123" s="917">
        <v>18</v>
      </c>
      <c r="N123" s="918">
        <v>6</v>
      </c>
      <c r="O123" s="917" t="s">
        <v>3281</v>
      </c>
      <c r="P123" s="932" t="s">
        <v>3507</v>
      </c>
      <c r="Q123" s="919">
        <f t="shared" si="3"/>
        <v>1</v>
      </c>
      <c r="R123" s="977">
        <f t="shared" si="3"/>
        <v>0.42</v>
      </c>
      <c r="S123" s="919">
        <f t="shared" si="4"/>
        <v>-2</v>
      </c>
      <c r="T123" s="977">
        <f t="shared" si="5"/>
        <v>-2.29</v>
      </c>
      <c r="U123" s="984">
        <v>6</v>
      </c>
      <c r="V123" s="928">
        <v>16</v>
      </c>
      <c r="W123" s="928">
        <v>10</v>
      </c>
      <c r="X123" s="982">
        <v>2.6666666666666665</v>
      </c>
      <c r="Y123" s="980">
        <v>10</v>
      </c>
    </row>
    <row r="124" spans="1:25" ht="14.4" customHeight="1" x14ac:dyDescent="0.3">
      <c r="A124" s="948" t="s">
        <v>3508</v>
      </c>
      <c r="B124" s="943">
        <v>1</v>
      </c>
      <c r="C124" s="944">
        <v>0.55000000000000004</v>
      </c>
      <c r="D124" s="933">
        <v>12</v>
      </c>
      <c r="E124" s="945">
        <v>1</v>
      </c>
      <c r="F124" s="946">
        <v>0.55000000000000004</v>
      </c>
      <c r="G124" s="926">
        <v>19</v>
      </c>
      <c r="H124" s="938">
        <v>1</v>
      </c>
      <c r="I124" s="937">
        <v>1.27</v>
      </c>
      <c r="J124" s="927">
        <v>37</v>
      </c>
      <c r="K124" s="939">
        <v>0.55000000000000004</v>
      </c>
      <c r="L124" s="938">
        <v>2</v>
      </c>
      <c r="M124" s="938">
        <v>21</v>
      </c>
      <c r="N124" s="940">
        <v>7</v>
      </c>
      <c r="O124" s="938" t="s">
        <v>3281</v>
      </c>
      <c r="P124" s="941" t="s">
        <v>3509</v>
      </c>
      <c r="Q124" s="942">
        <f t="shared" si="3"/>
        <v>0</v>
      </c>
      <c r="R124" s="978">
        <f t="shared" si="3"/>
        <v>0.72</v>
      </c>
      <c r="S124" s="942">
        <f t="shared" si="4"/>
        <v>0</v>
      </c>
      <c r="T124" s="978">
        <f t="shared" si="5"/>
        <v>0.72</v>
      </c>
      <c r="U124" s="985">
        <v>7</v>
      </c>
      <c r="V124" s="943">
        <v>37</v>
      </c>
      <c r="W124" s="943">
        <v>30</v>
      </c>
      <c r="X124" s="983">
        <v>5.2857142857142856</v>
      </c>
      <c r="Y124" s="981">
        <v>30</v>
      </c>
    </row>
    <row r="125" spans="1:25" ht="14.4" customHeight="1" x14ac:dyDescent="0.3">
      <c r="A125" s="948" t="s">
        <v>3510</v>
      </c>
      <c r="B125" s="943">
        <v>1</v>
      </c>
      <c r="C125" s="944">
        <v>0.77</v>
      </c>
      <c r="D125" s="933">
        <v>20</v>
      </c>
      <c r="E125" s="945">
        <v>1</v>
      </c>
      <c r="F125" s="946">
        <v>1.03</v>
      </c>
      <c r="G125" s="926">
        <v>36</v>
      </c>
      <c r="H125" s="938">
        <v>2</v>
      </c>
      <c r="I125" s="937">
        <v>1.53</v>
      </c>
      <c r="J125" s="927">
        <v>22</v>
      </c>
      <c r="K125" s="939">
        <v>0.77</v>
      </c>
      <c r="L125" s="938">
        <v>3</v>
      </c>
      <c r="M125" s="938">
        <v>30</v>
      </c>
      <c r="N125" s="940">
        <v>10</v>
      </c>
      <c r="O125" s="938" t="s">
        <v>3281</v>
      </c>
      <c r="P125" s="941" t="s">
        <v>3511</v>
      </c>
      <c r="Q125" s="942">
        <f t="shared" si="3"/>
        <v>1</v>
      </c>
      <c r="R125" s="978">
        <f t="shared" si="3"/>
        <v>0.76</v>
      </c>
      <c r="S125" s="942">
        <f t="shared" si="4"/>
        <v>1</v>
      </c>
      <c r="T125" s="978">
        <f t="shared" si="5"/>
        <v>0.5</v>
      </c>
      <c r="U125" s="985">
        <v>20</v>
      </c>
      <c r="V125" s="943">
        <v>44</v>
      </c>
      <c r="W125" s="943">
        <v>24</v>
      </c>
      <c r="X125" s="983">
        <v>2.2000000000000002</v>
      </c>
      <c r="Y125" s="981">
        <v>24</v>
      </c>
    </row>
    <row r="126" spans="1:25" ht="14.4" customHeight="1" x14ac:dyDescent="0.3">
      <c r="A126" s="947" t="s">
        <v>3512</v>
      </c>
      <c r="B126" s="921">
        <v>1</v>
      </c>
      <c r="C126" s="922">
        <v>0.3</v>
      </c>
      <c r="D126" s="923">
        <v>4</v>
      </c>
      <c r="E126" s="931"/>
      <c r="F126" s="911"/>
      <c r="G126" s="912"/>
      <c r="H126" s="917"/>
      <c r="I126" s="911"/>
      <c r="J126" s="912"/>
      <c r="K126" s="916">
        <v>0.3</v>
      </c>
      <c r="L126" s="917">
        <v>1</v>
      </c>
      <c r="M126" s="917">
        <v>12</v>
      </c>
      <c r="N126" s="918">
        <v>4</v>
      </c>
      <c r="O126" s="917" t="s">
        <v>3281</v>
      </c>
      <c r="P126" s="932" t="s">
        <v>3513</v>
      </c>
      <c r="Q126" s="919">
        <f t="shared" si="3"/>
        <v>-1</v>
      </c>
      <c r="R126" s="977">
        <f t="shared" si="3"/>
        <v>-0.3</v>
      </c>
      <c r="S126" s="919">
        <f t="shared" si="4"/>
        <v>0</v>
      </c>
      <c r="T126" s="977">
        <f t="shared" si="5"/>
        <v>0</v>
      </c>
      <c r="U126" s="984" t="s">
        <v>545</v>
      </c>
      <c r="V126" s="928" t="s">
        <v>545</v>
      </c>
      <c r="W126" s="928" t="s">
        <v>545</v>
      </c>
      <c r="X126" s="982" t="s">
        <v>545</v>
      </c>
      <c r="Y126" s="980"/>
    </row>
    <row r="127" spans="1:25" ht="14.4" customHeight="1" x14ac:dyDescent="0.3">
      <c r="A127" s="947" t="s">
        <v>3514</v>
      </c>
      <c r="B127" s="928"/>
      <c r="C127" s="929"/>
      <c r="D127" s="930"/>
      <c r="E127" s="913">
        <v>1</v>
      </c>
      <c r="F127" s="914">
        <v>1.24</v>
      </c>
      <c r="G127" s="920">
        <v>16</v>
      </c>
      <c r="H127" s="917"/>
      <c r="I127" s="911"/>
      <c r="J127" s="912"/>
      <c r="K127" s="916">
        <v>1.24</v>
      </c>
      <c r="L127" s="917">
        <v>3</v>
      </c>
      <c r="M127" s="917">
        <v>30</v>
      </c>
      <c r="N127" s="918">
        <v>10</v>
      </c>
      <c r="O127" s="917" t="s">
        <v>3281</v>
      </c>
      <c r="P127" s="932" t="s">
        <v>3515</v>
      </c>
      <c r="Q127" s="919">
        <f t="shared" si="3"/>
        <v>0</v>
      </c>
      <c r="R127" s="977">
        <f t="shared" si="3"/>
        <v>0</v>
      </c>
      <c r="S127" s="919">
        <f t="shared" si="4"/>
        <v>-1</v>
      </c>
      <c r="T127" s="977">
        <f t="shared" si="5"/>
        <v>-1.24</v>
      </c>
      <c r="U127" s="984" t="s">
        <v>545</v>
      </c>
      <c r="V127" s="928" t="s">
        <v>545</v>
      </c>
      <c r="W127" s="928" t="s">
        <v>545</v>
      </c>
      <c r="X127" s="982" t="s">
        <v>545</v>
      </c>
      <c r="Y127" s="980"/>
    </row>
    <row r="128" spans="1:25" ht="14.4" customHeight="1" x14ac:dyDescent="0.3">
      <c r="A128" s="947" t="s">
        <v>3516</v>
      </c>
      <c r="B128" s="928">
        <v>2</v>
      </c>
      <c r="C128" s="929">
        <v>2.2799999999999998</v>
      </c>
      <c r="D128" s="930">
        <v>23</v>
      </c>
      <c r="E128" s="913">
        <v>2</v>
      </c>
      <c r="F128" s="914">
        <v>2.27</v>
      </c>
      <c r="G128" s="920">
        <v>29.5</v>
      </c>
      <c r="H128" s="917"/>
      <c r="I128" s="911"/>
      <c r="J128" s="912"/>
      <c r="K128" s="916">
        <v>0.72</v>
      </c>
      <c r="L128" s="917">
        <v>2</v>
      </c>
      <c r="M128" s="917">
        <v>21</v>
      </c>
      <c r="N128" s="918">
        <v>7</v>
      </c>
      <c r="O128" s="917" t="s">
        <v>3281</v>
      </c>
      <c r="P128" s="932" t="s">
        <v>3517</v>
      </c>
      <c r="Q128" s="919">
        <f t="shared" si="3"/>
        <v>-2</v>
      </c>
      <c r="R128" s="977">
        <f t="shared" si="3"/>
        <v>-2.2799999999999998</v>
      </c>
      <c r="S128" s="919">
        <f t="shared" si="4"/>
        <v>-2</v>
      </c>
      <c r="T128" s="977">
        <f t="shared" si="5"/>
        <v>-2.27</v>
      </c>
      <c r="U128" s="984" t="s">
        <v>545</v>
      </c>
      <c r="V128" s="928" t="s">
        <v>545</v>
      </c>
      <c r="W128" s="928" t="s">
        <v>545</v>
      </c>
      <c r="X128" s="982" t="s">
        <v>545</v>
      </c>
      <c r="Y128" s="980"/>
    </row>
    <row r="129" spans="1:25" ht="14.4" customHeight="1" x14ac:dyDescent="0.3">
      <c r="A129" s="948" t="s">
        <v>3518</v>
      </c>
      <c r="B129" s="943"/>
      <c r="C129" s="944"/>
      <c r="D129" s="933"/>
      <c r="E129" s="945"/>
      <c r="F129" s="946"/>
      <c r="G129" s="926"/>
      <c r="H129" s="938">
        <v>1</v>
      </c>
      <c r="I129" s="937">
        <v>1.21</v>
      </c>
      <c r="J129" s="927">
        <v>30</v>
      </c>
      <c r="K129" s="939">
        <v>1.04</v>
      </c>
      <c r="L129" s="938">
        <v>3</v>
      </c>
      <c r="M129" s="938">
        <v>27</v>
      </c>
      <c r="N129" s="940">
        <v>9</v>
      </c>
      <c r="O129" s="938" t="s">
        <v>3281</v>
      </c>
      <c r="P129" s="941" t="s">
        <v>3519</v>
      </c>
      <c r="Q129" s="942">
        <f t="shared" si="3"/>
        <v>1</v>
      </c>
      <c r="R129" s="978">
        <f t="shared" si="3"/>
        <v>1.21</v>
      </c>
      <c r="S129" s="942">
        <f t="shared" si="4"/>
        <v>1</v>
      </c>
      <c r="T129" s="978">
        <f t="shared" si="5"/>
        <v>1.21</v>
      </c>
      <c r="U129" s="985">
        <v>9</v>
      </c>
      <c r="V129" s="943">
        <v>30</v>
      </c>
      <c r="W129" s="943">
        <v>21</v>
      </c>
      <c r="X129" s="983">
        <v>3.3333333333333335</v>
      </c>
      <c r="Y129" s="981">
        <v>21</v>
      </c>
    </row>
    <row r="130" spans="1:25" ht="14.4" customHeight="1" x14ac:dyDescent="0.3">
      <c r="A130" s="947" t="s">
        <v>3520</v>
      </c>
      <c r="B130" s="928"/>
      <c r="C130" s="929"/>
      <c r="D130" s="930"/>
      <c r="E130" s="931"/>
      <c r="F130" s="911"/>
      <c r="G130" s="912"/>
      <c r="H130" s="913">
        <v>1</v>
      </c>
      <c r="I130" s="914">
        <v>1.69</v>
      </c>
      <c r="J130" s="915">
        <v>37</v>
      </c>
      <c r="K130" s="916">
        <v>1.05</v>
      </c>
      <c r="L130" s="917">
        <v>3</v>
      </c>
      <c r="M130" s="917">
        <v>27</v>
      </c>
      <c r="N130" s="918">
        <v>9</v>
      </c>
      <c r="O130" s="917" t="s">
        <v>3281</v>
      </c>
      <c r="P130" s="932" t="s">
        <v>3521</v>
      </c>
      <c r="Q130" s="919">
        <f t="shared" si="3"/>
        <v>1</v>
      </c>
      <c r="R130" s="977">
        <f t="shared" si="3"/>
        <v>1.69</v>
      </c>
      <c r="S130" s="919">
        <f t="shared" si="4"/>
        <v>1</v>
      </c>
      <c r="T130" s="977">
        <f t="shared" si="5"/>
        <v>1.69</v>
      </c>
      <c r="U130" s="984">
        <v>9</v>
      </c>
      <c r="V130" s="928">
        <v>37</v>
      </c>
      <c r="W130" s="928">
        <v>28</v>
      </c>
      <c r="X130" s="982">
        <v>4.1111111111111107</v>
      </c>
      <c r="Y130" s="980">
        <v>28</v>
      </c>
    </row>
    <row r="131" spans="1:25" ht="14.4" customHeight="1" x14ac:dyDescent="0.3">
      <c r="A131" s="947" t="s">
        <v>3522</v>
      </c>
      <c r="B131" s="928"/>
      <c r="C131" s="929"/>
      <c r="D131" s="930"/>
      <c r="E131" s="931">
        <v>1</v>
      </c>
      <c r="F131" s="911">
        <v>3</v>
      </c>
      <c r="G131" s="912">
        <v>22</v>
      </c>
      <c r="H131" s="913"/>
      <c r="I131" s="914"/>
      <c r="J131" s="920"/>
      <c r="K131" s="916">
        <v>3</v>
      </c>
      <c r="L131" s="917">
        <v>6</v>
      </c>
      <c r="M131" s="917">
        <v>54</v>
      </c>
      <c r="N131" s="918">
        <v>18</v>
      </c>
      <c r="O131" s="917" t="s">
        <v>3281</v>
      </c>
      <c r="P131" s="932" t="s">
        <v>3523</v>
      </c>
      <c r="Q131" s="919">
        <f t="shared" si="3"/>
        <v>0</v>
      </c>
      <c r="R131" s="977">
        <f t="shared" si="3"/>
        <v>0</v>
      </c>
      <c r="S131" s="919">
        <f t="shared" si="4"/>
        <v>-1</v>
      </c>
      <c r="T131" s="977">
        <f t="shared" si="5"/>
        <v>-3</v>
      </c>
      <c r="U131" s="984" t="s">
        <v>545</v>
      </c>
      <c r="V131" s="928" t="s">
        <v>545</v>
      </c>
      <c r="W131" s="928" t="s">
        <v>545</v>
      </c>
      <c r="X131" s="982" t="s">
        <v>545</v>
      </c>
      <c r="Y131" s="980"/>
    </row>
    <row r="132" spans="1:25" ht="14.4" customHeight="1" x14ac:dyDescent="0.3">
      <c r="A132" s="948" t="s">
        <v>3524</v>
      </c>
      <c r="B132" s="943"/>
      <c r="C132" s="944"/>
      <c r="D132" s="933"/>
      <c r="E132" s="936"/>
      <c r="F132" s="937"/>
      <c r="G132" s="925"/>
      <c r="H132" s="945">
        <v>1</v>
      </c>
      <c r="I132" s="946">
        <v>7</v>
      </c>
      <c r="J132" s="927">
        <v>42</v>
      </c>
      <c r="K132" s="939">
        <v>5.89</v>
      </c>
      <c r="L132" s="938">
        <v>7</v>
      </c>
      <c r="M132" s="938">
        <v>66</v>
      </c>
      <c r="N132" s="940">
        <v>22</v>
      </c>
      <c r="O132" s="938" t="s">
        <v>3281</v>
      </c>
      <c r="P132" s="941" t="s">
        <v>3525</v>
      </c>
      <c r="Q132" s="942">
        <f t="shared" si="3"/>
        <v>1</v>
      </c>
      <c r="R132" s="978">
        <f t="shared" si="3"/>
        <v>7</v>
      </c>
      <c r="S132" s="942">
        <f t="shared" si="4"/>
        <v>1</v>
      </c>
      <c r="T132" s="978">
        <f t="shared" si="5"/>
        <v>7</v>
      </c>
      <c r="U132" s="985">
        <v>22</v>
      </c>
      <c r="V132" s="943">
        <v>42</v>
      </c>
      <c r="W132" s="943">
        <v>20</v>
      </c>
      <c r="X132" s="983">
        <v>1.9090909090909092</v>
      </c>
      <c r="Y132" s="981">
        <v>20</v>
      </c>
    </row>
    <row r="133" spans="1:25" ht="14.4" customHeight="1" x14ac:dyDescent="0.3">
      <c r="A133" s="947" t="s">
        <v>3526</v>
      </c>
      <c r="B133" s="928">
        <v>3</v>
      </c>
      <c r="C133" s="929">
        <v>4.03</v>
      </c>
      <c r="D133" s="930">
        <v>25</v>
      </c>
      <c r="E133" s="931">
        <v>1</v>
      </c>
      <c r="F133" s="911">
        <v>1.43</v>
      </c>
      <c r="G133" s="912">
        <v>26</v>
      </c>
      <c r="H133" s="913">
        <v>2</v>
      </c>
      <c r="I133" s="914">
        <v>2.21</v>
      </c>
      <c r="J133" s="915">
        <v>22.5</v>
      </c>
      <c r="K133" s="916">
        <v>1.1100000000000001</v>
      </c>
      <c r="L133" s="917">
        <v>4</v>
      </c>
      <c r="M133" s="917">
        <v>33</v>
      </c>
      <c r="N133" s="918">
        <v>11</v>
      </c>
      <c r="O133" s="917" t="s">
        <v>3281</v>
      </c>
      <c r="P133" s="932" t="s">
        <v>3527</v>
      </c>
      <c r="Q133" s="919">
        <f t="shared" si="3"/>
        <v>-1</v>
      </c>
      <c r="R133" s="977">
        <f t="shared" si="3"/>
        <v>-1.8200000000000003</v>
      </c>
      <c r="S133" s="919">
        <f t="shared" si="4"/>
        <v>1</v>
      </c>
      <c r="T133" s="977">
        <f t="shared" si="5"/>
        <v>0.78</v>
      </c>
      <c r="U133" s="984">
        <v>22</v>
      </c>
      <c r="V133" s="928">
        <v>45</v>
      </c>
      <c r="W133" s="928">
        <v>23</v>
      </c>
      <c r="X133" s="982">
        <v>2.0454545454545454</v>
      </c>
      <c r="Y133" s="980">
        <v>23</v>
      </c>
    </row>
    <row r="134" spans="1:25" ht="14.4" customHeight="1" x14ac:dyDescent="0.3">
      <c r="A134" s="948" t="s">
        <v>3528</v>
      </c>
      <c r="B134" s="943">
        <v>2</v>
      </c>
      <c r="C134" s="944">
        <v>6.52</v>
      </c>
      <c r="D134" s="933">
        <v>53.5</v>
      </c>
      <c r="E134" s="936">
        <v>1</v>
      </c>
      <c r="F134" s="937">
        <v>2.11</v>
      </c>
      <c r="G134" s="925">
        <v>40</v>
      </c>
      <c r="H134" s="945">
        <v>3</v>
      </c>
      <c r="I134" s="946">
        <v>11.23</v>
      </c>
      <c r="J134" s="927">
        <v>51.7</v>
      </c>
      <c r="K134" s="939">
        <v>2.02</v>
      </c>
      <c r="L134" s="938">
        <v>4</v>
      </c>
      <c r="M134" s="938">
        <v>39</v>
      </c>
      <c r="N134" s="940">
        <v>13</v>
      </c>
      <c r="O134" s="938" t="s">
        <v>3281</v>
      </c>
      <c r="P134" s="941" t="s">
        <v>3529</v>
      </c>
      <c r="Q134" s="942">
        <f t="shared" ref="Q134:R141" si="6">H134-B134</f>
        <v>1</v>
      </c>
      <c r="R134" s="978">
        <f t="shared" si="6"/>
        <v>4.7100000000000009</v>
      </c>
      <c r="S134" s="942">
        <f t="shared" ref="S134:S141" si="7">H134-E134</f>
        <v>2</v>
      </c>
      <c r="T134" s="978">
        <f t="shared" ref="T134:T141" si="8">I134-F134</f>
        <v>9.120000000000001</v>
      </c>
      <c r="U134" s="985">
        <v>39</v>
      </c>
      <c r="V134" s="943">
        <v>155.10000000000002</v>
      </c>
      <c r="W134" s="943">
        <v>116.10000000000002</v>
      </c>
      <c r="X134" s="983">
        <v>3.9769230769230774</v>
      </c>
      <c r="Y134" s="981">
        <v>116</v>
      </c>
    </row>
    <row r="135" spans="1:25" ht="14.4" customHeight="1" x14ac:dyDescent="0.3">
      <c r="A135" s="947" t="s">
        <v>3530</v>
      </c>
      <c r="B135" s="928"/>
      <c r="C135" s="929"/>
      <c r="D135" s="930"/>
      <c r="E135" s="931"/>
      <c r="F135" s="911"/>
      <c r="G135" s="912"/>
      <c r="H135" s="913">
        <v>1</v>
      </c>
      <c r="I135" s="914">
        <v>2.7</v>
      </c>
      <c r="J135" s="915">
        <v>38</v>
      </c>
      <c r="K135" s="916">
        <v>0.59</v>
      </c>
      <c r="L135" s="917">
        <v>2</v>
      </c>
      <c r="M135" s="917">
        <v>21</v>
      </c>
      <c r="N135" s="918">
        <v>7</v>
      </c>
      <c r="O135" s="917" t="s">
        <v>3281</v>
      </c>
      <c r="P135" s="932" t="s">
        <v>3531</v>
      </c>
      <c r="Q135" s="919">
        <f t="shared" si="6"/>
        <v>1</v>
      </c>
      <c r="R135" s="977">
        <f t="shared" si="6"/>
        <v>2.7</v>
      </c>
      <c r="S135" s="919">
        <f t="shared" si="7"/>
        <v>1</v>
      </c>
      <c r="T135" s="977">
        <f t="shared" si="8"/>
        <v>2.7</v>
      </c>
      <c r="U135" s="984">
        <v>7</v>
      </c>
      <c r="V135" s="928">
        <v>38</v>
      </c>
      <c r="W135" s="928">
        <v>31</v>
      </c>
      <c r="X135" s="982">
        <v>5.4285714285714288</v>
      </c>
      <c r="Y135" s="980">
        <v>31</v>
      </c>
    </row>
    <row r="136" spans="1:25" ht="14.4" customHeight="1" x14ac:dyDescent="0.3">
      <c r="A136" s="947" t="s">
        <v>3532</v>
      </c>
      <c r="B136" s="928">
        <v>1</v>
      </c>
      <c r="C136" s="929">
        <v>0.75</v>
      </c>
      <c r="D136" s="930">
        <v>3</v>
      </c>
      <c r="E136" s="931"/>
      <c r="F136" s="911"/>
      <c r="G136" s="912"/>
      <c r="H136" s="913">
        <v>1</v>
      </c>
      <c r="I136" s="914">
        <v>0.75</v>
      </c>
      <c r="J136" s="915">
        <v>25</v>
      </c>
      <c r="K136" s="916">
        <v>0.75</v>
      </c>
      <c r="L136" s="917">
        <v>3</v>
      </c>
      <c r="M136" s="917">
        <v>30</v>
      </c>
      <c r="N136" s="918">
        <v>10</v>
      </c>
      <c r="O136" s="917" t="s">
        <v>3281</v>
      </c>
      <c r="P136" s="932" t="s">
        <v>3533</v>
      </c>
      <c r="Q136" s="919">
        <f t="shared" si="6"/>
        <v>0</v>
      </c>
      <c r="R136" s="977">
        <f t="shared" si="6"/>
        <v>0</v>
      </c>
      <c r="S136" s="919">
        <f t="shared" si="7"/>
        <v>1</v>
      </c>
      <c r="T136" s="977">
        <f t="shared" si="8"/>
        <v>0.75</v>
      </c>
      <c r="U136" s="984">
        <v>10</v>
      </c>
      <c r="V136" s="928">
        <v>25</v>
      </c>
      <c r="W136" s="928">
        <v>15</v>
      </c>
      <c r="X136" s="982">
        <v>2.5</v>
      </c>
      <c r="Y136" s="980">
        <v>15</v>
      </c>
    </row>
    <row r="137" spans="1:25" ht="14.4" customHeight="1" x14ac:dyDescent="0.3">
      <c r="A137" s="947" t="s">
        <v>3534</v>
      </c>
      <c r="B137" s="928"/>
      <c r="C137" s="929"/>
      <c r="D137" s="930"/>
      <c r="E137" s="913">
        <v>1</v>
      </c>
      <c r="F137" s="914">
        <v>1.04</v>
      </c>
      <c r="G137" s="920">
        <v>26</v>
      </c>
      <c r="H137" s="917"/>
      <c r="I137" s="911"/>
      <c r="J137" s="912"/>
      <c r="K137" s="916">
        <v>0.91</v>
      </c>
      <c r="L137" s="917">
        <v>3</v>
      </c>
      <c r="M137" s="917">
        <v>24</v>
      </c>
      <c r="N137" s="918">
        <v>8</v>
      </c>
      <c r="O137" s="917" t="s">
        <v>3281</v>
      </c>
      <c r="P137" s="932" t="s">
        <v>3535</v>
      </c>
      <c r="Q137" s="919">
        <f t="shared" si="6"/>
        <v>0</v>
      </c>
      <c r="R137" s="977">
        <f t="shared" si="6"/>
        <v>0</v>
      </c>
      <c r="S137" s="919">
        <f t="shared" si="7"/>
        <v>-1</v>
      </c>
      <c r="T137" s="977">
        <f t="shared" si="8"/>
        <v>-1.04</v>
      </c>
      <c r="U137" s="984" t="s">
        <v>545</v>
      </c>
      <c r="V137" s="928" t="s">
        <v>545</v>
      </c>
      <c r="W137" s="928" t="s">
        <v>545</v>
      </c>
      <c r="X137" s="982" t="s">
        <v>545</v>
      </c>
      <c r="Y137" s="980"/>
    </row>
    <row r="138" spans="1:25" ht="14.4" customHeight="1" x14ac:dyDescent="0.3">
      <c r="A138" s="947" t="s">
        <v>3536</v>
      </c>
      <c r="B138" s="928"/>
      <c r="C138" s="929"/>
      <c r="D138" s="930"/>
      <c r="E138" s="913">
        <v>1</v>
      </c>
      <c r="F138" s="914">
        <v>1.05</v>
      </c>
      <c r="G138" s="920">
        <v>13</v>
      </c>
      <c r="H138" s="917"/>
      <c r="I138" s="911"/>
      <c r="J138" s="912"/>
      <c r="K138" s="916">
        <v>2.25</v>
      </c>
      <c r="L138" s="917">
        <v>28</v>
      </c>
      <c r="M138" s="917">
        <v>34</v>
      </c>
      <c r="N138" s="918">
        <v>31</v>
      </c>
      <c r="O138" s="917" t="s">
        <v>3281</v>
      </c>
      <c r="P138" s="932" t="s">
        <v>3537</v>
      </c>
      <c r="Q138" s="919">
        <f t="shared" si="6"/>
        <v>0</v>
      </c>
      <c r="R138" s="977">
        <f t="shared" si="6"/>
        <v>0</v>
      </c>
      <c r="S138" s="919">
        <f t="shared" si="7"/>
        <v>-1</v>
      </c>
      <c r="T138" s="977">
        <f t="shared" si="8"/>
        <v>-1.05</v>
      </c>
      <c r="U138" s="984" t="s">
        <v>545</v>
      </c>
      <c r="V138" s="928" t="s">
        <v>545</v>
      </c>
      <c r="W138" s="928" t="s">
        <v>545</v>
      </c>
      <c r="X138" s="982" t="s">
        <v>545</v>
      </c>
      <c r="Y138" s="980"/>
    </row>
    <row r="139" spans="1:25" ht="14.4" customHeight="1" x14ac:dyDescent="0.3">
      <c r="A139" s="947" t="s">
        <v>3538</v>
      </c>
      <c r="B139" s="928"/>
      <c r="C139" s="929"/>
      <c r="D139" s="930"/>
      <c r="E139" s="913">
        <v>1</v>
      </c>
      <c r="F139" s="914">
        <v>9.14</v>
      </c>
      <c r="G139" s="920">
        <v>25</v>
      </c>
      <c r="H139" s="917"/>
      <c r="I139" s="911"/>
      <c r="J139" s="912"/>
      <c r="K139" s="916">
        <v>9.14</v>
      </c>
      <c r="L139" s="917">
        <v>7</v>
      </c>
      <c r="M139" s="917">
        <v>66</v>
      </c>
      <c r="N139" s="918">
        <v>22</v>
      </c>
      <c r="O139" s="917" t="s">
        <v>3281</v>
      </c>
      <c r="P139" s="932" t="s">
        <v>3539</v>
      </c>
      <c r="Q139" s="919">
        <f t="shared" si="6"/>
        <v>0</v>
      </c>
      <c r="R139" s="977">
        <f t="shared" si="6"/>
        <v>0</v>
      </c>
      <c r="S139" s="919">
        <f t="shared" si="7"/>
        <v>-1</v>
      </c>
      <c r="T139" s="977">
        <f t="shared" si="8"/>
        <v>-9.14</v>
      </c>
      <c r="U139" s="984" t="s">
        <v>545</v>
      </c>
      <c r="V139" s="928" t="s">
        <v>545</v>
      </c>
      <c r="W139" s="928" t="s">
        <v>545</v>
      </c>
      <c r="X139" s="982" t="s">
        <v>545</v>
      </c>
      <c r="Y139" s="980"/>
    </row>
    <row r="140" spans="1:25" ht="14.4" customHeight="1" x14ac:dyDescent="0.3">
      <c r="A140" s="947" t="s">
        <v>3540</v>
      </c>
      <c r="B140" s="928"/>
      <c r="C140" s="929"/>
      <c r="D140" s="930"/>
      <c r="E140" s="913">
        <v>1</v>
      </c>
      <c r="F140" s="914">
        <v>0.89</v>
      </c>
      <c r="G140" s="920">
        <v>21</v>
      </c>
      <c r="H140" s="917"/>
      <c r="I140" s="911"/>
      <c r="J140" s="912"/>
      <c r="K140" s="916">
        <v>0.89</v>
      </c>
      <c r="L140" s="917">
        <v>3</v>
      </c>
      <c r="M140" s="917">
        <v>24</v>
      </c>
      <c r="N140" s="918">
        <v>8</v>
      </c>
      <c r="O140" s="917" t="s">
        <v>3281</v>
      </c>
      <c r="P140" s="932" t="s">
        <v>3541</v>
      </c>
      <c r="Q140" s="919">
        <f t="shared" si="6"/>
        <v>0</v>
      </c>
      <c r="R140" s="977">
        <f t="shared" si="6"/>
        <v>0</v>
      </c>
      <c r="S140" s="919">
        <f t="shared" si="7"/>
        <v>-1</v>
      </c>
      <c r="T140" s="977">
        <f t="shared" si="8"/>
        <v>-0.89</v>
      </c>
      <c r="U140" s="984" t="s">
        <v>545</v>
      </c>
      <c r="V140" s="928" t="s">
        <v>545</v>
      </c>
      <c r="W140" s="928" t="s">
        <v>545</v>
      </c>
      <c r="X140" s="982" t="s">
        <v>545</v>
      </c>
      <c r="Y140" s="980"/>
    </row>
    <row r="141" spans="1:25" ht="14.4" customHeight="1" thickBot="1" x14ac:dyDescent="0.35">
      <c r="A141" s="964" t="s">
        <v>3542</v>
      </c>
      <c r="B141" s="965">
        <v>1</v>
      </c>
      <c r="C141" s="966">
        <v>3.17</v>
      </c>
      <c r="D141" s="967">
        <v>49</v>
      </c>
      <c r="E141" s="968"/>
      <c r="F141" s="969"/>
      <c r="G141" s="970"/>
      <c r="H141" s="971"/>
      <c r="I141" s="969"/>
      <c r="J141" s="970"/>
      <c r="K141" s="972">
        <v>2.2599999999999998</v>
      </c>
      <c r="L141" s="971">
        <v>4</v>
      </c>
      <c r="M141" s="971">
        <v>39</v>
      </c>
      <c r="N141" s="973">
        <v>13</v>
      </c>
      <c r="O141" s="971" t="s">
        <v>3281</v>
      </c>
      <c r="P141" s="974" t="s">
        <v>3543</v>
      </c>
      <c r="Q141" s="975">
        <f t="shared" si="6"/>
        <v>-1</v>
      </c>
      <c r="R141" s="979">
        <f t="shared" si="6"/>
        <v>-3.17</v>
      </c>
      <c r="S141" s="975">
        <f t="shared" si="7"/>
        <v>0</v>
      </c>
      <c r="T141" s="979">
        <f t="shared" si="8"/>
        <v>0</v>
      </c>
      <c r="U141" s="989" t="s">
        <v>545</v>
      </c>
      <c r="V141" s="990" t="s">
        <v>545</v>
      </c>
      <c r="W141" s="990" t="s">
        <v>545</v>
      </c>
      <c r="X141" s="991" t="s">
        <v>545</v>
      </c>
      <c r="Y141" s="992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42:Q1048576">
    <cfRule type="cellIs" dxfId="14" priority="11" stopIfTrue="1" operator="lessThan">
      <formula>0</formula>
    </cfRule>
  </conditionalFormatting>
  <conditionalFormatting sqref="W142:W1048576">
    <cfRule type="cellIs" dxfId="13" priority="10" stopIfTrue="1" operator="greaterThan">
      <formula>0</formula>
    </cfRule>
  </conditionalFormatting>
  <conditionalFormatting sqref="X142:X1048576">
    <cfRule type="cellIs" dxfId="12" priority="9" stopIfTrue="1" operator="greaterThan">
      <formula>1</formula>
    </cfRule>
  </conditionalFormatting>
  <conditionalFormatting sqref="X142:X1048576">
    <cfRule type="cellIs" dxfId="11" priority="6" stopIfTrue="1" operator="greaterThan">
      <formula>1</formula>
    </cfRule>
  </conditionalFormatting>
  <conditionalFormatting sqref="W142:W1048576">
    <cfRule type="cellIs" dxfId="10" priority="7" stopIfTrue="1" operator="greaterThan">
      <formula>0</formula>
    </cfRule>
  </conditionalFormatting>
  <conditionalFormatting sqref="Q142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41">
    <cfRule type="cellIs" dxfId="7" priority="4" stopIfTrue="1" operator="lessThan">
      <formula>0</formula>
    </cfRule>
  </conditionalFormatting>
  <conditionalFormatting sqref="X5:X141">
    <cfRule type="cellIs" dxfId="6" priority="2" stopIfTrue="1" operator="greaterThan">
      <formula>1</formula>
    </cfRule>
  </conditionalFormatting>
  <conditionalFormatting sqref="W5:W141">
    <cfRule type="cellIs" dxfId="5" priority="3" stopIfTrue="1" operator="greaterThan">
      <formula>0</formula>
    </cfRule>
  </conditionalFormatting>
  <conditionalFormatting sqref="S5:S141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400349</v>
      </c>
      <c r="C3" s="344">
        <f t="shared" ref="C3:L3" si="0">SUBTOTAL(9,C6:C1048576)</f>
        <v>11.453273282752971</v>
      </c>
      <c r="D3" s="344">
        <f t="shared" si="0"/>
        <v>543736</v>
      </c>
      <c r="E3" s="344">
        <f t="shared" si="0"/>
        <v>8</v>
      </c>
      <c r="F3" s="344">
        <f t="shared" si="0"/>
        <v>508160</v>
      </c>
      <c r="G3" s="347">
        <f>IF(D3&lt;&gt;0,F3/D3,"")</f>
        <v>0.93457118895934788</v>
      </c>
      <c r="H3" s="343">
        <f t="shared" si="0"/>
        <v>49856.549999999996</v>
      </c>
      <c r="I3" s="344">
        <f t="shared" si="0"/>
        <v>12.132587334661924</v>
      </c>
      <c r="J3" s="344">
        <f t="shared" si="0"/>
        <v>24816.989999999998</v>
      </c>
      <c r="K3" s="344">
        <f t="shared" si="0"/>
        <v>2</v>
      </c>
      <c r="L3" s="344">
        <f t="shared" si="0"/>
        <v>26020.63</v>
      </c>
      <c r="M3" s="345">
        <f>IF(J3&lt;&gt;0,L3/J3,"")</f>
        <v>1.048500644115181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3"/>
      <c r="B5" s="994">
        <v>2015</v>
      </c>
      <c r="C5" s="995"/>
      <c r="D5" s="995">
        <v>2017</v>
      </c>
      <c r="E5" s="995"/>
      <c r="F5" s="995">
        <v>2018</v>
      </c>
      <c r="G5" s="905" t="s">
        <v>2</v>
      </c>
      <c r="H5" s="994">
        <v>2015</v>
      </c>
      <c r="I5" s="995"/>
      <c r="J5" s="995">
        <v>2017</v>
      </c>
      <c r="K5" s="995"/>
      <c r="L5" s="995">
        <v>2018</v>
      </c>
      <c r="M5" s="905" t="s">
        <v>2</v>
      </c>
    </row>
    <row r="6" spans="1:13" ht="14.4" customHeight="1" x14ac:dyDescent="0.3">
      <c r="A6" s="856" t="s">
        <v>3545</v>
      </c>
      <c r="B6" s="887">
        <v>7252</v>
      </c>
      <c r="C6" s="825">
        <v>0.19955971381397908</v>
      </c>
      <c r="D6" s="887">
        <v>36340</v>
      </c>
      <c r="E6" s="825">
        <v>1</v>
      </c>
      <c r="F6" s="887">
        <v>22881</v>
      </c>
      <c r="G6" s="830">
        <v>0.62963676389653278</v>
      </c>
      <c r="H6" s="887">
        <v>15772.779999999999</v>
      </c>
      <c r="I6" s="825">
        <v>0.72253367183055106</v>
      </c>
      <c r="J6" s="887">
        <v>21829.82</v>
      </c>
      <c r="K6" s="825">
        <v>1</v>
      </c>
      <c r="L6" s="887">
        <v>16894.170000000002</v>
      </c>
      <c r="M6" s="231">
        <v>0.77390331207495078</v>
      </c>
    </row>
    <row r="7" spans="1:13" ht="14.4" customHeight="1" x14ac:dyDescent="0.3">
      <c r="A7" s="857" t="s">
        <v>3178</v>
      </c>
      <c r="B7" s="889">
        <v>29016</v>
      </c>
      <c r="C7" s="832">
        <v>0.65426503416086046</v>
      </c>
      <c r="D7" s="889">
        <v>44349</v>
      </c>
      <c r="E7" s="832">
        <v>1</v>
      </c>
      <c r="F7" s="889">
        <v>50246</v>
      </c>
      <c r="G7" s="837">
        <v>1.1329680488849805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3546</v>
      </c>
      <c r="B8" s="889">
        <v>140201</v>
      </c>
      <c r="C8" s="832">
        <v>0.661400347209118</v>
      </c>
      <c r="D8" s="889">
        <v>211976</v>
      </c>
      <c r="E8" s="832">
        <v>1</v>
      </c>
      <c r="F8" s="889">
        <v>175690</v>
      </c>
      <c r="G8" s="837">
        <v>0.82882024380118502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3547</v>
      </c>
      <c r="B9" s="889">
        <v>119586</v>
      </c>
      <c r="C9" s="832">
        <v>1.3235274586625938</v>
      </c>
      <c r="D9" s="889">
        <v>90354</v>
      </c>
      <c r="E9" s="832">
        <v>1</v>
      </c>
      <c r="F9" s="889">
        <v>72802</v>
      </c>
      <c r="G9" s="837">
        <v>0.80574185979591384</v>
      </c>
      <c r="H9" s="889">
        <v>34083.769999999997</v>
      </c>
      <c r="I9" s="832">
        <v>11.410053662831373</v>
      </c>
      <c r="J9" s="889">
        <v>2987.17</v>
      </c>
      <c r="K9" s="832">
        <v>1</v>
      </c>
      <c r="L9" s="889">
        <v>9126.4599999999991</v>
      </c>
      <c r="M9" s="838">
        <v>3.0552194886799207</v>
      </c>
    </row>
    <row r="10" spans="1:13" ht="14.4" customHeight="1" x14ac:dyDescent="0.3">
      <c r="A10" s="857" t="s">
        <v>3548</v>
      </c>
      <c r="B10" s="889">
        <v>13959</v>
      </c>
      <c r="C10" s="832">
        <v>7.2514285714285718</v>
      </c>
      <c r="D10" s="889">
        <v>1925</v>
      </c>
      <c r="E10" s="832">
        <v>1</v>
      </c>
      <c r="F10" s="889">
        <v>4248</v>
      </c>
      <c r="G10" s="837">
        <v>2.2067532467532467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3549</v>
      </c>
      <c r="B11" s="889">
        <v>1096</v>
      </c>
      <c r="C11" s="832">
        <v>0.79076479076479078</v>
      </c>
      <c r="D11" s="889">
        <v>1386</v>
      </c>
      <c r="E11" s="832">
        <v>1</v>
      </c>
      <c r="F11" s="889">
        <v>7207</v>
      </c>
      <c r="G11" s="837">
        <v>5.1998556998557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3550</v>
      </c>
      <c r="B12" s="889">
        <v>89239</v>
      </c>
      <c r="C12" s="832">
        <v>0.57232736671305706</v>
      </c>
      <c r="D12" s="889">
        <v>155923</v>
      </c>
      <c r="E12" s="832">
        <v>1</v>
      </c>
      <c r="F12" s="889">
        <v>172698</v>
      </c>
      <c r="G12" s="837">
        <v>1.1075851542107322</v>
      </c>
      <c r="H12" s="889"/>
      <c r="I12" s="832"/>
      <c r="J12" s="889"/>
      <c r="K12" s="832"/>
      <c r="L12" s="889"/>
      <c r="M12" s="838"/>
    </row>
    <row r="13" spans="1:13" ht="14.4" customHeight="1" thickBot="1" x14ac:dyDescent="0.35">
      <c r="A13" s="893" t="s">
        <v>3551</v>
      </c>
      <c r="B13" s="891"/>
      <c r="C13" s="840"/>
      <c r="D13" s="891">
        <v>1483</v>
      </c>
      <c r="E13" s="840">
        <v>1</v>
      </c>
      <c r="F13" s="891">
        <v>2388</v>
      </c>
      <c r="G13" s="845">
        <v>1.6102494942683749</v>
      </c>
      <c r="H13" s="891"/>
      <c r="I13" s="840"/>
      <c r="J13" s="891"/>
      <c r="K13" s="840"/>
      <c r="L13" s="891"/>
      <c r="M13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1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4078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3105.39</v>
      </c>
      <c r="G3" s="211">
        <f t="shared" si="0"/>
        <v>450205.54999999993</v>
      </c>
      <c r="H3" s="212"/>
      <c r="I3" s="212"/>
      <c r="J3" s="207">
        <f t="shared" si="0"/>
        <v>4539.57</v>
      </c>
      <c r="K3" s="211">
        <f t="shared" si="0"/>
        <v>568552.99</v>
      </c>
      <c r="L3" s="212"/>
      <c r="M3" s="212"/>
      <c r="N3" s="207">
        <f t="shared" si="0"/>
        <v>3715.74</v>
      </c>
      <c r="O3" s="211">
        <f t="shared" si="0"/>
        <v>534180.63</v>
      </c>
      <c r="P3" s="177">
        <f>IF(K3=0,"",O3/K3)</f>
        <v>0.93954413994023678</v>
      </c>
      <c r="Q3" s="209">
        <f>IF(N3=0,"",O3/N3)</f>
        <v>143.76157373766733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3552</v>
      </c>
      <c r="B6" s="825" t="s">
        <v>3553</v>
      </c>
      <c r="C6" s="825" t="s">
        <v>3100</v>
      </c>
      <c r="D6" s="825" t="s">
        <v>3554</v>
      </c>
      <c r="E6" s="825" t="s">
        <v>3555</v>
      </c>
      <c r="F6" s="225"/>
      <c r="G6" s="225"/>
      <c r="H6" s="225"/>
      <c r="I6" s="225"/>
      <c r="J6" s="225">
        <v>0.85</v>
      </c>
      <c r="K6" s="225">
        <v>1708.19</v>
      </c>
      <c r="L6" s="225">
        <v>1</v>
      </c>
      <c r="M6" s="225">
        <v>2009.6352941176472</v>
      </c>
      <c r="N6" s="225"/>
      <c r="O6" s="225"/>
      <c r="P6" s="830"/>
      <c r="Q6" s="848"/>
    </row>
    <row r="7" spans="1:17" ht="14.4" customHeight="1" x14ac:dyDescent="0.3">
      <c r="A7" s="831" t="s">
        <v>3552</v>
      </c>
      <c r="B7" s="832" t="s">
        <v>3553</v>
      </c>
      <c r="C7" s="832" t="s">
        <v>3100</v>
      </c>
      <c r="D7" s="832" t="s">
        <v>3556</v>
      </c>
      <c r="E7" s="832" t="s">
        <v>3557</v>
      </c>
      <c r="F7" s="849"/>
      <c r="G7" s="849"/>
      <c r="H7" s="849"/>
      <c r="I7" s="849"/>
      <c r="J7" s="849"/>
      <c r="K7" s="849"/>
      <c r="L7" s="849"/>
      <c r="M7" s="849"/>
      <c r="N7" s="849">
        <v>0.45</v>
      </c>
      <c r="O7" s="849">
        <v>818.57</v>
      </c>
      <c r="P7" s="837"/>
      <c r="Q7" s="850">
        <v>1819.0444444444445</v>
      </c>
    </row>
    <row r="8" spans="1:17" ht="14.4" customHeight="1" x14ac:dyDescent="0.3">
      <c r="A8" s="831" t="s">
        <v>3552</v>
      </c>
      <c r="B8" s="832" t="s">
        <v>3553</v>
      </c>
      <c r="C8" s="832" t="s">
        <v>3100</v>
      </c>
      <c r="D8" s="832" t="s">
        <v>3558</v>
      </c>
      <c r="E8" s="832" t="s">
        <v>3559</v>
      </c>
      <c r="F8" s="849"/>
      <c r="G8" s="849"/>
      <c r="H8" s="849"/>
      <c r="I8" s="849"/>
      <c r="J8" s="849">
        <v>0.05</v>
      </c>
      <c r="K8" s="849">
        <v>45.19</v>
      </c>
      <c r="L8" s="849">
        <v>1</v>
      </c>
      <c r="M8" s="849">
        <v>903.8</v>
      </c>
      <c r="N8" s="849"/>
      <c r="O8" s="849"/>
      <c r="P8" s="837"/>
      <c r="Q8" s="850"/>
    </row>
    <row r="9" spans="1:17" ht="14.4" customHeight="1" x14ac:dyDescent="0.3">
      <c r="A9" s="831" t="s">
        <v>3552</v>
      </c>
      <c r="B9" s="832" t="s">
        <v>3553</v>
      </c>
      <c r="C9" s="832" t="s">
        <v>3242</v>
      </c>
      <c r="D9" s="832" t="s">
        <v>3560</v>
      </c>
      <c r="E9" s="832" t="s">
        <v>3561</v>
      </c>
      <c r="F9" s="849">
        <v>300</v>
      </c>
      <c r="G9" s="849">
        <v>1575</v>
      </c>
      <c r="H9" s="849">
        <v>1.2220670391061452</v>
      </c>
      <c r="I9" s="849">
        <v>5.25</v>
      </c>
      <c r="J9" s="849">
        <v>180</v>
      </c>
      <c r="K9" s="849">
        <v>1288.8</v>
      </c>
      <c r="L9" s="849">
        <v>1</v>
      </c>
      <c r="M9" s="849">
        <v>7.16</v>
      </c>
      <c r="N9" s="849">
        <v>540</v>
      </c>
      <c r="O9" s="849">
        <v>3882.6000000000004</v>
      </c>
      <c r="P9" s="837">
        <v>3.0125698324022352</v>
      </c>
      <c r="Q9" s="850">
        <v>7.19</v>
      </c>
    </row>
    <row r="10" spans="1:17" ht="14.4" customHeight="1" x14ac:dyDescent="0.3">
      <c r="A10" s="831" t="s">
        <v>3552</v>
      </c>
      <c r="B10" s="832" t="s">
        <v>3553</v>
      </c>
      <c r="C10" s="832" t="s">
        <v>3242</v>
      </c>
      <c r="D10" s="832" t="s">
        <v>3562</v>
      </c>
      <c r="E10" s="832" t="s">
        <v>3563</v>
      </c>
      <c r="F10" s="849">
        <v>495</v>
      </c>
      <c r="G10" s="849">
        <v>9870.2999999999993</v>
      </c>
      <c r="H10" s="849"/>
      <c r="I10" s="849">
        <v>19.939999999999998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3552</v>
      </c>
      <c r="B11" s="832" t="s">
        <v>3553</v>
      </c>
      <c r="C11" s="832" t="s">
        <v>3242</v>
      </c>
      <c r="D11" s="832" t="s">
        <v>3564</v>
      </c>
      <c r="E11" s="832" t="s">
        <v>3565</v>
      </c>
      <c r="F11" s="849">
        <v>2</v>
      </c>
      <c r="G11" s="849">
        <v>4327.4799999999996</v>
      </c>
      <c r="H11" s="849"/>
      <c r="I11" s="849">
        <v>2163.7399999999998</v>
      </c>
      <c r="J11" s="849"/>
      <c r="K11" s="849"/>
      <c r="L11" s="849"/>
      <c r="M11" s="849"/>
      <c r="N11" s="849">
        <v>2</v>
      </c>
      <c r="O11" s="849">
        <v>4055.78</v>
      </c>
      <c r="P11" s="837"/>
      <c r="Q11" s="850">
        <v>2027.89</v>
      </c>
    </row>
    <row r="12" spans="1:17" ht="14.4" customHeight="1" x14ac:dyDescent="0.3">
      <c r="A12" s="831" t="s">
        <v>3552</v>
      </c>
      <c r="B12" s="832" t="s">
        <v>3553</v>
      </c>
      <c r="C12" s="832" t="s">
        <v>3242</v>
      </c>
      <c r="D12" s="832" t="s">
        <v>3566</v>
      </c>
      <c r="E12" s="832" t="s">
        <v>3567</v>
      </c>
      <c r="F12" s="849"/>
      <c r="G12" s="849"/>
      <c r="H12" s="849"/>
      <c r="I12" s="849"/>
      <c r="J12" s="849">
        <v>665</v>
      </c>
      <c r="K12" s="849">
        <v>2507.0500000000002</v>
      </c>
      <c r="L12" s="849">
        <v>1</v>
      </c>
      <c r="M12" s="849">
        <v>3.7700000000000005</v>
      </c>
      <c r="N12" s="849"/>
      <c r="O12" s="849"/>
      <c r="P12" s="837"/>
      <c r="Q12" s="850"/>
    </row>
    <row r="13" spans="1:17" ht="14.4" customHeight="1" x14ac:dyDescent="0.3">
      <c r="A13" s="831" t="s">
        <v>3552</v>
      </c>
      <c r="B13" s="832" t="s">
        <v>3553</v>
      </c>
      <c r="C13" s="832" t="s">
        <v>3242</v>
      </c>
      <c r="D13" s="832" t="s">
        <v>3568</v>
      </c>
      <c r="E13" s="832" t="s">
        <v>3569</v>
      </c>
      <c r="F13" s="849"/>
      <c r="G13" s="849"/>
      <c r="H13" s="849"/>
      <c r="I13" s="849"/>
      <c r="J13" s="849">
        <v>488</v>
      </c>
      <c r="K13" s="849">
        <v>16280.59</v>
      </c>
      <c r="L13" s="849">
        <v>1</v>
      </c>
      <c r="M13" s="849">
        <v>33.361864754098363</v>
      </c>
      <c r="N13" s="849">
        <v>238</v>
      </c>
      <c r="O13" s="849">
        <v>8137.22</v>
      </c>
      <c r="P13" s="837">
        <v>0.4998111247811044</v>
      </c>
      <c r="Q13" s="850">
        <v>34.19</v>
      </c>
    </row>
    <row r="14" spans="1:17" ht="14.4" customHeight="1" x14ac:dyDescent="0.3">
      <c r="A14" s="831" t="s">
        <v>3552</v>
      </c>
      <c r="B14" s="832" t="s">
        <v>3553</v>
      </c>
      <c r="C14" s="832" t="s">
        <v>3095</v>
      </c>
      <c r="D14" s="832" t="s">
        <v>3570</v>
      </c>
      <c r="E14" s="832" t="s">
        <v>3571</v>
      </c>
      <c r="F14" s="849">
        <v>1</v>
      </c>
      <c r="G14" s="849">
        <v>681</v>
      </c>
      <c r="H14" s="849"/>
      <c r="I14" s="849">
        <v>681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3552</v>
      </c>
      <c r="B15" s="832" t="s">
        <v>3553</v>
      </c>
      <c r="C15" s="832" t="s">
        <v>3095</v>
      </c>
      <c r="D15" s="832" t="s">
        <v>3570</v>
      </c>
      <c r="E15" s="832" t="s">
        <v>3572</v>
      </c>
      <c r="F15" s="849">
        <v>1</v>
      </c>
      <c r="G15" s="849">
        <v>681</v>
      </c>
      <c r="H15" s="849"/>
      <c r="I15" s="849">
        <v>681</v>
      </c>
      <c r="J15" s="849"/>
      <c r="K15" s="849"/>
      <c r="L15" s="849"/>
      <c r="M15" s="849"/>
      <c r="N15" s="849">
        <v>2</v>
      </c>
      <c r="O15" s="849">
        <v>1364</v>
      </c>
      <c r="P15" s="837"/>
      <c r="Q15" s="850">
        <v>682</v>
      </c>
    </row>
    <row r="16" spans="1:17" ht="14.4" customHeight="1" x14ac:dyDescent="0.3">
      <c r="A16" s="831" t="s">
        <v>3552</v>
      </c>
      <c r="B16" s="832" t="s">
        <v>3553</v>
      </c>
      <c r="C16" s="832" t="s">
        <v>3095</v>
      </c>
      <c r="D16" s="832" t="s">
        <v>3573</v>
      </c>
      <c r="E16" s="832" t="s">
        <v>3574</v>
      </c>
      <c r="F16" s="849">
        <v>1</v>
      </c>
      <c r="G16" s="849">
        <v>1825</v>
      </c>
      <c r="H16" s="849">
        <v>0.5</v>
      </c>
      <c r="I16" s="849">
        <v>1825</v>
      </c>
      <c r="J16" s="849">
        <v>2</v>
      </c>
      <c r="K16" s="849">
        <v>3650</v>
      </c>
      <c r="L16" s="849">
        <v>1</v>
      </c>
      <c r="M16" s="849">
        <v>1825</v>
      </c>
      <c r="N16" s="849">
        <v>1</v>
      </c>
      <c r="O16" s="849">
        <v>1826</v>
      </c>
      <c r="P16" s="837">
        <v>0.50027397260273976</v>
      </c>
      <c r="Q16" s="850">
        <v>1826</v>
      </c>
    </row>
    <row r="17" spans="1:17" ht="14.4" customHeight="1" x14ac:dyDescent="0.3">
      <c r="A17" s="831" t="s">
        <v>3552</v>
      </c>
      <c r="B17" s="832" t="s">
        <v>3553</v>
      </c>
      <c r="C17" s="832" t="s">
        <v>3095</v>
      </c>
      <c r="D17" s="832" t="s">
        <v>3573</v>
      </c>
      <c r="E17" s="832" t="s">
        <v>3575</v>
      </c>
      <c r="F17" s="849"/>
      <c r="G17" s="849"/>
      <c r="H17" s="849"/>
      <c r="I17" s="849"/>
      <c r="J17" s="849">
        <v>1</v>
      </c>
      <c r="K17" s="849">
        <v>1825</v>
      </c>
      <c r="L17" s="849">
        <v>1</v>
      </c>
      <c r="M17" s="849">
        <v>1825</v>
      </c>
      <c r="N17" s="849">
        <v>2</v>
      </c>
      <c r="O17" s="849">
        <v>3652</v>
      </c>
      <c r="P17" s="837">
        <v>2.001095890410959</v>
      </c>
      <c r="Q17" s="850">
        <v>1826</v>
      </c>
    </row>
    <row r="18" spans="1:17" ht="14.4" customHeight="1" x14ac:dyDescent="0.3">
      <c r="A18" s="831" t="s">
        <v>3552</v>
      </c>
      <c r="B18" s="832" t="s">
        <v>3553</v>
      </c>
      <c r="C18" s="832" t="s">
        <v>3095</v>
      </c>
      <c r="D18" s="832" t="s">
        <v>3576</v>
      </c>
      <c r="E18" s="832" t="s">
        <v>3577</v>
      </c>
      <c r="F18" s="849"/>
      <c r="G18" s="849"/>
      <c r="H18" s="849"/>
      <c r="I18" s="849"/>
      <c r="J18" s="849">
        <v>1</v>
      </c>
      <c r="K18" s="849">
        <v>14507</v>
      </c>
      <c r="L18" s="849">
        <v>1</v>
      </c>
      <c r="M18" s="849">
        <v>14507</v>
      </c>
      <c r="N18" s="849">
        <v>1</v>
      </c>
      <c r="O18" s="849">
        <v>14509</v>
      </c>
      <c r="P18" s="837">
        <v>1.0001378644792169</v>
      </c>
      <c r="Q18" s="850">
        <v>14509</v>
      </c>
    </row>
    <row r="19" spans="1:17" ht="14.4" customHeight="1" x14ac:dyDescent="0.3">
      <c r="A19" s="831" t="s">
        <v>3552</v>
      </c>
      <c r="B19" s="832" t="s">
        <v>3553</v>
      </c>
      <c r="C19" s="832" t="s">
        <v>3095</v>
      </c>
      <c r="D19" s="832" t="s">
        <v>3576</v>
      </c>
      <c r="E19" s="832" t="s">
        <v>3578</v>
      </c>
      <c r="F19" s="849"/>
      <c r="G19" s="849"/>
      <c r="H19" s="849"/>
      <c r="I19" s="849"/>
      <c r="J19" s="849">
        <v>1</v>
      </c>
      <c r="K19" s="849">
        <v>14507</v>
      </c>
      <c r="L19" s="849">
        <v>1</v>
      </c>
      <c r="M19" s="849">
        <v>14507</v>
      </c>
      <c r="N19" s="849"/>
      <c r="O19" s="849"/>
      <c r="P19" s="837"/>
      <c r="Q19" s="850"/>
    </row>
    <row r="20" spans="1:17" ht="14.4" customHeight="1" x14ac:dyDescent="0.3">
      <c r="A20" s="831" t="s">
        <v>3552</v>
      </c>
      <c r="B20" s="832" t="s">
        <v>3553</v>
      </c>
      <c r="C20" s="832" t="s">
        <v>3095</v>
      </c>
      <c r="D20" s="832" t="s">
        <v>3579</v>
      </c>
      <c r="E20" s="832" t="s">
        <v>3580</v>
      </c>
      <c r="F20" s="849"/>
      <c r="G20" s="849"/>
      <c r="H20" s="849"/>
      <c r="I20" s="849"/>
      <c r="J20" s="849">
        <v>1</v>
      </c>
      <c r="K20" s="849">
        <v>1342</v>
      </c>
      <c r="L20" s="849">
        <v>1</v>
      </c>
      <c r="M20" s="849">
        <v>1342</v>
      </c>
      <c r="N20" s="849"/>
      <c r="O20" s="849"/>
      <c r="P20" s="837"/>
      <c r="Q20" s="850"/>
    </row>
    <row r="21" spans="1:17" ht="14.4" customHeight="1" x14ac:dyDescent="0.3">
      <c r="A21" s="831" t="s">
        <v>3552</v>
      </c>
      <c r="B21" s="832" t="s">
        <v>3553</v>
      </c>
      <c r="C21" s="832" t="s">
        <v>3095</v>
      </c>
      <c r="D21" s="832" t="s">
        <v>3581</v>
      </c>
      <c r="E21" s="832" t="s">
        <v>3582</v>
      </c>
      <c r="F21" s="849">
        <v>1</v>
      </c>
      <c r="G21" s="849">
        <v>509</v>
      </c>
      <c r="H21" s="849"/>
      <c r="I21" s="849">
        <v>509</v>
      </c>
      <c r="J21" s="849"/>
      <c r="K21" s="849"/>
      <c r="L21" s="849"/>
      <c r="M21" s="849"/>
      <c r="N21" s="849">
        <v>1</v>
      </c>
      <c r="O21" s="849">
        <v>510</v>
      </c>
      <c r="P21" s="837"/>
      <c r="Q21" s="850">
        <v>510</v>
      </c>
    </row>
    <row r="22" spans="1:17" ht="14.4" customHeight="1" x14ac:dyDescent="0.3">
      <c r="A22" s="831" t="s">
        <v>3552</v>
      </c>
      <c r="B22" s="832" t="s">
        <v>3553</v>
      </c>
      <c r="C22" s="832" t="s">
        <v>3095</v>
      </c>
      <c r="D22" s="832" t="s">
        <v>3581</v>
      </c>
      <c r="E22" s="832" t="s">
        <v>3583</v>
      </c>
      <c r="F22" s="849">
        <v>1</v>
      </c>
      <c r="G22" s="849">
        <v>509</v>
      </c>
      <c r="H22" s="849">
        <v>1</v>
      </c>
      <c r="I22" s="849">
        <v>509</v>
      </c>
      <c r="J22" s="849">
        <v>1</v>
      </c>
      <c r="K22" s="849">
        <v>509</v>
      </c>
      <c r="L22" s="849">
        <v>1</v>
      </c>
      <c r="M22" s="849">
        <v>509</v>
      </c>
      <c r="N22" s="849">
        <v>2</v>
      </c>
      <c r="O22" s="849">
        <v>1020</v>
      </c>
      <c r="P22" s="837">
        <v>2.0039292730844793</v>
      </c>
      <c r="Q22" s="850">
        <v>510</v>
      </c>
    </row>
    <row r="23" spans="1:17" ht="14.4" customHeight="1" x14ac:dyDescent="0.3">
      <c r="A23" s="831" t="s">
        <v>3552</v>
      </c>
      <c r="B23" s="832" t="s">
        <v>3553</v>
      </c>
      <c r="C23" s="832" t="s">
        <v>3095</v>
      </c>
      <c r="D23" s="832" t="s">
        <v>3584</v>
      </c>
      <c r="E23" s="832" t="s">
        <v>3585</v>
      </c>
      <c r="F23" s="849">
        <v>1</v>
      </c>
      <c r="G23" s="849">
        <v>2329</v>
      </c>
      <c r="H23" s="849"/>
      <c r="I23" s="849">
        <v>2329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" customHeight="1" x14ac:dyDescent="0.3">
      <c r="A24" s="831" t="s">
        <v>3552</v>
      </c>
      <c r="B24" s="832" t="s">
        <v>3553</v>
      </c>
      <c r="C24" s="832" t="s">
        <v>3095</v>
      </c>
      <c r="D24" s="832" t="s">
        <v>3586</v>
      </c>
      <c r="E24" s="832" t="s">
        <v>3587</v>
      </c>
      <c r="F24" s="849">
        <v>1</v>
      </c>
      <c r="G24" s="849">
        <v>718</v>
      </c>
      <c r="H24" s="849"/>
      <c r="I24" s="849">
        <v>718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" customHeight="1" x14ac:dyDescent="0.3">
      <c r="A25" s="831" t="s">
        <v>3276</v>
      </c>
      <c r="B25" s="832" t="s">
        <v>3588</v>
      </c>
      <c r="C25" s="832" t="s">
        <v>3095</v>
      </c>
      <c r="D25" s="832" t="s">
        <v>3589</v>
      </c>
      <c r="E25" s="832" t="s">
        <v>3590</v>
      </c>
      <c r="F25" s="849"/>
      <c r="G25" s="849"/>
      <c r="H25" s="849"/>
      <c r="I25" s="849"/>
      <c r="J25" s="849"/>
      <c r="K25" s="849"/>
      <c r="L25" s="849"/>
      <c r="M25" s="849"/>
      <c r="N25" s="849">
        <v>1</v>
      </c>
      <c r="O25" s="849">
        <v>49</v>
      </c>
      <c r="P25" s="837"/>
      <c r="Q25" s="850">
        <v>49</v>
      </c>
    </row>
    <row r="26" spans="1:17" ht="14.4" customHeight="1" x14ac:dyDescent="0.3">
      <c r="A26" s="831" t="s">
        <v>3276</v>
      </c>
      <c r="B26" s="832" t="s">
        <v>3591</v>
      </c>
      <c r="C26" s="832" t="s">
        <v>3095</v>
      </c>
      <c r="D26" s="832" t="s">
        <v>3592</v>
      </c>
      <c r="E26" s="832" t="s">
        <v>3593</v>
      </c>
      <c r="F26" s="849"/>
      <c r="G26" s="849"/>
      <c r="H26" s="849"/>
      <c r="I26" s="849"/>
      <c r="J26" s="849"/>
      <c r="K26" s="849"/>
      <c r="L26" s="849"/>
      <c r="M26" s="849"/>
      <c r="N26" s="849">
        <v>1</v>
      </c>
      <c r="O26" s="849">
        <v>299</v>
      </c>
      <c r="P26" s="837"/>
      <c r="Q26" s="850">
        <v>299</v>
      </c>
    </row>
    <row r="27" spans="1:17" ht="14.4" customHeight="1" x14ac:dyDescent="0.3">
      <c r="A27" s="831" t="s">
        <v>3276</v>
      </c>
      <c r="B27" s="832" t="s">
        <v>3591</v>
      </c>
      <c r="C27" s="832" t="s">
        <v>3095</v>
      </c>
      <c r="D27" s="832" t="s">
        <v>3594</v>
      </c>
      <c r="E27" s="832" t="s">
        <v>3595</v>
      </c>
      <c r="F27" s="849"/>
      <c r="G27" s="849"/>
      <c r="H27" s="849"/>
      <c r="I27" s="849"/>
      <c r="J27" s="849"/>
      <c r="K27" s="849"/>
      <c r="L27" s="849"/>
      <c r="M27" s="849"/>
      <c r="N27" s="849">
        <v>1</v>
      </c>
      <c r="O27" s="849">
        <v>11396</v>
      </c>
      <c r="P27" s="837"/>
      <c r="Q27" s="850">
        <v>11396</v>
      </c>
    </row>
    <row r="28" spans="1:17" ht="14.4" customHeight="1" x14ac:dyDescent="0.3">
      <c r="A28" s="831" t="s">
        <v>3276</v>
      </c>
      <c r="B28" s="832" t="s">
        <v>3596</v>
      </c>
      <c r="C28" s="832" t="s">
        <v>3095</v>
      </c>
      <c r="D28" s="832" t="s">
        <v>3597</v>
      </c>
      <c r="E28" s="832" t="s">
        <v>3598</v>
      </c>
      <c r="F28" s="849"/>
      <c r="G28" s="849"/>
      <c r="H28" s="849"/>
      <c r="I28" s="849"/>
      <c r="J28" s="849"/>
      <c r="K28" s="849"/>
      <c r="L28" s="849"/>
      <c r="M28" s="849"/>
      <c r="N28" s="849">
        <v>1</v>
      </c>
      <c r="O28" s="849">
        <v>354</v>
      </c>
      <c r="P28" s="837"/>
      <c r="Q28" s="850">
        <v>354</v>
      </c>
    </row>
    <row r="29" spans="1:17" ht="14.4" customHeight="1" x14ac:dyDescent="0.3">
      <c r="A29" s="831" t="s">
        <v>3276</v>
      </c>
      <c r="B29" s="832" t="s">
        <v>3596</v>
      </c>
      <c r="C29" s="832" t="s">
        <v>3095</v>
      </c>
      <c r="D29" s="832" t="s">
        <v>3597</v>
      </c>
      <c r="E29" s="832" t="s">
        <v>3599</v>
      </c>
      <c r="F29" s="849">
        <v>33</v>
      </c>
      <c r="G29" s="849">
        <v>11682</v>
      </c>
      <c r="H29" s="849">
        <v>0.91666666666666663</v>
      </c>
      <c r="I29" s="849">
        <v>354</v>
      </c>
      <c r="J29" s="849">
        <v>36</v>
      </c>
      <c r="K29" s="849">
        <v>12744</v>
      </c>
      <c r="L29" s="849">
        <v>1</v>
      </c>
      <c r="M29" s="849">
        <v>354</v>
      </c>
      <c r="N29" s="849">
        <v>36</v>
      </c>
      <c r="O29" s="849">
        <v>12744</v>
      </c>
      <c r="P29" s="837">
        <v>1</v>
      </c>
      <c r="Q29" s="850">
        <v>354</v>
      </c>
    </row>
    <row r="30" spans="1:17" ht="14.4" customHeight="1" x14ac:dyDescent="0.3">
      <c r="A30" s="831" t="s">
        <v>3276</v>
      </c>
      <c r="B30" s="832" t="s">
        <v>3596</v>
      </c>
      <c r="C30" s="832" t="s">
        <v>3095</v>
      </c>
      <c r="D30" s="832" t="s">
        <v>3600</v>
      </c>
      <c r="E30" s="832" t="s">
        <v>3601</v>
      </c>
      <c r="F30" s="849">
        <v>70</v>
      </c>
      <c r="G30" s="849">
        <v>4550</v>
      </c>
      <c r="H30" s="849">
        <v>0.47297297297297297</v>
      </c>
      <c r="I30" s="849">
        <v>65</v>
      </c>
      <c r="J30" s="849">
        <v>148</v>
      </c>
      <c r="K30" s="849">
        <v>9620</v>
      </c>
      <c r="L30" s="849">
        <v>1</v>
      </c>
      <c r="M30" s="849">
        <v>65</v>
      </c>
      <c r="N30" s="849">
        <v>78</v>
      </c>
      <c r="O30" s="849">
        <v>5070</v>
      </c>
      <c r="P30" s="837">
        <v>0.52702702702702697</v>
      </c>
      <c r="Q30" s="850">
        <v>65</v>
      </c>
    </row>
    <row r="31" spans="1:17" ht="14.4" customHeight="1" x14ac:dyDescent="0.3">
      <c r="A31" s="831" t="s">
        <v>3276</v>
      </c>
      <c r="B31" s="832" t="s">
        <v>3596</v>
      </c>
      <c r="C31" s="832" t="s">
        <v>3095</v>
      </c>
      <c r="D31" s="832" t="s">
        <v>3600</v>
      </c>
      <c r="E31" s="832" t="s">
        <v>3602</v>
      </c>
      <c r="F31" s="849">
        <v>84</v>
      </c>
      <c r="G31" s="849">
        <v>5460</v>
      </c>
      <c r="H31" s="849">
        <v>0.65625</v>
      </c>
      <c r="I31" s="849">
        <v>65</v>
      </c>
      <c r="J31" s="849">
        <v>128</v>
      </c>
      <c r="K31" s="849">
        <v>8320</v>
      </c>
      <c r="L31" s="849">
        <v>1</v>
      </c>
      <c r="M31" s="849">
        <v>65</v>
      </c>
      <c r="N31" s="849">
        <v>90</v>
      </c>
      <c r="O31" s="849">
        <v>5850</v>
      </c>
      <c r="P31" s="837">
        <v>0.703125</v>
      </c>
      <c r="Q31" s="850">
        <v>65</v>
      </c>
    </row>
    <row r="32" spans="1:17" ht="14.4" customHeight="1" x14ac:dyDescent="0.3">
      <c r="A32" s="831" t="s">
        <v>3276</v>
      </c>
      <c r="B32" s="832" t="s">
        <v>3596</v>
      </c>
      <c r="C32" s="832" t="s">
        <v>3095</v>
      </c>
      <c r="D32" s="832" t="s">
        <v>3603</v>
      </c>
      <c r="E32" s="832" t="s">
        <v>3604</v>
      </c>
      <c r="F32" s="849"/>
      <c r="G32" s="849"/>
      <c r="H32" s="849"/>
      <c r="I32" s="849"/>
      <c r="J32" s="849"/>
      <c r="K32" s="849"/>
      <c r="L32" s="849"/>
      <c r="M32" s="849"/>
      <c r="N32" s="849">
        <v>3</v>
      </c>
      <c r="O32" s="849">
        <v>72</v>
      </c>
      <c r="P32" s="837"/>
      <c r="Q32" s="850">
        <v>24</v>
      </c>
    </row>
    <row r="33" spans="1:17" ht="14.4" customHeight="1" x14ac:dyDescent="0.3">
      <c r="A33" s="831" t="s">
        <v>3276</v>
      </c>
      <c r="B33" s="832" t="s">
        <v>3596</v>
      </c>
      <c r="C33" s="832" t="s">
        <v>3095</v>
      </c>
      <c r="D33" s="832" t="s">
        <v>3603</v>
      </c>
      <c r="E33" s="832" t="s">
        <v>3605</v>
      </c>
      <c r="F33" s="849"/>
      <c r="G33" s="849"/>
      <c r="H33" s="849"/>
      <c r="I33" s="849"/>
      <c r="J33" s="849">
        <v>2</v>
      </c>
      <c r="K33" s="849">
        <v>48</v>
      </c>
      <c r="L33" s="849">
        <v>1</v>
      </c>
      <c r="M33" s="849">
        <v>24</v>
      </c>
      <c r="N33" s="849">
        <v>1</v>
      </c>
      <c r="O33" s="849">
        <v>24</v>
      </c>
      <c r="P33" s="837">
        <v>0.5</v>
      </c>
      <c r="Q33" s="850">
        <v>24</v>
      </c>
    </row>
    <row r="34" spans="1:17" ht="14.4" customHeight="1" x14ac:dyDescent="0.3">
      <c r="A34" s="831" t="s">
        <v>3276</v>
      </c>
      <c r="B34" s="832" t="s">
        <v>3596</v>
      </c>
      <c r="C34" s="832" t="s">
        <v>3095</v>
      </c>
      <c r="D34" s="832" t="s">
        <v>3606</v>
      </c>
      <c r="E34" s="832" t="s">
        <v>3607</v>
      </c>
      <c r="F34" s="849"/>
      <c r="G34" s="849"/>
      <c r="H34" s="849"/>
      <c r="I34" s="849"/>
      <c r="J34" s="849"/>
      <c r="K34" s="849"/>
      <c r="L34" s="849"/>
      <c r="M34" s="849"/>
      <c r="N34" s="849">
        <v>1</v>
      </c>
      <c r="O34" s="849">
        <v>55</v>
      </c>
      <c r="P34" s="837"/>
      <c r="Q34" s="850">
        <v>55</v>
      </c>
    </row>
    <row r="35" spans="1:17" ht="14.4" customHeight="1" x14ac:dyDescent="0.3">
      <c r="A35" s="831" t="s">
        <v>3276</v>
      </c>
      <c r="B35" s="832" t="s">
        <v>3596</v>
      </c>
      <c r="C35" s="832" t="s">
        <v>3095</v>
      </c>
      <c r="D35" s="832" t="s">
        <v>3608</v>
      </c>
      <c r="E35" s="832" t="s">
        <v>3609</v>
      </c>
      <c r="F35" s="849">
        <v>63</v>
      </c>
      <c r="G35" s="849">
        <v>4851</v>
      </c>
      <c r="H35" s="849">
        <v>0.52500000000000002</v>
      </c>
      <c r="I35" s="849">
        <v>77</v>
      </c>
      <c r="J35" s="849">
        <v>120</v>
      </c>
      <c r="K35" s="849">
        <v>9240</v>
      </c>
      <c r="L35" s="849">
        <v>1</v>
      </c>
      <c r="M35" s="849">
        <v>77</v>
      </c>
      <c r="N35" s="849">
        <v>60</v>
      </c>
      <c r="O35" s="849">
        <v>4620</v>
      </c>
      <c r="P35" s="837">
        <v>0.5</v>
      </c>
      <c r="Q35" s="850">
        <v>77</v>
      </c>
    </row>
    <row r="36" spans="1:17" ht="14.4" customHeight="1" x14ac:dyDescent="0.3">
      <c r="A36" s="831" t="s">
        <v>3276</v>
      </c>
      <c r="B36" s="832" t="s">
        <v>3596</v>
      </c>
      <c r="C36" s="832" t="s">
        <v>3095</v>
      </c>
      <c r="D36" s="832" t="s">
        <v>3610</v>
      </c>
      <c r="E36" s="832" t="s">
        <v>3611</v>
      </c>
      <c r="F36" s="849">
        <v>11</v>
      </c>
      <c r="G36" s="849">
        <v>264</v>
      </c>
      <c r="H36" s="849">
        <v>0.6470588235294118</v>
      </c>
      <c r="I36" s="849">
        <v>24</v>
      </c>
      <c r="J36" s="849">
        <v>17</v>
      </c>
      <c r="K36" s="849">
        <v>408</v>
      </c>
      <c r="L36" s="849">
        <v>1</v>
      </c>
      <c r="M36" s="849">
        <v>24</v>
      </c>
      <c r="N36" s="849">
        <v>13</v>
      </c>
      <c r="O36" s="849">
        <v>312</v>
      </c>
      <c r="P36" s="837">
        <v>0.76470588235294112</v>
      </c>
      <c r="Q36" s="850">
        <v>24</v>
      </c>
    </row>
    <row r="37" spans="1:17" ht="14.4" customHeight="1" x14ac:dyDescent="0.3">
      <c r="A37" s="831" t="s">
        <v>3276</v>
      </c>
      <c r="B37" s="832" t="s">
        <v>3596</v>
      </c>
      <c r="C37" s="832" t="s">
        <v>3095</v>
      </c>
      <c r="D37" s="832" t="s">
        <v>3610</v>
      </c>
      <c r="E37" s="832" t="s">
        <v>3612</v>
      </c>
      <c r="F37" s="849">
        <v>12</v>
      </c>
      <c r="G37" s="849">
        <v>288</v>
      </c>
      <c r="H37" s="849">
        <v>0.63157894736842102</v>
      </c>
      <c r="I37" s="849">
        <v>24</v>
      </c>
      <c r="J37" s="849">
        <v>19</v>
      </c>
      <c r="K37" s="849">
        <v>456</v>
      </c>
      <c r="L37" s="849">
        <v>1</v>
      </c>
      <c r="M37" s="849">
        <v>24</v>
      </c>
      <c r="N37" s="849">
        <v>16</v>
      </c>
      <c r="O37" s="849">
        <v>384</v>
      </c>
      <c r="P37" s="837">
        <v>0.84210526315789469</v>
      </c>
      <c r="Q37" s="850">
        <v>24</v>
      </c>
    </row>
    <row r="38" spans="1:17" ht="14.4" customHeight="1" x14ac:dyDescent="0.3">
      <c r="A38" s="831" t="s">
        <v>3276</v>
      </c>
      <c r="B38" s="832" t="s">
        <v>3596</v>
      </c>
      <c r="C38" s="832" t="s">
        <v>3095</v>
      </c>
      <c r="D38" s="832" t="s">
        <v>3613</v>
      </c>
      <c r="E38" s="832" t="s">
        <v>3614</v>
      </c>
      <c r="F38" s="849">
        <v>4</v>
      </c>
      <c r="G38" s="849">
        <v>264</v>
      </c>
      <c r="H38" s="849"/>
      <c r="I38" s="849">
        <v>66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" customHeight="1" x14ac:dyDescent="0.3">
      <c r="A39" s="831" t="s">
        <v>3276</v>
      </c>
      <c r="B39" s="832" t="s">
        <v>3596</v>
      </c>
      <c r="C39" s="832" t="s">
        <v>3095</v>
      </c>
      <c r="D39" s="832" t="s">
        <v>3613</v>
      </c>
      <c r="E39" s="832" t="s">
        <v>3615</v>
      </c>
      <c r="F39" s="849">
        <v>1</v>
      </c>
      <c r="G39" s="849">
        <v>66</v>
      </c>
      <c r="H39" s="849">
        <v>0.33333333333333331</v>
      </c>
      <c r="I39" s="849">
        <v>66</v>
      </c>
      <c r="J39" s="849">
        <v>3</v>
      </c>
      <c r="K39" s="849">
        <v>198</v>
      </c>
      <c r="L39" s="849">
        <v>1</v>
      </c>
      <c r="M39" s="849">
        <v>66</v>
      </c>
      <c r="N39" s="849"/>
      <c r="O39" s="849"/>
      <c r="P39" s="837"/>
      <c r="Q39" s="850"/>
    </row>
    <row r="40" spans="1:17" ht="14.4" customHeight="1" x14ac:dyDescent="0.3">
      <c r="A40" s="831" t="s">
        <v>3276</v>
      </c>
      <c r="B40" s="832" t="s">
        <v>3596</v>
      </c>
      <c r="C40" s="832" t="s">
        <v>3095</v>
      </c>
      <c r="D40" s="832" t="s">
        <v>3616</v>
      </c>
      <c r="E40" s="832" t="s">
        <v>3617</v>
      </c>
      <c r="F40" s="849"/>
      <c r="G40" s="849"/>
      <c r="H40" s="849"/>
      <c r="I40" s="849"/>
      <c r="J40" s="849"/>
      <c r="K40" s="849"/>
      <c r="L40" s="849"/>
      <c r="M40" s="849"/>
      <c r="N40" s="849">
        <v>20</v>
      </c>
      <c r="O40" s="849">
        <v>7000</v>
      </c>
      <c r="P40" s="837"/>
      <c r="Q40" s="850">
        <v>350</v>
      </c>
    </row>
    <row r="41" spans="1:17" ht="14.4" customHeight="1" x14ac:dyDescent="0.3">
      <c r="A41" s="831" t="s">
        <v>3276</v>
      </c>
      <c r="B41" s="832" t="s">
        <v>3596</v>
      </c>
      <c r="C41" s="832" t="s">
        <v>3095</v>
      </c>
      <c r="D41" s="832" t="s">
        <v>3618</v>
      </c>
      <c r="E41" s="832" t="s">
        <v>3619</v>
      </c>
      <c r="F41" s="849">
        <v>11</v>
      </c>
      <c r="G41" s="849">
        <v>275</v>
      </c>
      <c r="H41" s="849">
        <v>0.6875</v>
      </c>
      <c r="I41" s="849">
        <v>25</v>
      </c>
      <c r="J41" s="849">
        <v>16</v>
      </c>
      <c r="K41" s="849">
        <v>400</v>
      </c>
      <c r="L41" s="849">
        <v>1</v>
      </c>
      <c r="M41" s="849">
        <v>25</v>
      </c>
      <c r="N41" s="849">
        <v>10</v>
      </c>
      <c r="O41" s="849">
        <v>250</v>
      </c>
      <c r="P41" s="837">
        <v>0.625</v>
      </c>
      <c r="Q41" s="850">
        <v>25</v>
      </c>
    </row>
    <row r="42" spans="1:17" ht="14.4" customHeight="1" x14ac:dyDescent="0.3">
      <c r="A42" s="831" t="s">
        <v>3276</v>
      </c>
      <c r="B42" s="832" t="s">
        <v>3596</v>
      </c>
      <c r="C42" s="832" t="s">
        <v>3095</v>
      </c>
      <c r="D42" s="832" t="s">
        <v>3618</v>
      </c>
      <c r="E42" s="832" t="s">
        <v>3620</v>
      </c>
      <c r="F42" s="849">
        <v>12</v>
      </c>
      <c r="G42" s="849">
        <v>300</v>
      </c>
      <c r="H42" s="849">
        <v>0.8</v>
      </c>
      <c r="I42" s="849">
        <v>25</v>
      </c>
      <c r="J42" s="849">
        <v>15</v>
      </c>
      <c r="K42" s="849">
        <v>375</v>
      </c>
      <c r="L42" s="849">
        <v>1</v>
      </c>
      <c r="M42" s="849">
        <v>25</v>
      </c>
      <c r="N42" s="849">
        <v>15</v>
      </c>
      <c r="O42" s="849">
        <v>375</v>
      </c>
      <c r="P42" s="837">
        <v>1</v>
      </c>
      <c r="Q42" s="850">
        <v>25</v>
      </c>
    </row>
    <row r="43" spans="1:17" ht="14.4" customHeight="1" x14ac:dyDescent="0.3">
      <c r="A43" s="831" t="s">
        <v>3276</v>
      </c>
      <c r="B43" s="832" t="s">
        <v>3596</v>
      </c>
      <c r="C43" s="832" t="s">
        <v>3095</v>
      </c>
      <c r="D43" s="832" t="s">
        <v>3621</v>
      </c>
      <c r="E43" s="832" t="s">
        <v>3622</v>
      </c>
      <c r="F43" s="849"/>
      <c r="G43" s="849"/>
      <c r="H43" s="849"/>
      <c r="I43" s="849"/>
      <c r="J43" s="849"/>
      <c r="K43" s="849"/>
      <c r="L43" s="849"/>
      <c r="M43" s="849"/>
      <c r="N43" s="849">
        <v>1</v>
      </c>
      <c r="O43" s="849">
        <v>181</v>
      </c>
      <c r="P43" s="837"/>
      <c r="Q43" s="850">
        <v>181</v>
      </c>
    </row>
    <row r="44" spans="1:17" ht="14.4" customHeight="1" x14ac:dyDescent="0.3">
      <c r="A44" s="831" t="s">
        <v>3276</v>
      </c>
      <c r="B44" s="832" t="s">
        <v>3596</v>
      </c>
      <c r="C44" s="832" t="s">
        <v>3095</v>
      </c>
      <c r="D44" s="832" t="s">
        <v>3623</v>
      </c>
      <c r="E44" s="832" t="s">
        <v>3624</v>
      </c>
      <c r="F44" s="849">
        <v>1</v>
      </c>
      <c r="G44" s="849">
        <v>254</v>
      </c>
      <c r="H44" s="849">
        <v>1</v>
      </c>
      <c r="I44" s="849">
        <v>254</v>
      </c>
      <c r="J44" s="849">
        <v>1</v>
      </c>
      <c r="K44" s="849">
        <v>254</v>
      </c>
      <c r="L44" s="849">
        <v>1</v>
      </c>
      <c r="M44" s="849">
        <v>254</v>
      </c>
      <c r="N44" s="849">
        <v>2</v>
      </c>
      <c r="O44" s="849">
        <v>508</v>
      </c>
      <c r="P44" s="837">
        <v>2</v>
      </c>
      <c r="Q44" s="850">
        <v>254</v>
      </c>
    </row>
    <row r="45" spans="1:17" ht="14.4" customHeight="1" x14ac:dyDescent="0.3">
      <c r="A45" s="831" t="s">
        <v>3276</v>
      </c>
      <c r="B45" s="832" t="s">
        <v>3596</v>
      </c>
      <c r="C45" s="832" t="s">
        <v>3095</v>
      </c>
      <c r="D45" s="832" t="s">
        <v>3623</v>
      </c>
      <c r="E45" s="832" t="s">
        <v>3625</v>
      </c>
      <c r="F45" s="849">
        <v>3</v>
      </c>
      <c r="G45" s="849">
        <v>762</v>
      </c>
      <c r="H45" s="849">
        <v>0.33333333333333331</v>
      </c>
      <c r="I45" s="849">
        <v>254</v>
      </c>
      <c r="J45" s="849">
        <v>9</v>
      </c>
      <c r="K45" s="849">
        <v>2286</v>
      </c>
      <c r="L45" s="849">
        <v>1</v>
      </c>
      <c r="M45" s="849">
        <v>254</v>
      </c>
      <c r="N45" s="849">
        <v>1</v>
      </c>
      <c r="O45" s="849">
        <v>254</v>
      </c>
      <c r="P45" s="837">
        <v>0.1111111111111111</v>
      </c>
      <c r="Q45" s="850">
        <v>254</v>
      </c>
    </row>
    <row r="46" spans="1:17" ht="14.4" customHeight="1" x14ac:dyDescent="0.3">
      <c r="A46" s="831" t="s">
        <v>3276</v>
      </c>
      <c r="B46" s="832" t="s">
        <v>3596</v>
      </c>
      <c r="C46" s="832" t="s">
        <v>3095</v>
      </c>
      <c r="D46" s="832" t="s">
        <v>3626</v>
      </c>
      <c r="E46" s="832" t="s">
        <v>3627</v>
      </c>
      <c r="F46" s="849"/>
      <c r="G46" s="849"/>
      <c r="H46" s="849"/>
      <c r="I46" s="849"/>
      <c r="J46" s="849"/>
      <c r="K46" s="849"/>
      <c r="L46" s="849"/>
      <c r="M46" s="849"/>
      <c r="N46" s="849">
        <v>1</v>
      </c>
      <c r="O46" s="849">
        <v>217</v>
      </c>
      <c r="P46" s="837"/>
      <c r="Q46" s="850">
        <v>217</v>
      </c>
    </row>
    <row r="47" spans="1:17" ht="14.4" customHeight="1" x14ac:dyDescent="0.3">
      <c r="A47" s="831" t="s">
        <v>3276</v>
      </c>
      <c r="B47" s="832" t="s">
        <v>3596</v>
      </c>
      <c r="C47" s="832" t="s">
        <v>3095</v>
      </c>
      <c r="D47" s="832" t="s">
        <v>3628</v>
      </c>
      <c r="E47" s="832" t="s">
        <v>3629</v>
      </c>
      <c r="F47" s="849"/>
      <c r="G47" s="849"/>
      <c r="H47" s="849"/>
      <c r="I47" s="849"/>
      <c r="J47" s="849"/>
      <c r="K47" s="849"/>
      <c r="L47" s="849"/>
      <c r="M47" s="849"/>
      <c r="N47" s="849">
        <v>1</v>
      </c>
      <c r="O47" s="849">
        <v>232</v>
      </c>
      <c r="P47" s="837"/>
      <c r="Q47" s="850">
        <v>232</v>
      </c>
    </row>
    <row r="48" spans="1:17" ht="14.4" customHeight="1" x14ac:dyDescent="0.3">
      <c r="A48" s="831" t="s">
        <v>3630</v>
      </c>
      <c r="B48" s="832" t="s">
        <v>3631</v>
      </c>
      <c r="C48" s="832" t="s">
        <v>3095</v>
      </c>
      <c r="D48" s="832" t="s">
        <v>3632</v>
      </c>
      <c r="E48" s="832" t="s">
        <v>3633</v>
      </c>
      <c r="F48" s="849">
        <v>1</v>
      </c>
      <c r="G48" s="849">
        <v>27</v>
      </c>
      <c r="H48" s="849"/>
      <c r="I48" s="849">
        <v>27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3630</v>
      </c>
      <c r="B49" s="832" t="s">
        <v>3631</v>
      </c>
      <c r="C49" s="832" t="s">
        <v>3095</v>
      </c>
      <c r="D49" s="832" t="s">
        <v>3632</v>
      </c>
      <c r="E49" s="832" t="s">
        <v>3634</v>
      </c>
      <c r="F49" s="849">
        <v>10</v>
      </c>
      <c r="G49" s="849">
        <v>270</v>
      </c>
      <c r="H49" s="849">
        <v>0.58823529411764708</v>
      </c>
      <c r="I49" s="849">
        <v>27</v>
      </c>
      <c r="J49" s="849">
        <v>17</v>
      </c>
      <c r="K49" s="849">
        <v>459</v>
      </c>
      <c r="L49" s="849">
        <v>1</v>
      </c>
      <c r="M49" s="849">
        <v>27</v>
      </c>
      <c r="N49" s="849">
        <v>11</v>
      </c>
      <c r="O49" s="849">
        <v>297</v>
      </c>
      <c r="P49" s="837">
        <v>0.6470588235294118</v>
      </c>
      <c r="Q49" s="850">
        <v>27</v>
      </c>
    </row>
    <row r="50" spans="1:17" ht="14.4" customHeight="1" x14ac:dyDescent="0.3">
      <c r="A50" s="831" t="s">
        <v>3630</v>
      </c>
      <c r="B50" s="832" t="s">
        <v>3631</v>
      </c>
      <c r="C50" s="832" t="s">
        <v>3095</v>
      </c>
      <c r="D50" s="832" t="s">
        <v>3635</v>
      </c>
      <c r="E50" s="832" t="s">
        <v>3636</v>
      </c>
      <c r="F50" s="849">
        <v>4</v>
      </c>
      <c r="G50" s="849">
        <v>216</v>
      </c>
      <c r="H50" s="849">
        <v>4</v>
      </c>
      <c r="I50" s="849">
        <v>54</v>
      </c>
      <c r="J50" s="849">
        <v>1</v>
      </c>
      <c r="K50" s="849">
        <v>54</v>
      </c>
      <c r="L50" s="849">
        <v>1</v>
      </c>
      <c r="M50" s="849">
        <v>54</v>
      </c>
      <c r="N50" s="849">
        <v>2</v>
      </c>
      <c r="O50" s="849">
        <v>108</v>
      </c>
      <c r="P50" s="837">
        <v>2</v>
      </c>
      <c r="Q50" s="850">
        <v>54</v>
      </c>
    </row>
    <row r="51" spans="1:17" ht="14.4" customHeight="1" x14ac:dyDescent="0.3">
      <c r="A51" s="831" t="s">
        <v>3630</v>
      </c>
      <c r="B51" s="832" t="s">
        <v>3631</v>
      </c>
      <c r="C51" s="832" t="s">
        <v>3095</v>
      </c>
      <c r="D51" s="832" t="s">
        <v>3635</v>
      </c>
      <c r="E51" s="832" t="s">
        <v>3637</v>
      </c>
      <c r="F51" s="849">
        <v>1</v>
      </c>
      <c r="G51" s="849">
        <v>54</v>
      </c>
      <c r="H51" s="849">
        <v>1</v>
      </c>
      <c r="I51" s="849">
        <v>54</v>
      </c>
      <c r="J51" s="849">
        <v>1</v>
      </c>
      <c r="K51" s="849">
        <v>54</v>
      </c>
      <c r="L51" s="849">
        <v>1</v>
      </c>
      <c r="M51" s="849">
        <v>54</v>
      </c>
      <c r="N51" s="849"/>
      <c r="O51" s="849"/>
      <c r="P51" s="837"/>
      <c r="Q51" s="850"/>
    </row>
    <row r="52" spans="1:17" ht="14.4" customHeight="1" x14ac:dyDescent="0.3">
      <c r="A52" s="831" t="s">
        <v>3630</v>
      </c>
      <c r="B52" s="832" t="s">
        <v>3631</v>
      </c>
      <c r="C52" s="832" t="s">
        <v>3095</v>
      </c>
      <c r="D52" s="832" t="s">
        <v>3638</v>
      </c>
      <c r="E52" s="832" t="s">
        <v>3639</v>
      </c>
      <c r="F52" s="849">
        <v>9</v>
      </c>
      <c r="G52" s="849">
        <v>216</v>
      </c>
      <c r="H52" s="849">
        <v>1</v>
      </c>
      <c r="I52" s="849">
        <v>24</v>
      </c>
      <c r="J52" s="849">
        <v>9</v>
      </c>
      <c r="K52" s="849">
        <v>216</v>
      </c>
      <c r="L52" s="849">
        <v>1</v>
      </c>
      <c r="M52" s="849">
        <v>24</v>
      </c>
      <c r="N52" s="849">
        <v>7</v>
      </c>
      <c r="O52" s="849">
        <v>168</v>
      </c>
      <c r="P52" s="837">
        <v>0.77777777777777779</v>
      </c>
      <c r="Q52" s="850">
        <v>24</v>
      </c>
    </row>
    <row r="53" spans="1:17" ht="14.4" customHeight="1" x14ac:dyDescent="0.3">
      <c r="A53" s="831" t="s">
        <v>3630</v>
      </c>
      <c r="B53" s="832" t="s">
        <v>3631</v>
      </c>
      <c r="C53" s="832" t="s">
        <v>3095</v>
      </c>
      <c r="D53" s="832" t="s">
        <v>3638</v>
      </c>
      <c r="E53" s="832" t="s">
        <v>3640</v>
      </c>
      <c r="F53" s="849">
        <v>1</v>
      </c>
      <c r="G53" s="849">
        <v>24</v>
      </c>
      <c r="H53" s="849"/>
      <c r="I53" s="849">
        <v>24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3630</v>
      </c>
      <c r="B54" s="832" t="s">
        <v>3631</v>
      </c>
      <c r="C54" s="832" t="s">
        <v>3095</v>
      </c>
      <c r="D54" s="832" t="s">
        <v>3641</v>
      </c>
      <c r="E54" s="832" t="s">
        <v>3642</v>
      </c>
      <c r="F54" s="849">
        <v>15</v>
      </c>
      <c r="G54" s="849">
        <v>405</v>
      </c>
      <c r="H54" s="849">
        <v>0.4838709677419355</v>
      </c>
      <c r="I54" s="849">
        <v>27</v>
      </c>
      <c r="J54" s="849">
        <v>31</v>
      </c>
      <c r="K54" s="849">
        <v>837</v>
      </c>
      <c r="L54" s="849">
        <v>1</v>
      </c>
      <c r="M54" s="849">
        <v>27</v>
      </c>
      <c r="N54" s="849">
        <v>34</v>
      </c>
      <c r="O54" s="849">
        <v>918</v>
      </c>
      <c r="P54" s="837">
        <v>1.096774193548387</v>
      </c>
      <c r="Q54" s="850">
        <v>27</v>
      </c>
    </row>
    <row r="55" spans="1:17" ht="14.4" customHeight="1" x14ac:dyDescent="0.3">
      <c r="A55" s="831" t="s">
        <v>3630</v>
      </c>
      <c r="B55" s="832" t="s">
        <v>3631</v>
      </c>
      <c r="C55" s="832" t="s">
        <v>3095</v>
      </c>
      <c r="D55" s="832" t="s">
        <v>3641</v>
      </c>
      <c r="E55" s="832" t="s">
        <v>3643</v>
      </c>
      <c r="F55" s="849">
        <v>1</v>
      </c>
      <c r="G55" s="849">
        <v>27</v>
      </c>
      <c r="H55" s="849"/>
      <c r="I55" s="849">
        <v>27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" customHeight="1" x14ac:dyDescent="0.3">
      <c r="A56" s="831" t="s">
        <v>3630</v>
      </c>
      <c r="B56" s="832" t="s">
        <v>3631</v>
      </c>
      <c r="C56" s="832" t="s">
        <v>3095</v>
      </c>
      <c r="D56" s="832" t="s">
        <v>3644</v>
      </c>
      <c r="E56" s="832" t="s">
        <v>3645</v>
      </c>
      <c r="F56" s="849">
        <v>1</v>
      </c>
      <c r="G56" s="849">
        <v>27</v>
      </c>
      <c r="H56" s="849"/>
      <c r="I56" s="849">
        <v>27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" customHeight="1" x14ac:dyDescent="0.3">
      <c r="A57" s="831" t="s">
        <v>3630</v>
      </c>
      <c r="B57" s="832" t="s">
        <v>3631</v>
      </c>
      <c r="C57" s="832" t="s">
        <v>3095</v>
      </c>
      <c r="D57" s="832" t="s">
        <v>3644</v>
      </c>
      <c r="E57" s="832" t="s">
        <v>3646</v>
      </c>
      <c r="F57" s="849">
        <v>11</v>
      </c>
      <c r="G57" s="849">
        <v>297</v>
      </c>
      <c r="H57" s="849">
        <v>0.84615384615384615</v>
      </c>
      <c r="I57" s="849">
        <v>27</v>
      </c>
      <c r="J57" s="849">
        <v>13</v>
      </c>
      <c r="K57" s="849">
        <v>351</v>
      </c>
      <c r="L57" s="849">
        <v>1</v>
      </c>
      <c r="M57" s="849">
        <v>27</v>
      </c>
      <c r="N57" s="849">
        <v>7</v>
      </c>
      <c r="O57" s="849">
        <v>189</v>
      </c>
      <c r="P57" s="837">
        <v>0.53846153846153844</v>
      </c>
      <c r="Q57" s="850">
        <v>27</v>
      </c>
    </row>
    <row r="58" spans="1:17" ht="14.4" customHeight="1" x14ac:dyDescent="0.3">
      <c r="A58" s="831" t="s">
        <v>3630</v>
      </c>
      <c r="B58" s="832" t="s">
        <v>3631</v>
      </c>
      <c r="C58" s="832" t="s">
        <v>3095</v>
      </c>
      <c r="D58" s="832" t="s">
        <v>3647</v>
      </c>
      <c r="E58" s="832" t="s">
        <v>3648</v>
      </c>
      <c r="F58" s="849">
        <v>15</v>
      </c>
      <c r="G58" s="849">
        <v>330</v>
      </c>
      <c r="H58" s="849">
        <v>0.45454545454545453</v>
      </c>
      <c r="I58" s="849">
        <v>22</v>
      </c>
      <c r="J58" s="849">
        <v>33</v>
      </c>
      <c r="K58" s="849">
        <v>726</v>
      </c>
      <c r="L58" s="849">
        <v>1</v>
      </c>
      <c r="M58" s="849">
        <v>22</v>
      </c>
      <c r="N58" s="849">
        <v>38</v>
      </c>
      <c r="O58" s="849">
        <v>836</v>
      </c>
      <c r="P58" s="837">
        <v>1.1515151515151516</v>
      </c>
      <c r="Q58" s="850">
        <v>22</v>
      </c>
    </row>
    <row r="59" spans="1:17" ht="14.4" customHeight="1" x14ac:dyDescent="0.3">
      <c r="A59" s="831" t="s">
        <v>3630</v>
      </c>
      <c r="B59" s="832" t="s">
        <v>3631</v>
      </c>
      <c r="C59" s="832" t="s">
        <v>3095</v>
      </c>
      <c r="D59" s="832" t="s">
        <v>3647</v>
      </c>
      <c r="E59" s="832" t="s">
        <v>3649</v>
      </c>
      <c r="F59" s="849">
        <v>1</v>
      </c>
      <c r="G59" s="849">
        <v>22</v>
      </c>
      <c r="H59" s="849"/>
      <c r="I59" s="849">
        <v>22</v>
      </c>
      <c r="J59" s="849"/>
      <c r="K59" s="849"/>
      <c r="L59" s="849"/>
      <c r="M59" s="849"/>
      <c r="N59" s="849"/>
      <c r="O59" s="849"/>
      <c r="P59" s="837"/>
      <c r="Q59" s="850"/>
    </row>
    <row r="60" spans="1:17" ht="14.4" customHeight="1" x14ac:dyDescent="0.3">
      <c r="A60" s="831" t="s">
        <v>3630</v>
      </c>
      <c r="B60" s="832" t="s">
        <v>3631</v>
      </c>
      <c r="C60" s="832" t="s">
        <v>3095</v>
      </c>
      <c r="D60" s="832" t="s">
        <v>3650</v>
      </c>
      <c r="E60" s="832" t="s">
        <v>3651</v>
      </c>
      <c r="F60" s="849"/>
      <c r="G60" s="849"/>
      <c r="H60" s="849"/>
      <c r="I60" s="849"/>
      <c r="J60" s="849"/>
      <c r="K60" s="849"/>
      <c r="L60" s="849"/>
      <c r="M60" s="849"/>
      <c r="N60" s="849">
        <v>2</v>
      </c>
      <c r="O60" s="849">
        <v>136</v>
      </c>
      <c r="P60" s="837"/>
      <c r="Q60" s="850">
        <v>68</v>
      </c>
    </row>
    <row r="61" spans="1:17" ht="14.4" customHeight="1" x14ac:dyDescent="0.3">
      <c r="A61" s="831" t="s">
        <v>3630</v>
      </c>
      <c r="B61" s="832" t="s">
        <v>3631</v>
      </c>
      <c r="C61" s="832" t="s">
        <v>3095</v>
      </c>
      <c r="D61" s="832" t="s">
        <v>3650</v>
      </c>
      <c r="E61" s="832" t="s">
        <v>3652</v>
      </c>
      <c r="F61" s="849"/>
      <c r="G61" s="849"/>
      <c r="H61" s="849"/>
      <c r="I61" s="849"/>
      <c r="J61" s="849">
        <v>1</v>
      </c>
      <c r="K61" s="849">
        <v>68</v>
      </c>
      <c r="L61" s="849">
        <v>1</v>
      </c>
      <c r="M61" s="849">
        <v>68</v>
      </c>
      <c r="N61" s="849"/>
      <c r="O61" s="849"/>
      <c r="P61" s="837"/>
      <c r="Q61" s="850"/>
    </row>
    <row r="62" spans="1:17" ht="14.4" customHeight="1" x14ac:dyDescent="0.3">
      <c r="A62" s="831" t="s">
        <v>3630</v>
      </c>
      <c r="B62" s="832" t="s">
        <v>3631</v>
      </c>
      <c r="C62" s="832" t="s">
        <v>3095</v>
      </c>
      <c r="D62" s="832" t="s">
        <v>3653</v>
      </c>
      <c r="E62" s="832" t="s">
        <v>3654</v>
      </c>
      <c r="F62" s="849"/>
      <c r="G62" s="849"/>
      <c r="H62" s="849"/>
      <c r="I62" s="849"/>
      <c r="J62" s="849">
        <v>1</v>
      </c>
      <c r="K62" s="849">
        <v>62</v>
      </c>
      <c r="L62" s="849">
        <v>1</v>
      </c>
      <c r="M62" s="849">
        <v>62</v>
      </c>
      <c r="N62" s="849">
        <v>1</v>
      </c>
      <c r="O62" s="849">
        <v>62</v>
      </c>
      <c r="P62" s="837">
        <v>1</v>
      </c>
      <c r="Q62" s="850">
        <v>62</v>
      </c>
    </row>
    <row r="63" spans="1:17" ht="14.4" customHeight="1" x14ac:dyDescent="0.3">
      <c r="A63" s="831" t="s">
        <v>3630</v>
      </c>
      <c r="B63" s="832" t="s">
        <v>3631</v>
      </c>
      <c r="C63" s="832" t="s">
        <v>3095</v>
      </c>
      <c r="D63" s="832" t="s">
        <v>3655</v>
      </c>
      <c r="E63" s="832" t="s">
        <v>3656</v>
      </c>
      <c r="F63" s="849"/>
      <c r="G63" s="849"/>
      <c r="H63" s="849"/>
      <c r="I63" s="849"/>
      <c r="J63" s="849">
        <v>1</v>
      </c>
      <c r="K63" s="849">
        <v>394</v>
      </c>
      <c r="L63" s="849">
        <v>1</v>
      </c>
      <c r="M63" s="849">
        <v>394</v>
      </c>
      <c r="N63" s="849"/>
      <c r="O63" s="849"/>
      <c r="P63" s="837"/>
      <c r="Q63" s="850"/>
    </row>
    <row r="64" spans="1:17" ht="14.4" customHeight="1" x14ac:dyDescent="0.3">
      <c r="A64" s="831" t="s">
        <v>3630</v>
      </c>
      <c r="B64" s="832" t="s">
        <v>3631</v>
      </c>
      <c r="C64" s="832" t="s">
        <v>3095</v>
      </c>
      <c r="D64" s="832" t="s">
        <v>3655</v>
      </c>
      <c r="E64" s="832" t="s">
        <v>3657</v>
      </c>
      <c r="F64" s="849"/>
      <c r="G64" s="849"/>
      <c r="H64" s="849"/>
      <c r="I64" s="849"/>
      <c r="J64" s="849"/>
      <c r="K64" s="849"/>
      <c r="L64" s="849"/>
      <c r="M64" s="849"/>
      <c r="N64" s="849">
        <v>1</v>
      </c>
      <c r="O64" s="849">
        <v>394</v>
      </c>
      <c r="P64" s="837"/>
      <c r="Q64" s="850">
        <v>394</v>
      </c>
    </row>
    <row r="65" spans="1:17" ht="14.4" customHeight="1" x14ac:dyDescent="0.3">
      <c r="A65" s="831" t="s">
        <v>3630</v>
      </c>
      <c r="B65" s="832" t="s">
        <v>3631</v>
      </c>
      <c r="C65" s="832" t="s">
        <v>3095</v>
      </c>
      <c r="D65" s="832" t="s">
        <v>3658</v>
      </c>
      <c r="E65" s="832" t="s">
        <v>3659</v>
      </c>
      <c r="F65" s="849">
        <v>3</v>
      </c>
      <c r="G65" s="849">
        <v>2964</v>
      </c>
      <c r="H65" s="849">
        <v>1</v>
      </c>
      <c r="I65" s="849">
        <v>988</v>
      </c>
      <c r="J65" s="849">
        <v>3</v>
      </c>
      <c r="K65" s="849">
        <v>2964</v>
      </c>
      <c r="L65" s="849">
        <v>1</v>
      </c>
      <c r="M65" s="849">
        <v>988</v>
      </c>
      <c r="N65" s="849"/>
      <c r="O65" s="849"/>
      <c r="P65" s="837"/>
      <c r="Q65" s="850"/>
    </row>
    <row r="66" spans="1:17" ht="14.4" customHeight="1" x14ac:dyDescent="0.3">
      <c r="A66" s="831" t="s">
        <v>3630</v>
      </c>
      <c r="B66" s="832" t="s">
        <v>3631</v>
      </c>
      <c r="C66" s="832" t="s">
        <v>3095</v>
      </c>
      <c r="D66" s="832" t="s">
        <v>3658</v>
      </c>
      <c r="E66" s="832" t="s">
        <v>3660</v>
      </c>
      <c r="F66" s="849"/>
      <c r="G66" s="849"/>
      <c r="H66" s="849"/>
      <c r="I66" s="849"/>
      <c r="J66" s="849">
        <v>17</v>
      </c>
      <c r="K66" s="849">
        <v>16796</v>
      </c>
      <c r="L66" s="849">
        <v>1</v>
      </c>
      <c r="M66" s="849">
        <v>988</v>
      </c>
      <c r="N66" s="849">
        <v>5</v>
      </c>
      <c r="O66" s="849">
        <v>4940</v>
      </c>
      <c r="P66" s="837">
        <v>0.29411764705882354</v>
      </c>
      <c r="Q66" s="850">
        <v>988</v>
      </c>
    </row>
    <row r="67" spans="1:17" ht="14.4" customHeight="1" x14ac:dyDescent="0.3">
      <c r="A67" s="831" t="s">
        <v>3630</v>
      </c>
      <c r="B67" s="832" t="s">
        <v>3631</v>
      </c>
      <c r="C67" s="832" t="s">
        <v>3095</v>
      </c>
      <c r="D67" s="832" t="s">
        <v>3661</v>
      </c>
      <c r="E67" s="832" t="s">
        <v>3662</v>
      </c>
      <c r="F67" s="849"/>
      <c r="G67" s="849"/>
      <c r="H67" s="849"/>
      <c r="I67" s="849"/>
      <c r="J67" s="849">
        <v>1</v>
      </c>
      <c r="K67" s="849">
        <v>191</v>
      </c>
      <c r="L67" s="849">
        <v>1</v>
      </c>
      <c r="M67" s="849">
        <v>191</v>
      </c>
      <c r="N67" s="849"/>
      <c r="O67" s="849"/>
      <c r="P67" s="837"/>
      <c r="Q67" s="850"/>
    </row>
    <row r="68" spans="1:17" ht="14.4" customHeight="1" x14ac:dyDescent="0.3">
      <c r="A68" s="831" t="s">
        <v>3630</v>
      </c>
      <c r="B68" s="832" t="s">
        <v>3631</v>
      </c>
      <c r="C68" s="832" t="s">
        <v>3095</v>
      </c>
      <c r="D68" s="832" t="s">
        <v>3663</v>
      </c>
      <c r="E68" s="832" t="s">
        <v>3664</v>
      </c>
      <c r="F68" s="849"/>
      <c r="G68" s="849"/>
      <c r="H68" s="849"/>
      <c r="I68" s="849"/>
      <c r="J68" s="849">
        <v>1</v>
      </c>
      <c r="K68" s="849">
        <v>82</v>
      </c>
      <c r="L68" s="849">
        <v>1</v>
      </c>
      <c r="M68" s="849">
        <v>82</v>
      </c>
      <c r="N68" s="849"/>
      <c r="O68" s="849"/>
      <c r="P68" s="837"/>
      <c r="Q68" s="850"/>
    </row>
    <row r="69" spans="1:17" ht="14.4" customHeight="1" x14ac:dyDescent="0.3">
      <c r="A69" s="831" t="s">
        <v>3630</v>
      </c>
      <c r="B69" s="832" t="s">
        <v>3631</v>
      </c>
      <c r="C69" s="832" t="s">
        <v>3095</v>
      </c>
      <c r="D69" s="832" t="s">
        <v>3665</v>
      </c>
      <c r="E69" s="832" t="s">
        <v>3666</v>
      </c>
      <c r="F69" s="849">
        <v>1</v>
      </c>
      <c r="G69" s="849">
        <v>63</v>
      </c>
      <c r="H69" s="849"/>
      <c r="I69" s="849">
        <v>63</v>
      </c>
      <c r="J69" s="849"/>
      <c r="K69" s="849"/>
      <c r="L69" s="849"/>
      <c r="M69" s="849"/>
      <c r="N69" s="849">
        <v>2</v>
      </c>
      <c r="O69" s="849">
        <v>126</v>
      </c>
      <c r="P69" s="837"/>
      <c r="Q69" s="850">
        <v>63</v>
      </c>
    </row>
    <row r="70" spans="1:17" ht="14.4" customHeight="1" x14ac:dyDescent="0.3">
      <c r="A70" s="831" t="s">
        <v>3630</v>
      </c>
      <c r="B70" s="832" t="s">
        <v>3631</v>
      </c>
      <c r="C70" s="832" t="s">
        <v>3095</v>
      </c>
      <c r="D70" s="832" t="s">
        <v>3667</v>
      </c>
      <c r="E70" s="832" t="s">
        <v>3668</v>
      </c>
      <c r="F70" s="849"/>
      <c r="G70" s="849"/>
      <c r="H70" s="849"/>
      <c r="I70" s="849"/>
      <c r="J70" s="849">
        <v>3</v>
      </c>
      <c r="K70" s="849">
        <v>51</v>
      </c>
      <c r="L70" s="849">
        <v>1</v>
      </c>
      <c r="M70" s="849">
        <v>17</v>
      </c>
      <c r="N70" s="849">
        <v>18</v>
      </c>
      <c r="O70" s="849">
        <v>306</v>
      </c>
      <c r="P70" s="837">
        <v>6</v>
      </c>
      <c r="Q70" s="850">
        <v>17</v>
      </c>
    </row>
    <row r="71" spans="1:17" ht="14.4" customHeight="1" x14ac:dyDescent="0.3">
      <c r="A71" s="831" t="s">
        <v>3630</v>
      </c>
      <c r="B71" s="832" t="s">
        <v>3631</v>
      </c>
      <c r="C71" s="832" t="s">
        <v>3095</v>
      </c>
      <c r="D71" s="832" t="s">
        <v>3669</v>
      </c>
      <c r="E71" s="832" t="s">
        <v>3670</v>
      </c>
      <c r="F71" s="849"/>
      <c r="G71" s="849"/>
      <c r="H71" s="849"/>
      <c r="I71" s="849"/>
      <c r="J71" s="849">
        <v>1</v>
      </c>
      <c r="K71" s="849">
        <v>47</v>
      </c>
      <c r="L71" s="849">
        <v>1</v>
      </c>
      <c r="M71" s="849">
        <v>47</v>
      </c>
      <c r="N71" s="849"/>
      <c r="O71" s="849"/>
      <c r="P71" s="837"/>
      <c r="Q71" s="850"/>
    </row>
    <row r="72" spans="1:17" ht="14.4" customHeight="1" x14ac:dyDescent="0.3">
      <c r="A72" s="831" t="s">
        <v>3630</v>
      </c>
      <c r="B72" s="832" t="s">
        <v>3631</v>
      </c>
      <c r="C72" s="832" t="s">
        <v>3095</v>
      </c>
      <c r="D72" s="832" t="s">
        <v>3669</v>
      </c>
      <c r="E72" s="832" t="s">
        <v>3671</v>
      </c>
      <c r="F72" s="849"/>
      <c r="G72" s="849"/>
      <c r="H72" s="849"/>
      <c r="I72" s="849"/>
      <c r="J72" s="849">
        <v>9</v>
      </c>
      <c r="K72" s="849">
        <v>423</v>
      </c>
      <c r="L72" s="849">
        <v>1</v>
      </c>
      <c r="M72" s="849">
        <v>47</v>
      </c>
      <c r="N72" s="849">
        <v>1</v>
      </c>
      <c r="O72" s="849">
        <v>47</v>
      </c>
      <c r="P72" s="837">
        <v>0.1111111111111111</v>
      </c>
      <c r="Q72" s="850">
        <v>47</v>
      </c>
    </row>
    <row r="73" spans="1:17" ht="14.4" customHeight="1" x14ac:dyDescent="0.3">
      <c r="A73" s="831" t="s">
        <v>3630</v>
      </c>
      <c r="B73" s="832" t="s">
        <v>3631</v>
      </c>
      <c r="C73" s="832" t="s">
        <v>3095</v>
      </c>
      <c r="D73" s="832" t="s">
        <v>3672</v>
      </c>
      <c r="E73" s="832" t="s">
        <v>3673</v>
      </c>
      <c r="F73" s="849">
        <v>2</v>
      </c>
      <c r="G73" s="849">
        <v>120</v>
      </c>
      <c r="H73" s="849">
        <v>0.5</v>
      </c>
      <c r="I73" s="849">
        <v>60</v>
      </c>
      <c r="J73" s="849">
        <v>4</v>
      </c>
      <c r="K73" s="849">
        <v>240</v>
      </c>
      <c r="L73" s="849">
        <v>1</v>
      </c>
      <c r="M73" s="849">
        <v>60</v>
      </c>
      <c r="N73" s="849">
        <v>3</v>
      </c>
      <c r="O73" s="849">
        <v>180</v>
      </c>
      <c r="P73" s="837">
        <v>0.75</v>
      </c>
      <c r="Q73" s="850">
        <v>60</v>
      </c>
    </row>
    <row r="74" spans="1:17" ht="14.4" customHeight="1" x14ac:dyDescent="0.3">
      <c r="A74" s="831" t="s">
        <v>3630</v>
      </c>
      <c r="B74" s="832" t="s">
        <v>3631</v>
      </c>
      <c r="C74" s="832" t="s">
        <v>3095</v>
      </c>
      <c r="D74" s="832" t="s">
        <v>3672</v>
      </c>
      <c r="E74" s="832" t="s">
        <v>3674</v>
      </c>
      <c r="F74" s="849">
        <v>1</v>
      </c>
      <c r="G74" s="849">
        <v>60</v>
      </c>
      <c r="H74" s="849"/>
      <c r="I74" s="849">
        <v>60</v>
      </c>
      <c r="J74" s="849"/>
      <c r="K74" s="849"/>
      <c r="L74" s="849"/>
      <c r="M74" s="849"/>
      <c r="N74" s="849">
        <v>1</v>
      </c>
      <c r="O74" s="849">
        <v>60</v>
      </c>
      <c r="P74" s="837"/>
      <c r="Q74" s="850">
        <v>60</v>
      </c>
    </row>
    <row r="75" spans="1:17" ht="14.4" customHeight="1" x14ac:dyDescent="0.3">
      <c r="A75" s="831" t="s">
        <v>3630</v>
      </c>
      <c r="B75" s="832" t="s">
        <v>3631</v>
      </c>
      <c r="C75" s="832" t="s">
        <v>3095</v>
      </c>
      <c r="D75" s="832" t="s">
        <v>3675</v>
      </c>
      <c r="E75" s="832" t="s">
        <v>3676</v>
      </c>
      <c r="F75" s="849">
        <v>5</v>
      </c>
      <c r="G75" s="849">
        <v>95</v>
      </c>
      <c r="H75" s="849">
        <v>0.35714285714285715</v>
      </c>
      <c r="I75" s="849">
        <v>19</v>
      </c>
      <c r="J75" s="849">
        <v>14</v>
      </c>
      <c r="K75" s="849">
        <v>266</v>
      </c>
      <c r="L75" s="849">
        <v>1</v>
      </c>
      <c r="M75" s="849">
        <v>19</v>
      </c>
      <c r="N75" s="849">
        <v>6</v>
      </c>
      <c r="O75" s="849">
        <v>114</v>
      </c>
      <c r="P75" s="837">
        <v>0.42857142857142855</v>
      </c>
      <c r="Q75" s="850">
        <v>19</v>
      </c>
    </row>
    <row r="76" spans="1:17" ht="14.4" customHeight="1" x14ac:dyDescent="0.3">
      <c r="A76" s="831" t="s">
        <v>3630</v>
      </c>
      <c r="B76" s="832" t="s">
        <v>3631</v>
      </c>
      <c r="C76" s="832" t="s">
        <v>3095</v>
      </c>
      <c r="D76" s="832" t="s">
        <v>3675</v>
      </c>
      <c r="E76" s="832" t="s">
        <v>3677</v>
      </c>
      <c r="F76" s="849">
        <v>13</v>
      </c>
      <c r="G76" s="849">
        <v>247</v>
      </c>
      <c r="H76" s="849">
        <v>0.8666666666666667</v>
      </c>
      <c r="I76" s="849">
        <v>19</v>
      </c>
      <c r="J76" s="849">
        <v>15</v>
      </c>
      <c r="K76" s="849">
        <v>285</v>
      </c>
      <c r="L76" s="849">
        <v>1</v>
      </c>
      <c r="M76" s="849">
        <v>19</v>
      </c>
      <c r="N76" s="849">
        <v>13</v>
      </c>
      <c r="O76" s="849">
        <v>247</v>
      </c>
      <c r="P76" s="837">
        <v>0.8666666666666667</v>
      </c>
      <c r="Q76" s="850">
        <v>19</v>
      </c>
    </row>
    <row r="77" spans="1:17" ht="14.4" customHeight="1" x14ac:dyDescent="0.3">
      <c r="A77" s="831" t="s">
        <v>3630</v>
      </c>
      <c r="B77" s="832" t="s">
        <v>3631</v>
      </c>
      <c r="C77" s="832" t="s">
        <v>3095</v>
      </c>
      <c r="D77" s="832" t="s">
        <v>3678</v>
      </c>
      <c r="E77" s="832" t="s">
        <v>3679</v>
      </c>
      <c r="F77" s="849">
        <v>18</v>
      </c>
      <c r="G77" s="849">
        <v>26334</v>
      </c>
      <c r="H77" s="849">
        <v>0.94736842105263153</v>
      </c>
      <c r="I77" s="849">
        <v>1463</v>
      </c>
      <c r="J77" s="849">
        <v>19</v>
      </c>
      <c r="K77" s="849">
        <v>27797</v>
      </c>
      <c r="L77" s="849">
        <v>1</v>
      </c>
      <c r="M77" s="849">
        <v>1463</v>
      </c>
      <c r="N77" s="849">
        <v>23</v>
      </c>
      <c r="O77" s="849">
        <v>33695</v>
      </c>
      <c r="P77" s="837">
        <v>1.2121811706299241</v>
      </c>
      <c r="Q77" s="850">
        <v>1465</v>
      </c>
    </row>
    <row r="78" spans="1:17" ht="14.4" customHeight="1" x14ac:dyDescent="0.3">
      <c r="A78" s="831" t="s">
        <v>3630</v>
      </c>
      <c r="B78" s="832" t="s">
        <v>3631</v>
      </c>
      <c r="C78" s="832" t="s">
        <v>3095</v>
      </c>
      <c r="D78" s="832" t="s">
        <v>3678</v>
      </c>
      <c r="E78" s="832" t="s">
        <v>3680</v>
      </c>
      <c r="F78" s="849"/>
      <c r="G78" s="849"/>
      <c r="H78" s="849"/>
      <c r="I78" s="849"/>
      <c r="J78" s="849">
        <v>3</v>
      </c>
      <c r="K78" s="849">
        <v>4389</v>
      </c>
      <c r="L78" s="849">
        <v>1</v>
      </c>
      <c r="M78" s="849">
        <v>1463</v>
      </c>
      <c r="N78" s="849"/>
      <c r="O78" s="849"/>
      <c r="P78" s="837"/>
      <c r="Q78" s="850"/>
    </row>
    <row r="79" spans="1:17" ht="14.4" customHeight="1" x14ac:dyDescent="0.3">
      <c r="A79" s="831" t="s">
        <v>3630</v>
      </c>
      <c r="B79" s="832" t="s">
        <v>3631</v>
      </c>
      <c r="C79" s="832" t="s">
        <v>3095</v>
      </c>
      <c r="D79" s="832" t="s">
        <v>3681</v>
      </c>
      <c r="E79" s="832" t="s">
        <v>3682</v>
      </c>
      <c r="F79" s="849"/>
      <c r="G79" s="849"/>
      <c r="H79" s="849"/>
      <c r="I79" s="849"/>
      <c r="J79" s="849"/>
      <c r="K79" s="849"/>
      <c r="L79" s="849"/>
      <c r="M79" s="849"/>
      <c r="N79" s="849">
        <v>1</v>
      </c>
      <c r="O79" s="849">
        <v>392</v>
      </c>
      <c r="P79" s="837"/>
      <c r="Q79" s="850">
        <v>392</v>
      </c>
    </row>
    <row r="80" spans="1:17" ht="14.4" customHeight="1" x14ac:dyDescent="0.3">
      <c r="A80" s="831" t="s">
        <v>3630</v>
      </c>
      <c r="B80" s="832" t="s">
        <v>3631</v>
      </c>
      <c r="C80" s="832" t="s">
        <v>3095</v>
      </c>
      <c r="D80" s="832" t="s">
        <v>3683</v>
      </c>
      <c r="E80" s="832" t="s">
        <v>3684</v>
      </c>
      <c r="F80" s="849"/>
      <c r="G80" s="849"/>
      <c r="H80" s="849"/>
      <c r="I80" s="849"/>
      <c r="J80" s="849"/>
      <c r="K80" s="849"/>
      <c r="L80" s="849"/>
      <c r="M80" s="849"/>
      <c r="N80" s="849">
        <v>1</v>
      </c>
      <c r="O80" s="849">
        <v>464</v>
      </c>
      <c r="P80" s="837"/>
      <c r="Q80" s="850">
        <v>464</v>
      </c>
    </row>
    <row r="81" spans="1:17" ht="14.4" customHeight="1" x14ac:dyDescent="0.3">
      <c r="A81" s="831" t="s">
        <v>3630</v>
      </c>
      <c r="B81" s="832" t="s">
        <v>3631</v>
      </c>
      <c r="C81" s="832" t="s">
        <v>3095</v>
      </c>
      <c r="D81" s="832" t="s">
        <v>3685</v>
      </c>
      <c r="E81" s="832" t="s">
        <v>3686</v>
      </c>
      <c r="F81" s="849">
        <v>4</v>
      </c>
      <c r="G81" s="849">
        <v>1252</v>
      </c>
      <c r="H81" s="849"/>
      <c r="I81" s="849">
        <v>313</v>
      </c>
      <c r="J81" s="849"/>
      <c r="K81" s="849"/>
      <c r="L81" s="849"/>
      <c r="M81" s="849"/>
      <c r="N81" s="849">
        <v>6</v>
      </c>
      <c r="O81" s="849">
        <v>1878</v>
      </c>
      <c r="P81" s="837"/>
      <c r="Q81" s="850">
        <v>313</v>
      </c>
    </row>
    <row r="82" spans="1:17" ht="14.4" customHeight="1" x14ac:dyDescent="0.3">
      <c r="A82" s="831" t="s">
        <v>3630</v>
      </c>
      <c r="B82" s="832" t="s">
        <v>3631</v>
      </c>
      <c r="C82" s="832" t="s">
        <v>3095</v>
      </c>
      <c r="D82" s="832" t="s">
        <v>3687</v>
      </c>
      <c r="E82" s="832" t="s">
        <v>3688</v>
      </c>
      <c r="F82" s="849"/>
      <c r="G82" s="849"/>
      <c r="H82" s="849"/>
      <c r="I82" s="849"/>
      <c r="J82" s="849"/>
      <c r="K82" s="849"/>
      <c r="L82" s="849"/>
      <c r="M82" s="849"/>
      <c r="N82" s="849">
        <v>3</v>
      </c>
      <c r="O82" s="849">
        <v>2559</v>
      </c>
      <c r="P82" s="837"/>
      <c r="Q82" s="850">
        <v>853</v>
      </c>
    </row>
    <row r="83" spans="1:17" ht="14.4" customHeight="1" x14ac:dyDescent="0.3">
      <c r="A83" s="831" t="s">
        <v>3630</v>
      </c>
      <c r="B83" s="832" t="s">
        <v>3631</v>
      </c>
      <c r="C83" s="832" t="s">
        <v>3095</v>
      </c>
      <c r="D83" s="832" t="s">
        <v>3687</v>
      </c>
      <c r="E83" s="832" t="s">
        <v>3689</v>
      </c>
      <c r="F83" s="849">
        <v>2</v>
      </c>
      <c r="G83" s="849">
        <v>1706</v>
      </c>
      <c r="H83" s="849">
        <v>0.5</v>
      </c>
      <c r="I83" s="849">
        <v>853</v>
      </c>
      <c r="J83" s="849">
        <v>4</v>
      </c>
      <c r="K83" s="849">
        <v>3412</v>
      </c>
      <c r="L83" s="849">
        <v>1</v>
      </c>
      <c r="M83" s="849">
        <v>853</v>
      </c>
      <c r="N83" s="849">
        <v>1</v>
      </c>
      <c r="O83" s="849">
        <v>853</v>
      </c>
      <c r="P83" s="837">
        <v>0.25</v>
      </c>
      <c r="Q83" s="850">
        <v>853</v>
      </c>
    </row>
    <row r="84" spans="1:17" ht="14.4" customHeight="1" x14ac:dyDescent="0.3">
      <c r="A84" s="831" t="s">
        <v>3630</v>
      </c>
      <c r="B84" s="832" t="s">
        <v>3631</v>
      </c>
      <c r="C84" s="832" t="s">
        <v>3095</v>
      </c>
      <c r="D84" s="832" t="s">
        <v>3690</v>
      </c>
      <c r="E84" s="832" t="s">
        <v>3691</v>
      </c>
      <c r="F84" s="849"/>
      <c r="G84" s="849"/>
      <c r="H84" s="849"/>
      <c r="I84" s="849"/>
      <c r="J84" s="849">
        <v>8</v>
      </c>
      <c r="K84" s="849">
        <v>1496</v>
      </c>
      <c r="L84" s="849">
        <v>1</v>
      </c>
      <c r="M84" s="849">
        <v>187</v>
      </c>
      <c r="N84" s="849">
        <v>1</v>
      </c>
      <c r="O84" s="849">
        <v>187</v>
      </c>
      <c r="P84" s="837">
        <v>0.125</v>
      </c>
      <c r="Q84" s="850">
        <v>187</v>
      </c>
    </row>
    <row r="85" spans="1:17" ht="14.4" customHeight="1" x14ac:dyDescent="0.3">
      <c r="A85" s="831" t="s">
        <v>3630</v>
      </c>
      <c r="B85" s="832" t="s">
        <v>3631</v>
      </c>
      <c r="C85" s="832" t="s">
        <v>3095</v>
      </c>
      <c r="D85" s="832" t="s">
        <v>3690</v>
      </c>
      <c r="E85" s="832" t="s">
        <v>3692</v>
      </c>
      <c r="F85" s="849"/>
      <c r="G85" s="849"/>
      <c r="H85" s="849"/>
      <c r="I85" s="849"/>
      <c r="J85" s="849">
        <v>16</v>
      </c>
      <c r="K85" s="849">
        <v>2992</v>
      </c>
      <c r="L85" s="849">
        <v>1</v>
      </c>
      <c r="M85" s="849">
        <v>187</v>
      </c>
      <c r="N85" s="849">
        <v>2</v>
      </c>
      <c r="O85" s="849">
        <v>374</v>
      </c>
      <c r="P85" s="837">
        <v>0.125</v>
      </c>
      <c r="Q85" s="850">
        <v>187</v>
      </c>
    </row>
    <row r="86" spans="1:17" ht="14.4" customHeight="1" x14ac:dyDescent="0.3">
      <c r="A86" s="831" t="s">
        <v>3630</v>
      </c>
      <c r="B86" s="832" t="s">
        <v>3631</v>
      </c>
      <c r="C86" s="832" t="s">
        <v>3095</v>
      </c>
      <c r="D86" s="832" t="s">
        <v>3693</v>
      </c>
      <c r="E86" s="832" t="s">
        <v>3694</v>
      </c>
      <c r="F86" s="849"/>
      <c r="G86" s="849"/>
      <c r="H86" s="849"/>
      <c r="I86" s="849"/>
      <c r="J86" s="849">
        <v>1</v>
      </c>
      <c r="K86" s="849">
        <v>167</v>
      </c>
      <c r="L86" s="849">
        <v>1</v>
      </c>
      <c r="M86" s="849">
        <v>167</v>
      </c>
      <c r="N86" s="849"/>
      <c r="O86" s="849"/>
      <c r="P86" s="837"/>
      <c r="Q86" s="850"/>
    </row>
    <row r="87" spans="1:17" ht="14.4" customHeight="1" x14ac:dyDescent="0.3">
      <c r="A87" s="831" t="s">
        <v>3630</v>
      </c>
      <c r="B87" s="832" t="s">
        <v>3631</v>
      </c>
      <c r="C87" s="832" t="s">
        <v>3095</v>
      </c>
      <c r="D87" s="832" t="s">
        <v>3693</v>
      </c>
      <c r="E87" s="832" t="s">
        <v>3695</v>
      </c>
      <c r="F87" s="849">
        <v>1</v>
      </c>
      <c r="G87" s="849">
        <v>167</v>
      </c>
      <c r="H87" s="849"/>
      <c r="I87" s="849">
        <v>167</v>
      </c>
      <c r="J87" s="849"/>
      <c r="K87" s="849"/>
      <c r="L87" s="849"/>
      <c r="M87" s="849"/>
      <c r="N87" s="849">
        <v>1</v>
      </c>
      <c r="O87" s="849">
        <v>167</v>
      </c>
      <c r="P87" s="837"/>
      <c r="Q87" s="850">
        <v>167</v>
      </c>
    </row>
    <row r="88" spans="1:17" ht="14.4" customHeight="1" x14ac:dyDescent="0.3">
      <c r="A88" s="831" t="s">
        <v>3630</v>
      </c>
      <c r="B88" s="832" t="s">
        <v>3631</v>
      </c>
      <c r="C88" s="832" t="s">
        <v>3095</v>
      </c>
      <c r="D88" s="832" t="s">
        <v>3696</v>
      </c>
      <c r="E88" s="832" t="s">
        <v>3697</v>
      </c>
      <c r="F88" s="849"/>
      <c r="G88" s="849"/>
      <c r="H88" s="849"/>
      <c r="I88" s="849"/>
      <c r="J88" s="849">
        <v>1</v>
      </c>
      <c r="K88" s="849">
        <v>352</v>
      </c>
      <c r="L88" s="849">
        <v>1</v>
      </c>
      <c r="M88" s="849">
        <v>352</v>
      </c>
      <c r="N88" s="849"/>
      <c r="O88" s="849"/>
      <c r="P88" s="837"/>
      <c r="Q88" s="850"/>
    </row>
    <row r="89" spans="1:17" ht="14.4" customHeight="1" x14ac:dyDescent="0.3">
      <c r="A89" s="831" t="s">
        <v>3630</v>
      </c>
      <c r="B89" s="832" t="s">
        <v>3631</v>
      </c>
      <c r="C89" s="832" t="s">
        <v>3095</v>
      </c>
      <c r="D89" s="832" t="s">
        <v>3698</v>
      </c>
      <c r="E89" s="832" t="s">
        <v>3699</v>
      </c>
      <c r="F89" s="849"/>
      <c r="G89" s="849"/>
      <c r="H89" s="849"/>
      <c r="I89" s="849"/>
      <c r="J89" s="849">
        <v>1</v>
      </c>
      <c r="K89" s="849">
        <v>352</v>
      </c>
      <c r="L89" s="849">
        <v>1</v>
      </c>
      <c r="M89" s="849">
        <v>352</v>
      </c>
      <c r="N89" s="849"/>
      <c r="O89" s="849"/>
      <c r="P89" s="837"/>
      <c r="Q89" s="850"/>
    </row>
    <row r="90" spans="1:17" ht="14.4" customHeight="1" x14ac:dyDescent="0.3">
      <c r="A90" s="831" t="s">
        <v>3630</v>
      </c>
      <c r="B90" s="832" t="s">
        <v>3631</v>
      </c>
      <c r="C90" s="832" t="s">
        <v>3095</v>
      </c>
      <c r="D90" s="832" t="s">
        <v>3700</v>
      </c>
      <c r="E90" s="832" t="s">
        <v>3701</v>
      </c>
      <c r="F90" s="849"/>
      <c r="G90" s="849"/>
      <c r="H90" s="849"/>
      <c r="I90" s="849"/>
      <c r="J90" s="849"/>
      <c r="K90" s="849"/>
      <c r="L90" s="849"/>
      <c r="M90" s="849"/>
      <c r="N90" s="849">
        <v>1</v>
      </c>
      <c r="O90" s="849">
        <v>788</v>
      </c>
      <c r="P90" s="837"/>
      <c r="Q90" s="850">
        <v>788</v>
      </c>
    </row>
    <row r="91" spans="1:17" ht="14.4" customHeight="1" x14ac:dyDescent="0.3">
      <c r="A91" s="831" t="s">
        <v>3630</v>
      </c>
      <c r="B91" s="832" t="s">
        <v>3631</v>
      </c>
      <c r="C91" s="832" t="s">
        <v>3095</v>
      </c>
      <c r="D91" s="832" t="s">
        <v>3700</v>
      </c>
      <c r="E91" s="832" t="s">
        <v>3702</v>
      </c>
      <c r="F91" s="849"/>
      <c r="G91" s="849"/>
      <c r="H91" s="849"/>
      <c r="I91" s="849"/>
      <c r="J91" s="849">
        <v>4</v>
      </c>
      <c r="K91" s="849">
        <v>3152</v>
      </c>
      <c r="L91" s="849">
        <v>1</v>
      </c>
      <c r="M91" s="849">
        <v>788</v>
      </c>
      <c r="N91" s="849">
        <v>2</v>
      </c>
      <c r="O91" s="849">
        <v>1576</v>
      </c>
      <c r="P91" s="837">
        <v>0.5</v>
      </c>
      <c r="Q91" s="850">
        <v>788</v>
      </c>
    </row>
    <row r="92" spans="1:17" ht="14.4" customHeight="1" x14ac:dyDescent="0.3">
      <c r="A92" s="831" t="s">
        <v>3630</v>
      </c>
      <c r="B92" s="832" t="s">
        <v>3631</v>
      </c>
      <c r="C92" s="832" t="s">
        <v>3095</v>
      </c>
      <c r="D92" s="832" t="s">
        <v>3703</v>
      </c>
      <c r="E92" s="832" t="s">
        <v>3704</v>
      </c>
      <c r="F92" s="849"/>
      <c r="G92" s="849"/>
      <c r="H92" s="849"/>
      <c r="I92" s="849"/>
      <c r="J92" s="849"/>
      <c r="K92" s="849"/>
      <c r="L92" s="849"/>
      <c r="M92" s="849"/>
      <c r="N92" s="849">
        <v>1</v>
      </c>
      <c r="O92" s="849">
        <v>601</v>
      </c>
      <c r="P92" s="837"/>
      <c r="Q92" s="850">
        <v>601</v>
      </c>
    </row>
    <row r="93" spans="1:17" ht="14.4" customHeight="1" x14ac:dyDescent="0.3">
      <c r="A93" s="831" t="s">
        <v>3630</v>
      </c>
      <c r="B93" s="832" t="s">
        <v>3631</v>
      </c>
      <c r="C93" s="832" t="s">
        <v>3095</v>
      </c>
      <c r="D93" s="832" t="s">
        <v>3705</v>
      </c>
      <c r="E93" s="832" t="s">
        <v>3706</v>
      </c>
      <c r="F93" s="849"/>
      <c r="G93" s="849"/>
      <c r="H93" s="849"/>
      <c r="I93" s="849"/>
      <c r="J93" s="849"/>
      <c r="K93" s="849"/>
      <c r="L93" s="849"/>
      <c r="M93" s="849"/>
      <c r="N93" s="849">
        <v>5</v>
      </c>
      <c r="O93" s="849">
        <v>945</v>
      </c>
      <c r="P93" s="837"/>
      <c r="Q93" s="850">
        <v>189</v>
      </c>
    </row>
    <row r="94" spans="1:17" ht="14.4" customHeight="1" x14ac:dyDescent="0.3">
      <c r="A94" s="831" t="s">
        <v>3630</v>
      </c>
      <c r="B94" s="832" t="s">
        <v>3631</v>
      </c>
      <c r="C94" s="832" t="s">
        <v>3095</v>
      </c>
      <c r="D94" s="832" t="s">
        <v>3707</v>
      </c>
      <c r="E94" s="832" t="s">
        <v>3708</v>
      </c>
      <c r="F94" s="849"/>
      <c r="G94" s="849"/>
      <c r="H94" s="849"/>
      <c r="I94" s="849"/>
      <c r="J94" s="849">
        <v>2</v>
      </c>
      <c r="K94" s="849">
        <v>358</v>
      </c>
      <c r="L94" s="849">
        <v>1</v>
      </c>
      <c r="M94" s="849">
        <v>179</v>
      </c>
      <c r="N94" s="849"/>
      <c r="O94" s="849"/>
      <c r="P94" s="837"/>
      <c r="Q94" s="850"/>
    </row>
    <row r="95" spans="1:17" ht="14.4" customHeight="1" x14ac:dyDescent="0.3">
      <c r="A95" s="831" t="s">
        <v>3630</v>
      </c>
      <c r="B95" s="832" t="s">
        <v>3631</v>
      </c>
      <c r="C95" s="832" t="s">
        <v>3095</v>
      </c>
      <c r="D95" s="832" t="s">
        <v>3709</v>
      </c>
      <c r="E95" s="832" t="s">
        <v>3710</v>
      </c>
      <c r="F95" s="849">
        <v>5</v>
      </c>
      <c r="G95" s="849">
        <v>1145</v>
      </c>
      <c r="H95" s="849">
        <v>2.5</v>
      </c>
      <c r="I95" s="849">
        <v>229</v>
      </c>
      <c r="J95" s="849">
        <v>2</v>
      </c>
      <c r="K95" s="849">
        <v>458</v>
      </c>
      <c r="L95" s="849">
        <v>1</v>
      </c>
      <c r="M95" s="849">
        <v>229</v>
      </c>
      <c r="N95" s="849">
        <v>13</v>
      </c>
      <c r="O95" s="849">
        <v>2977</v>
      </c>
      <c r="P95" s="837">
        <v>6.5</v>
      </c>
      <c r="Q95" s="850">
        <v>229</v>
      </c>
    </row>
    <row r="96" spans="1:17" ht="14.4" customHeight="1" x14ac:dyDescent="0.3">
      <c r="A96" s="831" t="s">
        <v>3630</v>
      </c>
      <c r="B96" s="832" t="s">
        <v>3631</v>
      </c>
      <c r="C96" s="832" t="s">
        <v>3095</v>
      </c>
      <c r="D96" s="832" t="s">
        <v>3709</v>
      </c>
      <c r="E96" s="832" t="s">
        <v>3711</v>
      </c>
      <c r="F96" s="849">
        <v>5</v>
      </c>
      <c r="G96" s="849">
        <v>1145</v>
      </c>
      <c r="H96" s="849">
        <v>5</v>
      </c>
      <c r="I96" s="849">
        <v>229</v>
      </c>
      <c r="J96" s="849">
        <v>1</v>
      </c>
      <c r="K96" s="849">
        <v>229</v>
      </c>
      <c r="L96" s="849">
        <v>1</v>
      </c>
      <c r="M96" s="849">
        <v>229</v>
      </c>
      <c r="N96" s="849">
        <v>2</v>
      </c>
      <c r="O96" s="849">
        <v>458</v>
      </c>
      <c r="P96" s="837">
        <v>2</v>
      </c>
      <c r="Q96" s="850">
        <v>229</v>
      </c>
    </row>
    <row r="97" spans="1:17" ht="14.4" customHeight="1" x14ac:dyDescent="0.3">
      <c r="A97" s="831" t="s">
        <v>3630</v>
      </c>
      <c r="B97" s="832" t="s">
        <v>3631</v>
      </c>
      <c r="C97" s="832" t="s">
        <v>3095</v>
      </c>
      <c r="D97" s="832" t="s">
        <v>3712</v>
      </c>
      <c r="E97" s="832" t="s">
        <v>3713</v>
      </c>
      <c r="F97" s="849"/>
      <c r="G97" s="849"/>
      <c r="H97" s="849"/>
      <c r="I97" s="849"/>
      <c r="J97" s="849">
        <v>3</v>
      </c>
      <c r="K97" s="849">
        <v>1686</v>
      </c>
      <c r="L97" s="849">
        <v>1</v>
      </c>
      <c r="M97" s="849">
        <v>562</v>
      </c>
      <c r="N97" s="849">
        <v>3</v>
      </c>
      <c r="O97" s="849">
        <v>1686</v>
      </c>
      <c r="P97" s="837">
        <v>1</v>
      </c>
      <c r="Q97" s="850">
        <v>562</v>
      </c>
    </row>
    <row r="98" spans="1:17" ht="14.4" customHeight="1" x14ac:dyDescent="0.3">
      <c r="A98" s="831" t="s">
        <v>3630</v>
      </c>
      <c r="B98" s="832" t="s">
        <v>3631</v>
      </c>
      <c r="C98" s="832" t="s">
        <v>3095</v>
      </c>
      <c r="D98" s="832" t="s">
        <v>3712</v>
      </c>
      <c r="E98" s="832" t="s">
        <v>3714</v>
      </c>
      <c r="F98" s="849"/>
      <c r="G98" s="849"/>
      <c r="H98" s="849"/>
      <c r="I98" s="849"/>
      <c r="J98" s="849">
        <v>1</v>
      </c>
      <c r="K98" s="849">
        <v>562</v>
      </c>
      <c r="L98" s="849">
        <v>1</v>
      </c>
      <c r="M98" s="849">
        <v>562</v>
      </c>
      <c r="N98" s="849"/>
      <c r="O98" s="849"/>
      <c r="P98" s="837"/>
      <c r="Q98" s="850"/>
    </row>
    <row r="99" spans="1:17" ht="14.4" customHeight="1" x14ac:dyDescent="0.3">
      <c r="A99" s="831" t="s">
        <v>3630</v>
      </c>
      <c r="B99" s="832" t="s">
        <v>3631</v>
      </c>
      <c r="C99" s="832" t="s">
        <v>3095</v>
      </c>
      <c r="D99" s="832" t="s">
        <v>3715</v>
      </c>
      <c r="E99" s="832" t="s">
        <v>3716</v>
      </c>
      <c r="F99" s="849"/>
      <c r="G99" s="849"/>
      <c r="H99" s="849"/>
      <c r="I99" s="849"/>
      <c r="J99" s="849">
        <v>1</v>
      </c>
      <c r="K99" s="849">
        <v>133</v>
      </c>
      <c r="L99" s="849">
        <v>1</v>
      </c>
      <c r="M99" s="849">
        <v>133</v>
      </c>
      <c r="N99" s="849"/>
      <c r="O99" s="849"/>
      <c r="P99" s="837"/>
      <c r="Q99" s="850"/>
    </row>
    <row r="100" spans="1:17" ht="14.4" customHeight="1" x14ac:dyDescent="0.3">
      <c r="A100" s="831" t="s">
        <v>3630</v>
      </c>
      <c r="B100" s="832" t="s">
        <v>3631</v>
      </c>
      <c r="C100" s="832" t="s">
        <v>3095</v>
      </c>
      <c r="D100" s="832" t="s">
        <v>3717</v>
      </c>
      <c r="E100" s="832" t="s">
        <v>3718</v>
      </c>
      <c r="F100" s="849">
        <v>1</v>
      </c>
      <c r="G100" s="849">
        <v>414</v>
      </c>
      <c r="H100" s="849"/>
      <c r="I100" s="849">
        <v>414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3630</v>
      </c>
      <c r="B101" s="832" t="s">
        <v>3631</v>
      </c>
      <c r="C101" s="832" t="s">
        <v>3095</v>
      </c>
      <c r="D101" s="832" t="s">
        <v>3717</v>
      </c>
      <c r="E101" s="832" t="s">
        <v>3719</v>
      </c>
      <c r="F101" s="849"/>
      <c r="G101" s="849"/>
      <c r="H101" s="849"/>
      <c r="I101" s="849"/>
      <c r="J101" s="849">
        <v>1</v>
      </c>
      <c r="K101" s="849">
        <v>414</v>
      </c>
      <c r="L101" s="849">
        <v>1</v>
      </c>
      <c r="M101" s="849">
        <v>414</v>
      </c>
      <c r="N101" s="849"/>
      <c r="O101" s="849"/>
      <c r="P101" s="837"/>
      <c r="Q101" s="850"/>
    </row>
    <row r="102" spans="1:17" ht="14.4" customHeight="1" x14ac:dyDescent="0.3">
      <c r="A102" s="831" t="s">
        <v>3630</v>
      </c>
      <c r="B102" s="832" t="s">
        <v>3631</v>
      </c>
      <c r="C102" s="832" t="s">
        <v>3095</v>
      </c>
      <c r="D102" s="832" t="s">
        <v>3720</v>
      </c>
      <c r="E102" s="832" t="s">
        <v>3721</v>
      </c>
      <c r="F102" s="849">
        <v>1</v>
      </c>
      <c r="G102" s="849">
        <v>396</v>
      </c>
      <c r="H102" s="849"/>
      <c r="I102" s="849">
        <v>396</v>
      </c>
      <c r="J102" s="849"/>
      <c r="K102" s="849"/>
      <c r="L102" s="849"/>
      <c r="M102" s="849"/>
      <c r="N102" s="849"/>
      <c r="O102" s="849"/>
      <c r="P102" s="837"/>
      <c r="Q102" s="850"/>
    </row>
    <row r="103" spans="1:17" ht="14.4" customHeight="1" x14ac:dyDescent="0.3">
      <c r="A103" s="831" t="s">
        <v>3630</v>
      </c>
      <c r="B103" s="832" t="s">
        <v>3631</v>
      </c>
      <c r="C103" s="832" t="s">
        <v>3095</v>
      </c>
      <c r="D103" s="832" t="s">
        <v>3722</v>
      </c>
      <c r="E103" s="832" t="s">
        <v>3723</v>
      </c>
      <c r="F103" s="849">
        <v>15</v>
      </c>
      <c r="G103" s="849">
        <v>450</v>
      </c>
      <c r="H103" s="849">
        <v>0.46875</v>
      </c>
      <c r="I103" s="849">
        <v>30</v>
      </c>
      <c r="J103" s="849">
        <v>32</v>
      </c>
      <c r="K103" s="849">
        <v>960</v>
      </c>
      <c r="L103" s="849">
        <v>1</v>
      </c>
      <c r="M103" s="849">
        <v>30</v>
      </c>
      <c r="N103" s="849">
        <v>38</v>
      </c>
      <c r="O103" s="849">
        <v>1140</v>
      </c>
      <c r="P103" s="837">
        <v>1.1875</v>
      </c>
      <c r="Q103" s="850">
        <v>30</v>
      </c>
    </row>
    <row r="104" spans="1:17" ht="14.4" customHeight="1" x14ac:dyDescent="0.3">
      <c r="A104" s="831" t="s">
        <v>3630</v>
      </c>
      <c r="B104" s="832" t="s">
        <v>3631</v>
      </c>
      <c r="C104" s="832" t="s">
        <v>3095</v>
      </c>
      <c r="D104" s="832" t="s">
        <v>3722</v>
      </c>
      <c r="E104" s="832" t="s">
        <v>3724</v>
      </c>
      <c r="F104" s="849">
        <v>1</v>
      </c>
      <c r="G104" s="849">
        <v>30</v>
      </c>
      <c r="H104" s="849"/>
      <c r="I104" s="849">
        <v>30</v>
      </c>
      <c r="J104" s="849"/>
      <c r="K104" s="849"/>
      <c r="L104" s="849"/>
      <c r="M104" s="849"/>
      <c r="N104" s="849"/>
      <c r="O104" s="849"/>
      <c r="P104" s="837"/>
      <c r="Q104" s="850"/>
    </row>
    <row r="105" spans="1:17" ht="14.4" customHeight="1" x14ac:dyDescent="0.3">
      <c r="A105" s="831" t="s">
        <v>3630</v>
      </c>
      <c r="B105" s="832" t="s">
        <v>3631</v>
      </c>
      <c r="C105" s="832" t="s">
        <v>3095</v>
      </c>
      <c r="D105" s="832" t="s">
        <v>3725</v>
      </c>
      <c r="E105" s="832" t="s">
        <v>3726</v>
      </c>
      <c r="F105" s="849">
        <v>2</v>
      </c>
      <c r="G105" s="849">
        <v>100</v>
      </c>
      <c r="H105" s="849">
        <v>0.5</v>
      </c>
      <c r="I105" s="849">
        <v>50</v>
      </c>
      <c r="J105" s="849">
        <v>4</v>
      </c>
      <c r="K105" s="849">
        <v>200</v>
      </c>
      <c r="L105" s="849">
        <v>1</v>
      </c>
      <c r="M105" s="849">
        <v>50</v>
      </c>
      <c r="N105" s="849">
        <v>3</v>
      </c>
      <c r="O105" s="849">
        <v>150</v>
      </c>
      <c r="P105" s="837">
        <v>0.75</v>
      </c>
      <c r="Q105" s="850">
        <v>50</v>
      </c>
    </row>
    <row r="106" spans="1:17" ht="14.4" customHeight="1" x14ac:dyDescent="0.3">
      <c r="A106" s="831" t="s">
        <v>3630</v>
      </c>
      <c r="B106" s="832" t="s">
        <v>3631</v>
      </c>
      <c r="C106" s="832" t="s">
        <v>3095</v>
      </c>
      <c r="D106" s="832" t="s">
        <v>3725</v>
      </c>
      <c r="E106" s="832" t="s">
        <v>3727</v>
      </c>
      <c r="F106" s="849">
        <v>1</v>
      </c>
      <c r="G106" s="849">
        <v>50</v>
      </c>
      <c r="H106" s="849"/>
      <c r="I106" s="849">
        <v>50</v>
      </c>
      <c r="J106" s="849"/>
      <c r="K106" s="849"/>
      <c r="L106" s="849"/>
      <c r="M106" s="849"/>
      <c r="N106" s="849">
        <v>1</v>
      </c>
      <c r="O106" s="849">
        <v>50</v>
      </c>
      <c r="P106" s="837"/>
      <c r="Q106" s="850">
        <v>50</v>
      </c>
    </row>
    <row r="107" spans="1:17" ht="14.4" customHeight="1" x14ac:dyDescent="0.3">
      <c r="A107" s="831" t="s">
        <v>3630</v>
      </c>
      <c r="B107" s="832" t="s">
        <v>3631</v>
      </c>
      <c r="C107" s="832" t="s">
        <v>3095</v>
      </c>
      <c r="D107" s="832" t="s">
        <v>3728</v>
      </c>
      <c r="E107" s="832" t="s">
        <v>3729</v>
      </c>
      <c r="F107" s="849">
        <v>65</v>
      </c>
      <c r="G107" s="849">
        <v>780</v>
      </c>
      <c r="H107" s="849">
        <v>0.74712643678160917</v>
      </c>
      <c r="I107" s="849">
        <v>12</v>
      </c>
      <c r="J107" s="849">
        <v>87</v>
      </c>
      <c r="K107" s="849">
        <v>1044</v>
      </c>
      <c r="L107" s="849">
        <v>1</v>
      </c>
      <c r="M107" s="849">
        <v>12</v>
      </c>
      <c r="N107" s="849">
        <v>46</v>
      </c>
      <c r="O107" s="849">
        <v>552</v>
      </c>
      <c r="P107" s="837">
        <v>0.52873563218390807</v>
      </c>
      <c r="Q107" s="850">
        <v>12</v>
      </c>
    </row>
    <row r="108" spans="1:17" ht="14.4" customHeight="1" x14ac:dyDescent="0.3">
      <c r="A108" s="831" t="s">
        <v>3630</v>
      </c>
      <c r="B108" s="832" t="s">
        <v>3631</v>
      </c>
      <c r="C108" s="832" t="s">
        <v>3095</v>
      </c>
      <c r="D108" s="832" t="s">
        <v>3728</v>
      </c>
      <c r="E108" s="832" t="s">
        <v>3730</v>
      </c>
      <c r="F108" s="849">
        <v>87</v>
      </c>
      <c r="G108" s="849">
        <v>1044</v>
      </c>
      <c r="H108" s="849">
        <v>1.0609756097560976</v>
      </c>
      <c r="I108" s="849">
        <v>12</v>
      </c>
      <c r="J108" s="849">
        <v>82</v>
      </c>
      <c r="K108" s="849">
        <v>984</v>
      </c>
      <c r="L108" s="849">
        <v>1</v>
      </c>
      <c r="M108" s="849">
        <v>12</v>
      </c>
      <c r="N108" s="849">
        <v>79</v>
      </c>
      <c r="O108" s="849">
        <v>948</v>
      </c>
      <c r="P108" s="837">
        <v>0.96341463414634143</v>
      </c>
      <c r="Q108" s="850">
        <v>12</v>
      </c>
    </row>
    <row r="109" spans="1:17" ht="14.4" customHeight="1" x14ac:dyDescent="0.3">
      <c r="A109" s="831" t="s">
        <v>3630</v>
      </c>
      <c r="B109" s="832" t="s">
        <v>3631</v>
      </c>
      <c r="C109" s="832" t="s">
        <v>3095</v>
      </c>
      <c r="D109" s="832" t="s">
        <v>3731</v>
      </c>
      <c r="E109" s="832" t="s">
        <v>3732</v>
      </c>
      <c r="F109" s="849"/>
      <c r="G109" s="849"/>
      <c r="H109" s="849"/>
      <c r="I109" s="849"/>
      <c r="J109" s="849"/>
      <c r="K109" s="849"/>
      <c r="L109" s="849"/>
      <c r="M109" s="849"/>
      <c r="N109" s="849">
        <v>4</v>
      </c>
      <c r="O109" s="849">
        <v>732</v>
      </c>
      <c r="P109" s="837"/>
      <c r="Q109" s="850">
        <v>183</v>
      </c>
    </row>
    <row r="110" spans="1:17" ht="14.4" customHeight="1" x14ac:dyDescent="0.3">
      <c r="A110" s="831" t="s">
        <v>3630</v>
      </c>
      <c r="B110" s="832" t="s">
        <v>3631</v>
      </c>
      <c r="C110" s="832" t="s">
        <v>3095</v>
      </c>
      <c r="D110" s="832" t="s">
        <v>3731</v>
      </c>
      <c r="E110" s="832" t="s">
        <v>3733</v>
      </c>
      <c r="F110" s="849">
        <v>11</v>
      </c>
      <c r="G110" s="849">
        <v>2013</v>
      </c>
      <c r="H110" s="849">
        <v>0.31428571428571428</v>
      </c>
      <c r="I110" s="849">
        <v>183</v>
      </c>
      <c r="J110" s="849">
        <v>35</v>
      </c>
      <c r="K110" s="849">
        <v>6405</v>
      </c>
      <c r="L110" s="849">
        <v>1</v>
      </c>
      <c r="M110" s="849">
        <v>183</v>
      </c>
      <c r="N110" s="849">
        <v>22</v>
      </c>
      <c r="O110" s="849">
        <v>4026</v>
      </c>
      <c r="P110" s="837">
        <v>0.62857142857142856</v>
      </c>
      <c r="Q110" s="850">
        <v>183</v>
      </c>
    </row>
    <row r="111" spans="1:17" ht="14.4" customHeight="1" x14ac:dyDescent="0.3">
      <c r="A111" s="831" t="s">
        <v>3630</v>
      </c>
      <c r="B111" s="832" t="s">
        <v>3631</v>
      </c>
      <c r="C111" s="832" t="s">
        <v>3095</v>
      </c>
      <c r="D111" s="832" t="s">
        <v>3734</v>
      </c>
      <c r="E111" s="832" t="s">
        <v>3735</v>
      </c>
      <c r="F111" s="849">
        <v>4</v>
      </c>
      <c r="G111" s="849">
        <v>292</v>
      </c>
      <c r="H111" s="849">
        <v>4</v>
      </c>
      <c r="I111" s="849">
        <v>73</v>
      </c>
      <c r="J111" s="849">
        <v>1</v>
      </c>
      <c r="K111" s="849">
        <v>73</v>
      </c>
      <c r="L111" s="849">
        <v>1</v>
      </c>
      <c r="M111" s="849">
        <v>73</v>
      </c>
      <c r="N111" s="849">
        <v>11</v>
      </c>
      <c r="O111" s="849">
        <v>803</v>
      </c>
      <c r="P111" s="837">
        <v>11</v>
      </c>
      <c r="Q111" s="850">
        <v>73</v>
      </c>
    </row>
    <row r="112" spans="1:17" ht="14.4" customHeight="1" x14ac:dyDescent="0.3">
      <c r="A112" s="831" t="s">
        <v>3630</v>
      </c>
      <c r="B112" s="832" t="s">
        <v>3631</v>
      </c>
      <c r="C112" s="832" t="s">
        <v>3095</v>
      </c>
      <c r="D112" s="832" t="s">
        <v>3734</v>
      </c>
      <c r="E112" s="832" t="s">
        <v>3736</v>
      </c>
      <c r="F112" s="849">
        <v>3</v>
      </c>
      <c r="G112" s="849">
        <v>219</v>
      </c>
      <c r="H112" s="849">
        <v>3</v>
      </c>
      <c r="I112" s="849">
        <v>73</v>
      </c>
      <c r="J112" s="849">
        <v>1</v>
      </c>
      <c r="K112" s="849">
        <v>73</v>
      </c>
      <c r="L112" s="849">
        <v>1</v>
      </c>
      <c r="M112" s="849">
        <v>73</v>
      </c>
      <c r="N112" s="849"/>
      <c r="O112" s="849"/>
      <c r="P112" s="837"/>
      <c r="Q112" s="850"/>
    </row>
    <row r="113" spans="1:17" ht="14.4" customHeight="1" x14ac:dyDescent="0.3">
      <c r="A113" s="831" t="s">
        <v>3630</v>
      </c>
      <c r="B113" s="832" t="s">
        <v>3631</v>
      </c>
      <c r="C113" s="832" t="s">
        <v>3095</v>
      </c>
      <c r="D113" s="832" t="s">
        <v>3737</v>
      </c>
      <c r="E113" s="832" t="s">
        <v>3738</v>
      </c>
      <c r="F113" s="849">
        <v>5</v>
      </c>
      <c r="G113" s="849">
        <v>920</v>
      </c>
      <c r="H113" s="849">
        <v>1.6666666666666667</v>
      </c>
      <c r="I113" s="849">
        <v>184</v>
      </c>
      <c r="J113" s="849">
        <v>3</v>
      </c>
      <c r="K113" s="849">
        <v>552</v>
      </c>
      <c r="L113" s="849">
        <v>1</v>
      </c>
      <c r="M113" s="849">
        <v>184</v>
      </c>
      <c r="N113" s="849">
        <v>4</v>
      </c>
      <c r="O113" s="849">
        <v>736</v>
      </c>
      <c r="P113" s="837">
        <v>1.3333333333333333</v>
      </c>
      <c r="Q113" s="850">
        <v>184</v>
      </c>
    </row>
    <row r="114" spans="1:17" ht="14.4" customHeight="1" x14ac:dyDescent="0.3">
      <c r="A114" s="831" t="s">
        <v>3630</v>
      </c>
      <c r="B114" s="832" t="s">
        <v>3631</v>
      </c>
      <c r="C114" s="832" t="s">
        <v>3095</v>
      </c>
      <c r="D114" s="832" t="s">
        <v>3737</v>
      </c>
      <c r="E114" s="832" t="s">
        <v>3739</v>
      </c>
      <c r="F114" s="849"/>
      <c r="G114" s="849"/>
      <c r="H114" s="849"/>
      <c r="I114" s="849"/>
      <c r="J114" s="849">
        <v>1</v>
      </c>
      <c r="K114" s="849">
        <v>184</v>
      </c>
      <c r="L114" s="849">
        <v>1</v>
      </c>
      <c r="M114" s="849">
        <v>184</v>
      </c>
      <c r="N114" s="849"/>
      <c r="O114" s="849"/>
      <c r="P114" s="837"/>
      <c r="Q114" s="850"/>
    </row>
    <row r="115" spans="1:17" ht="14.4" customHeight="1" x14ac:dyDescent="0.3">
      <c r="A115" s="831" t="s">
        <v>3630</v>
      </c>
      <c r="B115" s="832" t="s">
        <v>3631</v>
      </c>
      <c r="C115" s="832" t="s">
        <v>3095</v>
      </c>
      <c r="D115" s="832" t="s">
        <v>3740</v>
      </c>
      <c r="E115" s="832" t="s">
        <v>3741</v>
      </c>
      <c r="F115" s="849"/>
      <c r="G115" s="849"/>
      <c r="H115" s="849"/>
      <c r="I115" s="849"/>
      <c r="J115" s="849">
        <v>1</v>
      </c>
      <c r="K115" s="849">
        <v>1285</v>
      </c>
      <c r="L115" s="849">
        <v>1</v>
      </c>
      <c r="M115" s="849">
        <v>1285</v>
      </c>
      <c r="N115" s="849"/>
      <c r="O115" s="849"/>
      <c r="P115" s="837"/>
      <c r="Q115" s="850"/>
    </row>
    <row r="116" spans="1:17" ht="14.4" customHeight="1" x14ac:dyDescent="0.3">
      <c r="A116" s="831" t="s">
        <v>3630</v>
      </c>
      <c r="B116" s="832" t="s">
        <v>3631</v>
      </c>
      <c r="C116" s="832" t="s">
        <v>3095</v>
      </c>
      <c r="D116" s="832" t="s">
        <v>3742</v>
      </c>
      <c r="E116" s="832" t="s">
        <v>3743</v>
      </c>
      <c r="F116" s="849">
        <v>2</v>
      </c>
      <c r="G116" s="849">
        <v>298</v>
      </c>
      <c r="H116" s="849"/>
      <c r="I116" s="849">
        <v>149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" customHeight="1" x14ac:dyDescent="0.3">
      <c r="A117" s="831" t="s">
        <v>3630</v>
      </c>
      <c r="B117" s="832" t="s">
        <v>3631</v>
      </c>
      <c r="C117" s="832" t="s">
        <v>3095</v>
      </c>
      <c r="D117" s="832" t="s">
        <v>3742</v>
      </c>
      <c r="E117" s="832" t="s">
        <v>3744</v>
      </c>
      <c r="F117" s="849">
        <v>309</v>
      </c>
      <c r="G117" s="849">
        <v>46041</v>
      </c>
      <c r="H117" s="849">
        <v>0.76108374384236455</v>
      </c>
      <c r="I117" s="849">
        <v>149</v>
      </c>
      <c r="J117" s="849">
        <v>406</v>
      </c>
      <c r="K117" s="849">
        <v>60494</v>
      </c>
      <c r="L117" s="849">
        <v>1</v>
      </c>
      <c r="M117" s="849">
        <v>149</v>
      </c>
      <c r="N117" s="849">
        <v>410</v>
      </c>
      <c r="O117" s="849">
        <v>61090</v>
      </c>
      <c r="P117" s="837">
        <v>1.0098522167487685</v>
      </c>
      <c r="Q117" s="850">
        <v>149</v>
      </c>
    </row>
    <row r="118" spans="1:17" ht="14.4" customHeight="1" x14ac:dyDescent="0.3">
      <c r="A118" s="831" t="s">
        <v>3630</v>
      </c>
      <c r="B118" s="832" t="s">
        <v>3631</v>
      </c>
      <c r="C118" s="832" t="s">
        <v>3095</v>
      </c>
      <c r="D118" s="832" t="s">
        <v>3745</v>
      </c>
      <c r="E118" s="832" t="s">
        <v>3746</v>
      </c>
      <c r="F118" s="849">
        <v>1</v>
      </c>
      <c r="G118" s="849">
        <v>30</v>
      </c>
      <c r="H118" s="849"/>
      <c r="I118" s="849">
        <v>30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" customHeight="1" x14ac:dyDescent="0.3">
      <c r="A119" s="831" t="s">
        <v>3630</v>
      </c>
      <c r="B119" s="832" t="s">
        <v>3631</v>
      </c>
      <c r="C119" s="832" t="s">
        <v>3095</v>
      </c>
      <c r="D119" s="832" t="s">
        <v>3745</v>
      </c>
      <c r="E119" s="832" t="s">
        <v>3747</v>
      </c>
      <c r="F119" s="849">
        <v>15</v>
      </c>
      <c r="G119" s="849">
        <v>450</v>
      </c>
      <c r="H119" s="849">
        <v>0.41666666666666669</v>
      </c>
      <c r="I119" s="849">
        <v>30</v>
      </c>
      <c r="J119" s="849">
        <v>36</v>
      </c>
      <c r="K119" s="849">
        <v>1080</v>
      </c>
      <c r="L119" s="849">
        <v>1</v>
      </c>
      <c r="M119" s="849">
        <v>30</v>
      </c>
      <c r="N119" s="849">
        <v>41</v>
      </c>
      <c r="O119" s="849">
        <v>1230</v>
      </c>
      <c r="P119" s="837">
        <v>1.1388888888888888</v>
      </c>
      <c r="Q119" s="850">
        <v>30</v>
      </c>
    </row>
    <row r="120" spans="1:17" ht="14.4" customHeight="1" x14ac:dyDescent="0.3">
      <c r="A120" s="831" t="s">
        <v>3630</v>
      </c>
      <c r="B120" s="832" t="s">
        <v>3631</v>
      </c>
      <c r="C120" s="832" t="s">
        <v>3095</v>
      </c>
      <c r="D120" s="832" t="s">
        <v>3748</v>
      </c>
      <c r="E120" s="832" t="s">
        <v>3749</v>
      </c>
      <c r="F120" s="849">
        <v>11</v>
      </c>
      <c r="G120" s="849">
        <v>341</v>
      </c>
      <c r="H120" s="849">
        <v>0.84615384615384615</v>
      </c>
      <c r="I120" s="849">
        <v>31</v>
      </c>
      <c r="J120" s="849">
        <v>13</v>
      </c>
      <c r="K120" s="849">
        <v>403</v>
      </c>
      <c r="L120" s="849">
        <v>1</v>
      </c>
      <c r="M120" s="849">
        <v>31</v>
      </c>
      <c r="N120" s="849">
        <v>7</v>
      </c>
      <c r="O120" s="849">
        <v>217</v>
      </c>
      <c r="P120" s="837">
        <v>0.53846153846153844</v>
      </c>
      <c r="Q120" s="850">
        <v>31</v>
      </c>
    </row>
    <row r="121" spans="1:17" ht="14.4" customHeight="1" x14ac:dyDescent="0.3">
      <c r="A121" s="831" t="s">
        <v>3630</v>
      </c>
      <c r="B121" s="832" t="s">
        <v>3631</v>
      </c>
      <c r="C121" s="832" t="s">
        <v>3095</v>
      </c>
      <c r="D121" s="832" t="s">
        <v>3748</v>
      </c>
      <c r="E121" s="832" t="s">
        <v>3750</v>
      </c>
      <c r="F121" s="849">
        <v>1</v>
      </c>
      <c r="G121" s="849">
        <v>31</v>
      </c>
      <c r="H121" s="849"/>
      <c r="I121" s="849">
        <v>31</v>
      </c>
      <c r="J121" s="849"/>
      <c r="K121" s="849"/>
      <c r="L121" s="849"/>
      <c r="M121" s="849"/>
      <c r="N121" s="849"/>
      <c r="O121" s="849"/>
      <c r="P121" s="837"/>
      <c r="Q121" s="850"/>
    </row>
    <row r="122" spans="1:17" ht="14.4" customHeight="1" x14ac:dyDescent="0.3">
      <c r="A122" s="831" t="s">
        <v>3630</v>
      </c>
      <c r="B122" s="832" t="s">
        <v>3631</v>
      </c>
      <c r="C122" s="832" t="s">
        <v>3095</v>
      </c>
      <c r="D122" s="832" t="s">
        <v>3751</v>
      </c>
      <c r="E122" s="832" t="s">
        <v>3752</v>
      </c>
      <c r="F122" s="849">
        <v>1</v>
      </c>
      <c r="G122" s="849">
        <v>27</v>
      </c>
      <c r="H122" s="849"/>
      <c r="I122" s="849">
        <v>27</v>
      </c>
      <c r="J122" s="849"/>
      <c r="K122" s="849"/>
      <c r="L122" s="849"/>
      <c r="M122" s="849"/>
      <c r="N122" s="849"/>
      <c r="O122" s="849"/>
      <c r="P122" s="837"/>
      <c r="Q122" s="850"/>
    </row>
    <row r="123" spans="1:17" ht="14.4" customHeight="1" x14ac:dyDescent="0.3">
      <c r="A123" s="831" t="s">
        <v>3630</v>
      </c>
      <c r="B123" s="832" t="s">
        <v>3631</v>
      </c>
      <c r="C123" s="832" t="s">
        <v>3095</v>
      </c>
      <c r="D123" s="832" t="s">
        <v>3751</v>
      </c>
      <c r="E123" s="832" t="s">
        <v>3753</v>
      </c>
      <c r="F123" s="849">
        <v>10</v>
      </c>
      <c r="G123" s="849">
        <v>270</v>
      </c>
      <c r="H123" s="849">
        <v>0.58823529411764708</v>
      </c>
      <c r="I123" s="849">
        <v>27</v>
      </c>
      <c r="J123" s="849">
        <v>17</v>
      </c>
      <c r="K123" s="849">
        <v>459</v>
      </c>
      <c r="L123" s="849">
        <v>1</v>
      </c>
      <c r="M123" s="849">
        <v>27</v>
      </c>
      <c r="N123" s="849">
        <v>11</v>
      </c>
      <c r="O123" s="849">
        <v>297</v>
      </c>
      <c r="P123" s="837">
        <v>0.6470588235294118</v>
      </c>
      <c r="Q123" s="850">
        <v>27</v>
      </c>
    </row>
    <row r="124" spans="1:17" ht="14.4" customHeight="1" x14ac:dyDescent="0.3">
      <c r="A124" s="831" t="s">
        <v>3630</v>
      </c>
      <c r="B124" s="832" t="s">
        <v>3631</v>
      </c>
      <c r="C124" s="832" t="s">
        <v>3095</v>
      </c>
      <c r="D124" s="832" t="s">
        <v>3754</v>
      </c>
      <c r="E124" s="832" t="s">
        <v>3755</v>
      </c>
      <c r="F124" s="849"/>
      <c r="G124" s="849"/>
      <c r="H124" s="849"/>
      <c r="I124" s="849"/>
      <c r="J124" s="849">
        <v>4</v>
      </c>
      <c r="K124" s="849">
        <v>1024</v>
      </c>
      <c r="L124" s="849">
        <v>1</v>
      </c>
      <c r="M124" s="849">
        <v>256</v>
      </c>
      <c r="N124" s="849"/>
      <c r="O124" s="849"/>
      <c r="P124" s="837"/>
      <c r="Q124" s="850"/>
    </row>
    <row r="125" spans="1:17" ht="14.4" customHeight="1" x14ac:dyDescent="0.3">
      <c r="A125" s="831" t="s">
        <v>3630</v>
      </c>
      <c r="B125" s="832" t="s">
        <v>3631</v>
      </c>
      <c r="C125" s="832" t="s">
        <v>3095</v>
      </c>
      <c r="D125" s="832" t="s">
        <v>3754</v>
      </c>
      <c r="E125" s="832" t="s">
        <v>3756</v>
      </c>
      <c r="F125" s="849"/>
      <c r="G125" s="849"/>
      <c r="H125" s="849"/>
      <c r="I125" s="849"/>
      <c r="J125" s="849"/>
      <c r="K125" s="849"/>
      <c r="L125" s="849"/>
      <c r="M125" s="849"/>
      <c r="N125" s="849">
        <v>2</v>
      </c>
      <c r="O125" s="849">
        <v>512</v>
      </c>
      <c r="P125" s="837"/>
      <c r="Q125" s="850">
        <v>256</v>
      </c>
    </row>
    <row r="126" spans="1:17" ht="14.4" customHeight="1" x14ac:dyDescent="0.3">
      <c r="A126" s="831" t="s">
        <v>3630</v>
      </c>
      <c r="B126" s="832" t="s">
        <v>3631</v>
      </c>
      <c r="C126" s="832" t="s">
        <v>3095</v>
      </c>
      <c r="D126" s="832" t="s">
        <v>3757</v>
      </c>
      <c r="E126" s="832" t="s">
        <v>3758</v>
      </c>
      <c r="F126" s="849"/>
      <c r="G126" s="849"/>
      <c r="H126" s="849"/>
      <c r="I126" s="849"/>
      <c r="J126" s="849">
        <v>3</v>
      </c>
      <c r="K126" s="849">
        <v>66</v>
      </c>
      <c r="L126" s="849">
        <v>1</v>
      </c>
      <c r="M126" s="849">
        <v>22</v>
      </c>
      <c r="N126" s="849">
        <v>1</v>
      </c>
      <c r="O126" s="849">
        <v>22</v>
      </c>
      <c r="P126" s="837">
        <v>0.33333333333333331</v>
      </c>
      <c r="Q126" s="850">
        <v>22</v>
      </c>
    </row>
    <row r="127" spans="1:17" ht="14.4" customHeight="1" x14ac:dyDescent="0.3">
      <c r="A127" s="831" t="s">
        <v>3630</v>
      </c>
      <c r="B127" s="832" t="s">
        <v>3631</v>
      </c>
      <c r="C127" s="832" t="s">
        <v>3095</v>
      </c>
      <c r="D127" s="832" t="s">
        <v>3759</v>
      </c>
      <c r="E127" s="832" t="s">
        <v>3760</v>
      </c>
      <c r="F127" s="849">
        <v>1</v>
      </c>
      <c r="G127" s="849">
        <v>25</v>
      </c>
      <c r="H127" s="849"/>
      <c r="I127" s="849">
        <v>25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3630</v>
      </c>
      <c r="B128" s="832" t="s">
        <v>3631</v>
      </c>
      <c r="C128" s="832" t="s">
        <v>3095</v>
      </c>
      <c r="D128" s="832" t="s">
        <v>3759</v>
      </c>
      <c r="E128" s="832" t="s">
        <v>3761</v>
      </c>
      <c r="F128" s="849">
        <v>15</v>
      </c>
      <c r="G128" s="849">
        <v>375</v>
      </c>
      <c r="H128" s="849">
        <v>0.4838709677419355</v>
      </c>
      <c r="I128" s="849">
        <v>25</v>
      </c>
      <c r="J128" s="849">
        <v>31</v>
      </c>
      <c r="K128" s="849">
        <v>775</v>
      </c>
      <c r="L128" s="849">
        <v>1</v>
      </c>
      <c r="M128" s="849">
        <v>25</v>
      </c>
      <c r="N128" s="849">
        <v>34</v>
      </c>
      <c r="O128" s="849">
        <v>850</v>
      </c>
      <c r="P128" s="837">
        <v>1.096774193548387</v>
      </c>
      <c r="Q128" s="850">
        <v>25</v>
      </c>
    </row>
    <row r="129" spans="1:17" ht="14.4" customHeight="1" x14ac:dyDescent="0.3">
      <c r="A129" s="831" t="s">
        <v>3630</v>
      </c>
      <c r="B129" s="832" t="s">
        <v>3631</v>
      </c>
      <c r="C129" s="832" t="s">
        <v>3095</v>
      </c>
      <c r="D129" s="832" t="s">
        <v>3762</v>
      </c>
      <c r="E129" s="832" t="s">
        <v>3763</v>
      </c>
      <c r="F129" s="849"/>
      <c r="G129" s="849"/>
      <c r="H129" s="849"/>
      <c r="I129" s="849"/>
      <c r="J129" s="849">
        <v>1</v>
      </c>
      <c r="K129" s="849">
        <v>30</v>
      </c>
      <c r="L129" s="849">
        <v>1</v>
      </c>
      <c r="M129" s="849">
        <v>30</v>
      </c>
      <c r="N129" s="849"/>
      <c r="O129" s="849"/>
      <c r="P129" s="837"/>
      <c r="Q129" s="850"/>
    </row>
    <row r="130" spans="1:17" ht="14.4" customHeight="1" x14ac:dyDescent="0.3">
      <c r="A130" s="831" t="s">
        <v>3630</v>
      </c>
      <c r="B130" s="832" t="s">
        <v>3631</v>
      </c>
      <c r="C130" s="832" t="s">
        <v>3095</v>
      </c>
      <c r="D130" s="832" t="s">
        <v>3762</v>
      </c>
      <c r="E130" s="832" t="s">
        <v>3764</v>
      </c>
      <c r="F130" s="849"/>
      <c r="G130" s="849"/>
      <c r="H130" s="849"/>
      <c r="I130" s="849"/>
      <c r="J130" s="849">
        <v>1</v>
      </c>
      <c r="K130" s="849">
        <v>30</v>
      </c>
      <c r="L130" s="849">
        <v>1</v>
      </c>
      <c r="M130" s="849">
        <v>30</v>
      </c>
      <c r="N130" s="849"/>
      <c r="O130" s="849"/>
      <c r="P130" s="837"/>
      <c r="Q130" s="850"/>
    </row>
    <row r="131" spans="1:17" ht="14.4" customHeight="1" x14ac:dyDescent="0.3">
      <c r="A131" s="831" t="s">
        <v>3630</v>
      </c>
      <c r="B131" s="832" t="s">
        <v>3631</v>
      </c>
      <c r="C131" s="832" t="s">
        <v>3095</v>
      </c>
      <c r="D131" s="832" t="s">
        <v>3765</v>
      </c>
      <c r="E131" s="832" t="s">
        <v>3766</v>
      </c>
      <c r="F131" s="849">
        <v>1</v>
      </c>
      <c r="G131" s="849">
        <v>205</v>
      </c>
      <c r="H131" s="849"/>
      <c r="I131" s="849">
        <v>205</v>
      </c>
      <c r="J131" s="849"/>
      <c r="K131" s="849"/>
      <c r="L131" s="849"/>
      <c r="M131" s="849"/>
      <c r="N131" s="849">
        <v>3</v>
      </c>
      <c r="O131" s="849">
        <v>615</v>
      </c>
      <c r="P131" s="837"/>
      <c r="Q131" s="850">
        <v>205</v>
      </c>
    </row>
    <row r="132" spans="1:17" ht="14.4" customHeight="1" x14ac:dyDescent="0.3">
      <c r="A132" s="831" t="s">
        <v>3630</v>
      </c>
      <c r="B132" s="832" t="s">
        <v>3631</v>
      </c>
      <c r="C132" s="832" t="s">
        <v>3095</v>
      </c>
      <c r="D132" s="832" t="s">
        <v>3765</v>
      </c>
      <c r="E132" s="832" t="s">
        <v>3767</v>
      </c>
      <c r="F132" s="849"/>
      <c r="G132" s="849"/>
      <c r="H132" s="849"/>
      <c r="I132" s="849"/>
      <c r="J132" s="849">
        <v>2</v>
      </c>
      <c r="K132" s="849">
        <v>410</v>
      </c>
      <c r="L132" s="849">
        <v>1</v>
      </c>
      <c r="M132" s="849">
        <v>205</v>
      </c>
      <c r="N132" s="849">
        <v>2</v>
      </c>
      <c r="O132" s="849">
        <v>410</v>
      </c>
      <c r="P132" s="837">
        <v>1</v>
      </c>
      <c r="Q132" s="850">
        <v>205</v>
      </c>
    </row>
    <row r="133" spans="1:17" ht="14.4" customHeight="1" x14ac:dyDescent="0.3">
      <c r="A133" s="831" t="s">
        <v>3630</v>
      </c>
      <c r="B133" s="832" t="s">
        <v>3631</v>
      </c>
      <c r="C133" s="832" t="s">
        <v>3095</v>
      </c>
      <c r="D133" s="832" t="s">
        <v>3768</v>
      </c>
      <c r="E133" s="832" t="s">
        <v>3769</v>
      </c>
      <c r="F133" s="849"/>
      <c r="G133" s="849"/>
      <c r="H133" s="849"/>
      <c r="I133" s="849"/>
      <c r="J133" s="849">
        <v>1</v>
      </c>
      <c r="K133" s="849">
        <v>26</v>
      </c>
      <c r="L133" s="849">
        <v>1</v>
      </c>
      <c r="M133" s="849">
        <v>26</v>
      </c>
      <c r="N133" s="849"/>
      <c r="O133" s="849"/>
      <c r="P133" s="837"/>
      <c r="Q133" s="850"/>
    </row>
    <row r="134" spans="1:17" ht="14.4" customHeight="1" x14ac:dyDescent="0.3">
      <c r="A134" s="831" t="s">
        <v>3630</v>
      </c>
      <c r="B134" s="832" t="s">
        <v>3631</v>
      </c>
      <c r="C134" s="832" t="s">
        <v>3095</v>
      </c>
      <c r="D134" s="832" t="s">
        <v>3770</v>
      </c>
      <c r="E134" s="832" t="s">
        <v>3771</v>
      </c>
      <c r="F134" s="849">
        <v>4</v>
      </c>
      <c r="G134" s="849">
        <v>336</v>
      </c>
      <c r="H134" s="849">
        <v>4</v>
      </c>
      <c r="I134" s="849">
        <v>84</v>
      </c>
      <c r="J134" s="849">
        <v>1</v>
      </c>
      <c r="K134" s="849">
        <v>84</v>
      </c>
      <c r="L134" s="849">
        <v>1</v>
      </c>
      <c r="M134" s="849">
        <v>84</v>
      </c>
      <c r="N134" s="849">
        <v>4</v>
      </c>
      <c r="O134" s="849">
        <v>336</v>
      </c>
      <c r="P134" s="837">
        <v>4</v>
      </c>
      <c r="Q134" s="850">
        <v>84</v>
      </c>
    </row>
    <row r="135" spans="1:17" ht="14.4" customHeight="1" x14ac:dyDescent="0.3">
      <c r="A135" s="831" t="s">
        <v>3630</v>
      </c>
      <c r="B135" s="832" t="s">
        <v>3631</v>
      </c>
      <c r="C135" s="832" t="s">
        <v>3095</v>
      </c>
      <c r="D135" s="832" t="s">
        <v>3770</v>
      </c>
      <c r="E135" s="832" t="s">
        <v>3772</v>
      </c>
      <c r="F135" s="849">
        <v>1</v>
      </c>
      <c r="G135" s="849">
        <v>84</v>
      </c>
      <c r="H135" s="849">
        <v>0.5</v>
      </c>
      <c r="I135" s="849">
        <v>84</v>
      </c>
      <c r="J135" s="849">
        <v>2</v>
      </c>
      <c r="K135" s="849">
        <v>168</v>
      </c>
      <c r="L135" s="849">
        <v>1</v>
      </c>
      <c r="M135" s="849">
        <v>84</v>
      </c>
      <c r="N135" s="849"/>
      <c r="O135" s="849"/>
      <c r="P135" s="837"/>
      <c r="Q135" s="850"/>
    </row>
    <row r="136" spans="1:17" ht="14.4" customHeight="1" x14ac:dyDescent="0.3">
      <c r="A136" s="831" t="s">
        <v>3630</v>
      </c>
      <c r="B136" s="832" t="s">
        <v>3631</v>
      </c>
      <c r="C136" s="832" t="s">
        <v>3095</v>
      </c>
      <c r="D136" s="832" t="s">
        <v>3773</v>
      </c>
      <c r="E136" s="832" t="s">
        <v>3774</v>
      </c>
      <c r="F136" s="849">
        <v>85</v>
      </c>
      <c r="G136" s="849">
        <v>14960</v>
      </c>
      <c r="H136" s="849">
        <v>0.93406593406593408</v>
      </c>
      <c r="I136" s="849">
        <v>176</v>
      </c>
      <c r="J136" s="849">
        <v>91</v>
      </c>
      <c r="K136" s="849">
        <v>16016</v>
      </c>
      <c r="L136" s="849">
        <v>1</v>
      </c>
      <c r="M136" s="849">
        <v>176</v>
      </c>
      <c r="N136" s="849">
        <v>64</v>
      </c>
      <c r="O136" s="849">
        <v>11264</v>
      </c>
      <c r="P136" s="837">
        <v>0.70329670329670335</v>
      </c>
      <c r="Q136" s="850">
        <v>176</v>
      </c>
    </row>
    <row r="137" spans="1:17" ht="14.4" customHeight="1" x14ac:dyDescent="0.3">
      <c r="A137" s="831" t="s">
        <v>3630</v>
      </c>
      <c r="B137" s="832" t="s">
        <v>3631</v>
      </c>
      <c r="C137" s="832" t="s">
        <v>3095</v>
      </c>
      <c r="D137" s="832" t="s">
        <v>3773</v>
      </c>
      <c r="E137" s="832" t="s">
        <v>3775</v>
      </c>
      <c r="F137" s="849"/>
      <c r="G137" s="849"/>
      <c r="H137" s="849"/>
      <c r="I137" s="849"/>
      <c r="J137" s="849">
        <v>1</v>
      </c>
      <c r="K137" s="849">
        <v>176</v>
      </c>
      <c r="L137" s="849">
        <v>1</v>
      </c>
      <c r="M137" s="849">
        <v>176</v>
      </c>
      <c r="N137" s="849"/>
      <c r="O137" s="849"/>
      <c r="P137" s="837"/>
      <c r="Q137" s="850"/>
    </row>
    <row r="138" spans="1:17" ht="14.4" customHeight="1" x14ac:dyDescent="0.3">
      <c r="A138" s="831" t="s">
        <v>3630</v>
      </c>
      <c r="B138" s="832" t="s">
        <v>3631</v>
      </c>
      <c r="C138" s="832" t="s">
        <v>3095</v>
      </c>
      <c r="D138" s="832" t="s">
        <v>3776</v>
      </c>
      <c r="E138" s="832" t="s">
        <v>3777</v>
      </c>
      <c r="F138" s="849">
        <v>10</v>
      </c>
      <c r="G138" s="849">
        <v>2530</v>
      </c>
      <c r="H138" s="849">
        <v>2.5</v>
      </c>
      <c r="I138" s="849">
        <v>253</v>
      </c>
      <c r="J138" s="849">
        <v>4</v>
      </c>
      <c r="K138" s="849">
        <v>1012</v>
      </c>
      <c r="L138" s="849">
        <v>1</v>
      </c>
      <c r="M138" s="849">
        <v>253</v>
      </c>
      <c r="N138" s="849">
        <v>9</v>
      </c>
      <c r="O138" s="849">
        <v>2277</v>
      </c>
      <c r="P138" s="837">
        <v>2.25</v>
      </c>
      <c r="Q138" s="850">
        <v>253</v>
      </c>
    </row>
    <row r="139" spans="1:17" ht="14.4" customHeight="1" x14ac:dyDescent="0.3">
      <c r="A139" s="831" t="s">
        <v>3630</v>
      </c>
      <c r="B139" s="832" t="s">
        <v>3631</v>
      </c>
      <c r="C139" s="832" t="s">
        <v>3095</v>
      </c>
      <c r="D139" s="832" t="s">
        <v>3776</v>
      </c>
      <c r="E139" s="832" t="s">
        <v>3778</v>
      </c>
      <c r="F139" s="849">
        <v>2</v>
      </c>
      <c r="G139" s="849">
        <v>506</v>
      </c>
      <c r="H139" s="849">
        <v>2</v>
      </c>
      <c r="I139" s="849">
        <v>253</v>
      </c>
      <c r="J139" s="849">
        <v>1</v>
      </c>
      <c r="K139" s="849">
        <v>253</v>
      </c>
      <c r="L139" s="849">
        <v>1</v>
      </c>
      <c r="M139" s="849">
        <v>253</v>
      </c>
      <c r="N139" s="849">
        <v>2</v>
      </c>
      <c r="O139" s="849">
        <v>506</v>
      </c>
      <c r="P139" s="837">
        <v>2</v>
      </c>
      <c r="Q139" s="850">
        <v>253</v>
      </c>
    </row>
    <row r="140" spans="1:17" ht="14.4" customHeight="1" x14ac:dyDescent="0.3">
      <c r="A140" s="831" t="s">
        <v>3630</v>
      </c>
      <c r="B140" s="832" t="s">
        <v>3631</v>
      </c>
      <c r="C140" s="832" t="s">
        <v>3095</v>
      </c>
      <c r="D140" s="832" t="s">
        <v>3779</v>
      </c>
      <c r="E140" s="832" t="s">
        <v>3780</v>
      </c>
      <c r="F140" s="849">
        <v>1</v>
      </c>
      <c r="G140" s="849">
        <v>15</v>
      </c>
      <c r="H140" s="849">
        <v>1</v>
      </c>
      <c r="I140" s="849">
        <v>15</v>
      </c>
      <c r="J140" s="849">
        <v>1</v>
      </c>
      <c r="K140" s="849">
        <v>15</v>
      </c>
      <c r="L140" s="849">
        <v>1</v>
      </c>
      <c r="M140" s="849">
        <v>15</v>
      </c>
      <c r="N140" s="849"/>
      <c r="O140" s="849"/>
      <c r="P140" s="837"/>
      <c r="Q140" s="850"/>
    </row>
    <row r="141" spans="1:17" ht="14.4" customHeight="1" x14ac:dyDescent="0.3">
      <c r="A141" s="831" t="s">
        <v>3630</v>
      </c>
      <c r="B141" s="832" t="s">
        <v>3631</v>
      </c>
      <c r="C141" s="832" t="s">
        <v>3095</v>
      </c>
      <c r="D141" s="832" t="s">
        <v>3779</v>
      </c>
      <c r="E141" s="832" t="s">
        <v>3781</v>
      </c>
      <c r="F141" s="849">
        <v>58</v>
      </c>
      <c r="G141" s="849">
        <v>870</v>
      </c>
      <c r="H141" s="849">
        <v>0.61052631578947369</v>
      </c>
      <c r="I141" s="849">
        <v>15</v>
      </c>
      <c r="J141" s="849">
        <v>95</v>
      </c>
      <c r="K141" s="849">
        <v>1425</v>
      </c>
      <c r="L141" s="849">
        <v>1</v>
      </c>
      <c r="M141" s="849">
        <v>15</v>
      </c>
      <c r="N141" s="849">
        <v>71</v>
      </c>
      <c r="O141" s="849">
        <v>1065</v>
      </c>
      <c r="P141" s="837">
        <v>0.74736842105263157</v>
      </c>
      <c r="Q141" s="850">
        <v>15</v>
      </c>
    </row>
    <row r="142" spans="1:17" ht="14.4" customHeight="1" x14ac:dyDescent="0.3">
      <c r="A142" s="831" t="s">
        <v>3630</v>
      </c>
      <c r="B142" s="832" t="s">
        <v>3631</v>
      </c>
      <c r="C142" s="832" t="s">
        <v>3095</v>
      </c>
      <c r="D142" s="832" t="s">
        <v>3782</v>
      </c>
      <c r="E142" s="832" t="s">
        <v>3783</v>
      </c>
      <c r="F142" s="849"/>
      <c r="G142" s="849"/>
      <c r="H142" s="849"/>
      <c r="I142" s="849"/>
      <c r="J142" s="849">
        <v>6</v>
      </c>
      <c r="K142" s="849">
        <v>138</v>
      </c>
      <c r="L142" s="849">
        <v>1</v>
      </c>
      <c r="M142" s="849">
        <v>23</v>
      </c>
      <c r="N142" s="849">
        <v>4</v>
      </c>
      <c r="O142" s="849">
        <v>92</v>
      </c>
      <c r="P142" s="837">
        <v>0.66666666666666663</v>
      </c>
      <c r="Q142" s="850">
        <v>23</v>
      </c>
    </row>
    <row r="143" spans="1:17" ht="14.4" customHeight="1" x14ac:dyDescent="0.3">
      <c r="A143" s="831" t="s">
        <v>3630</v>
      </c>
      <c r="B143" s="832" t="s">
        <v>3631</v>
      </c>
      <c r="C143" s="832" t="s">
        <v>3095</v>
      </c>
      <c r="D143" s="832" t="s">
        <v>3782</v>
      </c>
      <c r="E143" s="832" t="s">
        <v>3784</v>
      </c>
      <c r="F143" s="849">
        <v>3</v>
      </c>
      <c r="G143" s="849">
        <v>69</v>
      </c>
      <c r="H143" s="849"/>
      <c r="I143" s="849">
        <v>23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" customHeight="1" x14ac:dyDescent="0.3">
      <c r="A144" s="831" t="s">
        <v>3630</v>
      </c>
      <c r="B144" s="832" t="s">
        <v>3631</v>
      </c>
      <c r="C144" s="832" t="s">
        <v>3095</v>
      </c>
      <c r="D144" s="832" t="s">
        <v>3785</v>
      </c>
      <c r="E144" s="832" t="s">
        <v>3786</v>
      </c>
      <c r="F144" s="849">
        <v>2</v>
      </c>
      <c r="G144" s="849">
        <v>504</v>
      </c>
      <c r="H144" s="849">
        <v>2</v>
      </c>
      <c r="I144" s="849">
        <v>252</v>
      </c>
      <c r="J144" s="849">
        <v>1</v>
      </c>
      <c r="K144" s="849">
        <v>252</v>
      </c>
      <c r="L144" s="849">
        <v>1</v>
      </c>
      <c r="M144" s="849">
        <v>252</v>
      </c>
      <c r="N144" s="849">
        <v>3</v>
      </c>
      <c r="O144" s="849">
        <v>756</v>
      </c>
      <c r="P144" s="837">
        <v>3</v>
      </c>
      <c r="Q144" s="850">
        <v>252</v>
      </c>
    </row>
    <row r="145" spans="1:17" ht="14.4" customHeight="1" x14ac:dyDescent="0.3">
      <c r="A145" s="831" t="s">
        <v>3630</v>
      </c>
      <c r="B145" s="832" t="s">
        <v>3631</v>
      </c>
      <c r="C145" s="832" t="s">
        <v>3095</v>
      </c>
      <c r="D145" s="832" t="s">
        <v>3785</v>
      </c>
      <c r="E145" s="832" t="s">
        <v>3787</v>
      </c>
      <c r="F145" s="849">
        <v>10</v>
      </c>
      <c r="G145" s="849">
        <v>2520</v>
      </c>
      <c r="H145" s="849">
        <v>1</v>
      </c>
      <c r="I145" s="849">
        <v>252</v>
      </c>
      <c r="J145" s="849">
        <v>10</v>
      </c>
      <c r="K145" s="849">
        <v>2520</v>
      </c>
      <c r="L145" s="849">
        <v>1</v>
      </c>
      <c r="M145" s="849">
        <v>252</v>
      </c>
      <c r="N145" s="849">
        <v>11</v>
      </c>
      <c r="O145" s="849">
        <v>2772</v>
      </c>
      <c r="P145" s="837">
        <v>1.1000000000000001</v>
      </c>
      <c r="Q145" s="850">
        <v>252</v>
      </c>
    </row>
    <row r="146" spans="1:17" ht="14.4" customHeight="1" x14ac:dyDescent="0.3">
      <c r="A146" s="831" t="s">
        <v>3630</v>
      </c>
      <c r="B146" s="832" t="s">
        <v>3631</v>
      </c>
      <c r="C146" s="832" t="s">
        <v>3095</v>
      </c>
      <c r="D146" s="832" t="s">
        <v>3788</v>
      </c>
      <c r="E146" s="832" t="s">
        <v>3789</v>
      </c>
      <c r="F146" s="849">
        <v>21</v>
      </c>
      <c r="G146" s="849">
        <v>777</v>
      </c>
      <c r="H146" s="849">
        <v>1.1666666666666667</v>
      </c>
      <c r="I146" s="849">
        <v>37</v>
      </c>
      <c r="J146" s="849">
        <v>18</v>
      </c>
      <c r="K146" s="849">
        <v>666</v>
      </c>
      <c r="L146" s="849">
        <v>1</v>
      </c>
      <c r="M146" s="849">
        <v>37</v>
      </c>
      <c r="N146" s="849">
        <v>8</v>
      </c>
      <c r="O146" s="849">
        <v>296</v>
      </c>
      <c r="P146" s="837">
        <v>0.44444444444444442</v>
      </c>
      <c r="Q146" s="850">
        <v>37</v>
      </c>
    </row>
    <row r="147" spans="1:17" ht="14.4" customHeight="1" x14ac:dyDescent="0.3">
      <c r="A147" s="831" t="s">
        <v>3630</v>
      </c>
      <c r="B147" s="832" t="s">
        <v>3631</v>
      </c>
      <c r="C147" s="832" t="s">
        <v>3095</v>
      </c>
      <c r="D147" s="832" t="s">
        <v>3788</v>
      </c>
      <c r="E147" s="832" t="s">
        <v>3790</v>
      </c>
      <c r="F147" s="849">
        <v>5</v>
      </c>
      <c r="G147" s="849">
        <v>185</v>
      </c>
      <c r="H147" s="849">
        <v>5</v>
      </c>
      <c r="I147" s="849">
        <v>37</v>
      </c>
      <c r="J147" s="849">
        <v>1</v>
      </c>
      <c r="K147" s="849">
        <v>37</v>
      </c>
      <c r="L147" s="849">
        <v>1</v>
      </c>
      <c r="M147" s="849">
        <v>37</v>
      </c>
      <c r="N147" s="849">
        <v>2</v>
      </c>
      <c r="O147" s="849">
        <v>74</v>
      </c>
      <c r="P147" s="837">
        <v>2</v>
      </c>
      <c r="Q147" s="850">
        <v>37</v>
      </c>
    </row>
    <row r="148" spans="1:17" ht="14.4" customHeight="1" x14ac:dyDescent="0.3">
      <c r="A148" s="831" t="s">
        <v>3630</v>
      </c>
      <c r="B148" s="832" t="s">
        <v>3631</v>
      </c>
      <c r="C148" s="832" t="s">
        <v>3095</v>
      </c>
      <c r="D148" s="832" t="s">
        <v>3791</v>
      </c>
      <c r="E148" s="832" t="s">
        <v>3792</v>
      </c>
      <c r="F148" s="849">
        <v>6</v>
      </c>
      <c r="G148" s="849">
        <v>138</v>
      </c>
      <c r="H148" s="849">
        <v>2</v>
      </c>
      <c r="I148" s="849">
        <v>23</v>
      </c>
      <c r="J148" s="849">
        <v>3</v>
      </c>
      <c r="K148" s="849">
        <v>69</v>
      </c>
      <c r="L148" s="849">
        <v>1</v>
      </c>
      <c r="M148" s="849">
        <v>23</v>
      </c>
      <c r="N148" s="849">
        <v>3</v>
      </c>
      <c r="O148" s="849">
        <v>69</v>
      </c>
      <c r="P148" s="837">
        <v>1</v>
      </c>
      <c r="Q148" s="850">
        <v>23</v>
      </c>
    </row>
    <row r="149" spans="1:17" ht="14.4" customHeight="1" x14ac:dyDescent="0.3">
      <c r="A149" s="831" t="s">
        <v>3630</v>
      </c>
      <c r="B149" s="832" t="s">
        <v>3631</v>
      </c>
      <c r="C149" s="832" t="s">
        <v>3095</v>
      </c>
      <c r="D149" s="832" t="s">
        <v>3791</v>
      </c>
      <c r="E149" s="832" t="s">
        <v>3793</v>
      </c>
      <c r="F149" s="849">
        <v>1</v>
      </c>
      <c r="G149" s="849">
        <v>23</v>
      </c>
      <c r="H149" s="849"/>
      <c r="I149" s="849">
        <v>23</v>
      </c>
      <c r="J149" s="849"/>
      <c r="K149" s="849"/>
      <c r="L149" s="849"/>
      <c r="M149" s="849"/>
      <c r="N149" s="849"/>
      <c r="O149" s="849"/>
      <c r="P149" s="837"/>
      <c r="Q149" s="850"/>
    </row>
    <row r="150" spans="1:17" ht="14.4" customHeight="1" x14ac:dyDescent="0.3">
      <c r="A150" s="831" t="s">
        <v>3630</v>
      </c>
      <c r="B150" s="832" t="s">
        <v>3631</v>
      </c>
      <c r="C150" s="832" t="s">
        <v>3095</v>
      </c>
      <c r="D150" s="832" t="s">
        <v>3794</v>
      </c>
      <c r="E150" s="832" t="s">
        <v>3795</v>
      </c>
      <c r="F150" s="849"/>
      <c r="G150" s="849"/>
      <c r="H150" s="849"/>
      <c r="I150" s="849"/>
      <c r="J150" s="849"/>
      <c r="K150" s="849"/>
      <c r="L150" s="849"/>
      <c r="M150" s="849"/>
      <c r="N150" s="849">
        <v>1</v>
      </c>
      <c r="O150" s="849">
        <v>401</v>
      </c>
      <c r="P150" s="837"/>
      <c r="Q150" s="850">
        <v>401</v>
      </c>
    </row>
    <row r="151" spans="1:17" ht="14.4" customHeight="1" x14ac:dyDescent="0.3">
      <c r="A151" s="831" t="s">
        <v>3630</v>
      </c>
      <c r="B151" s="832" t="s">
        <v>3631</v>
      </c>
      <c r="C151" s="832" t="s">
        <v>3095</v>
      </c>
      <c r="D151" s="832" t="s">
        <v>3796</v>
      </c>
      <c r="E151" s="832" t="s">
        <v>3797</v>
      </c>
      <c r="F151" s="849"/>
      <c r="G151" s="849"/>
      <c r="H151" s="849"/>
      <c r="I151" s="849"/>
      <c r="J151" s="849">
        <v>1</v>
      </c>
      <c r="K151" s="849">
        <v>171</v>
      </c>
      <c r="L151" s="849">
        <v>1</v>
      </c>
      <c r="M151" s="849">
        <v>171</v>
      </c>
      <c r="N151" s="849"/>
      <c r="O151" s="849"/>
      <c r="P151" s="837"/>
      <c r="Q151" s="850"/>
    </row>
    <row r="152" spans="1:17" ht="14.4" customHeight="1" x14ac:dyDescent="0.3">
      <c r="A152" s="831" t="s">
        <v>3630</v>
      </c>
      <c r="B152" s="832" t="s">
        <v>3631</v>
      </c>
      <c r="C152" s="832" t="s">
        <v>3095</v>
      </c>
      <c r="D152" s="832" t="s">
        <v>3798</v>
      </c>
      <c r="E152" s="832" t="s">
        <v>3799</v>
      </c>
      <c r="F152" s="849">
        <v>4</v>
      </c>
      <c r="G152" s="849">
        <v>1324</v>
      </c>
      <c r="H152" s="849">
        <v>2</v>
      </c>
      <c r="I152" s="849">
        <v>331</v>
      </c>
      <c r="J152" s="849">
        <v>2</v>
      </c>
      <c r="K152" s="849">
        <v>662</v>
      </c>
      <c r="L152" s="849">
        <v>1</v>
      </c>
      <c r="M152" s="849">
        <v>331</v>
      </c>
      <c r="N152" s="849"/>
      <c r="O152" s="849"/>
      <c r="P152" s="837"/>
      <c r="Q152" s="850"/>
    </row>
    <row r="153" spans="1:17" ht="14.4" customHeight="1" x14ac:dyDescent="0.3">
      <c r="A153" s="831" t="s">
        <v>3630</v>
      </c>
      <c r="B153" s="832" t="s">
        <v>3631</v>
      </c>
      <c r="C153" s="832" t="s">
        <v>3095</v>
      </c>
      <c r="D153" s="832" t="s">
        <v>3798</v>
      </c>
      <c r="E153" s="832" t="s">
        <v>3800</v>
      </c>
      <c r="F153" s="849">
        <v>1</v>
      </c>
      <c r="G153" s="849">
        <v>331</v>
      </c>
      <c r="H153" s="849">
        <v>0.5</v>
      </c>
      <c r="I153" s="849">
        <v>331</v>
      </c>
      <c r="J153" s="849">
        <v>2</v>
      </c>
      <c r="K153" s="849">
        <v>662</v>
      </c>
      <c r="L153" s="849">
        <v>1</v>
      </c>
      <c r="M153" s="849">
        <v>331</v>
      </c>
      <c r="N153" s="849">
        <v>1</v>
      </c>
      <c r="O153" s="849">
        <v>331</v>
      </c>
      <c r="P153" s="837">
        <v>0.5</v>
      </c>
      <c r="Q153" s="850">
        <v>331</v>
      </c>
    </row>
    <row r="154" spans="1:17" ht="14.4" customHeight="1" x14ac:dyDescent="0.3">
      <c r="A154" s="831" t="s">
        <v>3630</v>
      </c>
      <c r="B154" s="832" t="s">
        <v>3631</v>
      </c>
      <c r="C154" s="832" t="s">
        <v>3095</v>
      </c>
      <c r="D154" s="832" t="s">
        <v>3801</v>
      </c>
      <c r="E154" s="832" t="s">
        <v>3802</v>
      </c>
      <c r="F154" s="849"/>
      <c r="G154" s="849"/>
      <c r="H154" s="849"/>
      <c r="I154" s="849"/>
      <c r="J154" s="849">
        <v>1</v>
      </c>
      <c r="K154" s="849">
        <v>29</v>
      </c>
      <c r="L154" s="849">
        <v>1</v>
      </c>
      <c r="M154" s="849">
        <v>29</v>
      </c>
      <c r="N154" s="849"/>
      <c r="O154" s="849"/>
      <c r="P154" s="837"/>
      <c r="Q154" s="850"/>
    </row>
    <row r="155" spans="1:17" ht="14.4" customHeight="1" x14ac:dyDescent="0.3">
      <c r="A155" s="831" t="s">
        <v>3630</v>
      </c>
      <c r="B155" s="832" t="s">
        <v>3631</v>
      </c>
      <c r="C155" s="832" t="s">
        <v>3095</v>
      </c>
      <c r="D155" s="832" t="s">
        <v>3801</v>
      </c>
      <c r="E155" s="832" t="s">
        <v>3803</v>
      </c>
      <c r="F155" s="849"/>
      <c r="G155" s="849"/>
      <c r="H155" s="849"/>
      <c r="I155" s="849"/>
      <c r="J155" s="849">
        <v>4</v>
      </c>
      <c r="K155" s="849">
        <v>116</v>
      </c>
      <c r="L155" s="849">
        <v>1</v>
      </c>
      <c r="M155" s="849">
        <v>29</v>
      </c>
      <c r="N155" s="849">
        <v>3</v>
      </c>
      <c r="O155" s="849">
        <v>87</v>
      </c>
      <c r="P155" s="837">
        <v>0.75</v>
      </c>
      <c r="Q155" s="850">
        <v>29</v>
      </c>
    </row>
    <row r="156" spans="1:17" ht="14.4" customHeight="1" x14ac:dyDescent="0.3">
      <c r="A156" s="831" t="s">
        <v>3630</v>
      </c>
      <c r="B156" s="832" t="s">
        <v>3631</v>
      </c>
      <c r="C156" s="832" t="s">
        <v>3095</v>
      </c>
      <c r="D156" s="832" t="s">
        <v>3804</v>
      </c>
      <c r="E156" s="832" t="s">
        <v>3805</v>
      </c>
      <c r="F156" s="849">
        <v>42</v>
      </c>
      <c r="G156" s="849">
        <v>7476</v>
      </c>
      <c r="H156" s="849">
        <v>0.97674418604651159</v>
      </c>
      <c r="I156" s="849">
        <v>178</v>
      </c>
      <c r="J156" s="849">
        <v>43</v>
      </c>
      <c r="K156" s="849">
        <v>7654</v>
      </c>
      <c r="L156" s="849">
        <v>1</v>
      </c>
      <c r="M156" s="849">
        <v>178</v>
      </c>
      <c r="N156" s="849">
        <v>10</v>
      </c>
      <c r="O156" s="849">
        <v>1780</v>
      </c>
      <c r="P156" s="837">
        <v>0.23255813953488372</v>
      </c>
      <c r="Q156" s="850">
        <v>178</v>
      </c>
    </row>
    <row r="157" spans="1:17" ht="14.4" customHeight="1" x14ac:dyDescent="0.3">
      <c r="A157" s="831" t="s">
        <v>3630</v>
      </c>
      <c r="B157" s="832" t="s">
        <v>3631</v>
      </c>
      <c r="C157" s="832" t="s">
        <v>3095</v>
      </c>
      <c r="D157" s="832" t="s">
        <v>3804</v>
      </c>
      <c r="E157" s="832" t="s">
        <v>3806</v>
      </c>
      <c r="F157" s="849"/>
      <c r="G157" s="849"/>
      <c r="H157" s="849"/>
      <c r="I157" s="849"/>
      <c r="J157" s="849">
        <v>1</v>
      </c>
      <c r="K157" s="849">
        <v>178</v>
      </c>
      <c r="L157" s="849">
        <v>1</v>
      </c>
      <c r="M157" s="849">
        <v>178</v>
      </c>
      <c r="N157" s="849">
        <v>1</v>
      </c>
      <c r="O157" s="849">
        <v>178</v>
      </c>
      <c r="P157" s="837">
        <v>1</v>
      </c>
      <c r="Q157" s="850">
        <v>178</v>
      </c>
    </row>
    <row r="158" spans="1:17" ht="14.4" customHeight="1" x14ac:dyDescent="0.3">
      <c r="A158" s="831" t="s">
        <v>3630</v>
      </c>
      <c r="B158" s="832" t="s">
        <v>3631</v>
      </c>
      <c r="C158" s="832" t="s">
        <v>3095</v>
      </c>
      <c r="D158" s="832" t="s">
        <v>3807</v>
      </c>
      <c r="E158" s="832" t="s">
        <v>3808</v>
      </c>
      <c r="F158" s="849"/>
      <c r="G158" s="849"/>
      <c r="H158" s="849"/>
      <c r="I158" s="849"/>
      <c r="J158" s="849">
        <v>2</v>
      </c>
      <c r="K158" s="849">
        <v>398</v>
      </c>
      <c r="L158" s="849">
        <v>1</v>
      </c>
      <c r="M158" s="849">
        <v>199</v>
      </c>
      <c r="N158" s="849"/>
      <c r="O158" s="849"/>
      <c r="P158" s="837"/>
      <c r="Q158" s="850"/>
    </row>
    <row r="159" spans="1:17" ht="14.4" customHeight="1" x14ac:dyDescent="0.3">
      <c r="A159" s="831" t="s">
        <v>3630</v>
      </c>
      <c r="B159" s="832" t="s">
        <v>3631</v>
      </c>
      <c r="C159" s="832" t="s">
        <v>3095</v>
      </c>
      <c r="D159" s="832" t="s">
        <v>3809</v>
      </c>
      <c r="E159" s="832" t="s">
        <v>3810</v>
      </c>
      <c r="F159" s="849"/>
      <c r="G159" s="849"/>
      <c r="H159" s="849"/>
      <c r="I159" s="849"/>
      <c r="J159" s="849">
        <v>3</v>
      </c>
      <c r="K159" s="849">
        <v>45</v>
      </c>
      <c r="L159" s="849">
        <v>1</v>
      </c>
      <c r="M159" s="849">
        <v>15</v>
      </c>
      <c r="N159" s="849"/>
      <c r="O159" s="849"/>
      <c r="P159" s="837"/>
      <c r="Q159" s="850"/>
    </row>
    <row r="160" spans="1:17" ht="14.4" customHeight="1" x14ac:dyDescent="0.3">
      <c r="A160" s="831" t="s">
        <v>3630</v>
      </c>
      <c r="B160" s="832" t="s">
        <v>3631</v>
      </c>
      <c r="C160" s="832" t="s">
        <v>3095</v>
      </c>
      <c r="D160" s="832" t="s">
        <v>3809</v>
      </c>
      <c r="E160" s="832" t="s">
        <v>3811</v>
      </c>
      <c r="F160" s="849"/>
      <c r="G160" s="849"/>
      <c r="H160" s="849"/>
      <c r="I160" s="849"/>
      <c r="J160" s="849"/>
      <c r="K160" s="849"/>
      <c r="L160" s="849"/>
      <c r="M160" s="849"/>
      <c r="N160" s="849">
        <v>1</v>
      </c>
      <c r="O160" s="849">
        <v>15</v>
      </c>
      <c r="P160" s="837"/>
      <c r="Q160" s="850">
        <v>15</v>
      </c>
    </row>
    <row r="161" spans="1:17" ht="14.4" customHeight="1" x14ac:dyDescent="0.3">
      <c r="A161" s="831" t="s">
        <v>3630</v>
      </c>
      <c r="B161" s="832" t="s">
        <v>3631</v>
      </c>
      <c r="C161" s="832" t="s">
        <v>3095</v>
      </c>
      <c r="D161" s="832" t="s">
        <v>3812</v>
      </c>
      <c r="E161" s="832" t="s">
        <v>3813</v>
      </c>
      <c r="F161" s="849">
        <v>43</v>
      </c>
      <c r="G161" s="849">
        <v>817</v>
      </c>
      <c r="H161" s="849">
        <v>0.75438596491228072</v>
      </c>
      <c r="I161" s="849">
        <v>19</v>
      </c>
      <c r="J161" s="849">
        <v>57</v>
      </c>
      <c r="K161" s="849">
        <v>1083</v>
      </c>
      <c r="L161" s="849">
        <v>1</v>
      </c>
      <c r="M161" s="849">
        <v>19</v>
      </c>
      <c r="N161" s="849">
        <v>99</v>
      </c>
      <c r="O161" s="849">
        <v>1881</v>
      </c>
      <c r="P161" s="837">
        <v>1.736842105263158</v>
      </c>
      <c r="Q161" s="850">
        <v>19</v>
      </c>
    </row>
    <row r="162" spans="1:17" ht="14.4" customHeight="1" x14ac:dyDescent="0.3">
      <c r="A162" s="831" t="s">
        <v>3630</v>
      </c>
      <c r="B162" s="832" t="s">
        <v>3631</v>
      </c>
      <c r="C162" s="832" t="s">
        <v>3095</v>
      </c>
      <c r="D162" s="832" t="s">
        <v>3814</v>
      </c>
      <c r="E162" s="832" t="s">
        <v>3815</v>
      </c>
      <c r="F162" s="849">
        <v>28</v>
      </c>
      <c r="G162" s="849">
        <v>560</v>
      </c>
      <c r="H162" s="849">
        <v>0.62222222222222223</v>
      </c>
      <c r="I162" s="849">
        <v>20</v>
      </c>
      <c r="J162" s="849">
        <v>45</v>
      </c>
      <c r="K162" s="849">
        <v>900</v>
      </c>
      <c r="L162" s="849">
        <v>1</v>
      </c>
      <c r="M162" s="849">
        <v>20</v>
      </c>
      <c r="N162" s="849">
        <v>56</v>
      </c>
      <c r="O162" s="849">
        <v>1120</v>
      </c>
      <c r="P162" s="837">
        <v>1.2444444444444445</v>
      </c>
      <c r="Q162" s="850">
        <v>20</v>
      </c>
    </row>
    <row r="163" spans="1:17" ht="14.4" customHeight="1" x14ac:dyDescent="0.3">
      <c r="A163" s="831" t="s">
        <v>3630</v>
      </c>
      <c r="B163" s="832" t="s">
        <v>3631</v>
      </c>
      <c r="C163" s="832" t="s">
        <v>3095</v>
      </c>
      <c r="D163" s="832" t="s">
        <v>3814</v>
      </c>
      <c r="E163" s="832" t="s">
        <v>3816</v>
      </c>
      <c r="F163" s="849">
        <v>31</v>
      </c>
      <c r="G163" s="849">
        <v>620</v>
      </c>
      <c r="H163" s="849">
        <v>0.63265306122448983</v>
      </c>
      <c r="I163" s="849">
        <v>20</v>
      </c>
      <c r="J163" s="849">
        <v>49</v>
      </c>
      <c r="K163" s="849">
        <v>980</v>
      </c>
      <c r="L163" s="849">
        <v>1</v>
      </c>
      <c r="M163" s="849">
        <v>20</v>
      </c>
      <c r="N163" s="849">
        <v>43</v>
      </c>
      <c r="O163" s="849">
        <v>860</v>
      </c>
      <c r="P163" s="837">
        <v>0.87755102040816324</v>
      </c>
      <c r="Q163" s="850">
        <v>20</v>
      </c>
    </row>
    <row r="164" spans="1:17" ht="14.4" customHeight="1" x14ac:dyDescent="0.3">
      <c r="A164" s="831" t="s">
        <v>3630</v>
      </c>
      <c r="B164" s="832" t="s">
        <v>3631</v>
      </c>
      <c r="C164" s="832" t="s">
        <v>3095</v>
      </c>
      <c r="D164" s="832" t="s">
        <v>3817</v>
      </c>
      <c r="E164" s="832" t="s">
        <v>3818</v>
      </c>
      <c r="F164" s="849">
        <v>1</v>
      </c>
      <c r="G164" s="849">
        <v>186</v>
      </c>
      <c r="H164" s="849"/>
      <c r="I164" s="849">
        <v>186</v>
      </c>
      <c r="J164" s="849"/>
      <c r="K164" s="849"/>
      <c r="L164" s="849"/>
      <c r="M164" s="849"/>
      <c r="N164" s="849"/>
      <c r="O164" s="849"/>
      <c r="P164" s="837"/>
      <c r="Q164" s="850"/>
    </row>
    <row r="165" spans="1:17" ht="14.4" customHeight="1" x14ac:dyDescent="0.3">
      <c r="A165" s="831" t="s">
        <v>3630</v>
      </c>
      <c r="B165" s="832" t="s">
        <v>3631</v>
      </c>
      <c r="C165" s="832" t="s">
        <v>3095</v>
      </c>
      <c r="D165" s="832" t="s">
        <v>3817</v>
      </c>
      <c r="E165" s="832" t="s">
        <v>3819</v>
      </c>
      <c r="F165" s="849"/>
      <c r="G165" s="849"/>
      <c r="H165" s="849"/>
      <c r="I165" s="849"/>
      <c r="J165" s="849">
        <v>1</v>
      </c>
      <c r="K165" s="849">
        <v>186</v>
      </c>
      <c r="L165" s="849">
        <v>1</v>
      </c>
      <c r="M165" s="849">
        <v>186</v>
      </c>
      <c r="N165" s="849"/>
      <c r="O165" s="849"/>
      <c r="P165" s="837"/>
      <c r="Q165" s="850"/>
    </row>
    <row r="166" spans="1:17" ht="14.4" customHeight="1" x14ac:dyDescent="0.3">
      <c r="A166" s="831" t="s">
        <v>3630</v>
      </c>
      <c r="B166" s="832" t="s">
        <v>3631</v>
      </c>
      <c r="C166" s="832" t="s">
        <v>3095</v>
      </c>
      <c r="D166" s="832" t="s">
        <v>3820</v>
      </c>
      <c r="E166" s="832" t="s">
        <v>3821</v>
      </c>
      <c r="F166" s="849"/>
      <c r="G166" s="849"/>
      <c r="H166" s="849"/>
      <c r="I166" s="849"/>
      <c r="J166" s="849">
        <v>1</v>
      </c>
      <c r="K166" s="849">
        <v>174</v>
      </c>
      <c r="L166" s="849">
        <v>1</v>
      </c>
      <c r="M166" s="849">
        <v>174</v>
      </c>
      <c r="N166" s="849"/>
      <c r="O166" s="849"/>
      <c r="P166" s="837"/>
      <c r="Q166" s="850"/>
    </row>
    <row r="167" spans="1:17" ht="14.4" customHeight="1" x14ac:dyDescent="0.3">
      <c r="A167" s="831" t="s">
        <v>3630</v>
      </c>
      <c r="B167" s="832" t="s">
        <v>3631</v>
      </c>
      <c r="C167" s="832" t="s">
        <v>3095</v>
      </c>
      <c r="D167" s="832" t="s">
        <v>3822</v>
      </c>
      <c r="E167" s="832" t="s">
        <v>3823</v>
      </c>
      <c r="F167" s="849">
        <v>1</v>
      </c>
      <c r="G167" s="849">
        <v>84</v>
      </c>
      <c r="H167" s="849"/>
      <c r="I167" s="849">
        <v>84</v>
      </c>
      <c r="J167" s="849"/>
      <c r="K167" s="849"/>
      <c r="L167" s="849"/>
      <c r="M167" s="849"/>
      <c r="N167" s="849">
        <v>2</v>
      </c>
      <c r="O167" s="849">
        <v>168</v>
      </c>
      <c r="P167" s="837"/>
      <c r="Q167" s="850">
        <v>84</v>
      </c>
    </row>
    <row r="168" spans="1:17" ht="14.4" customHeight="1" x14ac:dyDescent="0.3">
      <c r="A168" s="831" t="s">
        <v>3630</v>
      </c>
      <c r="B168" s="832" t="s">
        <v>3631</v>
      </c>
      <c r="C168" s="832" t="s">
        <v>3095</v>
      </c>
      <c r="D168" s="832" t="s">
        <v>3822</v>
      </c>
      <c r="E168" s="832" t="s">
        <v>3824</v>
      </c>
      <c r="F168" s="849">
        <v>2</v>
      </c>
      <c r="G168" s="849">
        <v>168</v>
      </c>
      <c r="H168" s="849">
        <v>0.25</v>
      </c>
      <c r="I168" s="849">
        <v>84</v>
      </c>
      <c r="J168" s="849">
        <v>8</v>
      </c>
      <c r="K168" s="849">
        <v>672</v>
      </c>
      <c r="L168" s="849">
        <v>1</v>
      </c>
      <c r="M168" s="849">
        <v>84</v>
      </c>
      <c r="N168" s="849">
        <v>11</v>
      </c>
      <c r="O168" s="849">
        <v>924</v>
      </c>
      <c r="P168" s="837">
        <v>1.375</v>
      </c>
      <c r="Q168" s="850">
        <v>84</v>
      </c>
    </row>
    <row r="169" spans="1:17" ht="14.4" customHeight="1" x14ac:dyDescent="0.3">
      <c r="A169" s="831" t="s">
        <v>3630</v>
      </c>
      <c r="B169" s="832" t="s">
        <v>3631</v>
      </c>
      <c r="C169" s="832" t="s">
        <v>3095</v>
      </c>
      <c r="D169" s="832" t="s">
        <v>3825</v>
      </c>
      <c r="E169" s="832" t="s">
        <v>3826</v>
      </c>
      <c r="F169" s="849"/>
      <c r="G169" s="849"/>
      <c r="H169" s="849"/>
      <c r="I169" s="849"/>
      <c r="J169" s="849"/>
      <c r="K169" s="849"/>
      <c r="L169" s="849"/>
      <c r="M169" s="849"/>
      <c r="N169" s="849">
        <v>1</v>
      </c>
      <c r="O169" s="849">
        <v>956</v>
      </c>
      <c r="P169" s="837"/>
      <c r="Q169" s="850">
        <v>956</v>
      </c>
    </row>
    <row r="170" spans="1:17" ht="14.4" customHeight="1" x14ac:dyDescent="0.3">
      <c r="A170" s="831" t="s">
        <v>3630</v>
      </c>
      <c r="B170" s="832" t="s">
        <v>3631</v>
      </c>
      <c r="C170" s="832" t="s">
        <v>3095</v>
      </c>
      <c r="D170" s="832" t="s">
        <v>3827</v>
      </c>
      <c r="E170" s="832" t="s">
        <v>3828</v>
      </c>
      <c r="F170" s="849"/>
      <c r="G170" s="849"/>
      <c r="H170" s="849"/>
      <c r="I170" s="849"/>
      <c r="J170" s="849"/>
      <c r="K170" s="849"/>
      <c r="L170" s="849"/>
      <c r="M170" s="849"/>
      <c r="N170" s="849">
        <v>4</v>
      </c>
      <c r="O170" s="849">
        <v>312</v>
      </c>
      <c r="P170" s="837"/>
      <c r="Q170" s="850">
        <v>78</v>
      </c>
    </row>
    <row r="171" spans="1:17" ht="14.4" customHeight="1" x14ac:dyDescent="0.3">
      <c r="A171" s="831" t="s">
        <v>3630</v>
      </c>
      <c r="B171" s="832" t="s">
        <v>3631</v>
      </c>
      <c r="C171" s="832" t="s">
        <v>3095</v>
      </c>
      <c r="D171" s="832" t="s">
        <v>3827</v>
      </c>
      <c r="E171" s="832" t="s">
        <v>3829</v>
      </c>
      <c r="F171" s="849">
        <v>1</v>
      </c>
      <c r="G171" s="849">
        <v>78</v>
      </c>
      <c r="H171" s="849">
        <v>1</v>
      </c>
      <c r="I171" s="849">
        <v>78</v>
      </c>
      <c r="J171" s="849">
        <v>1</v>
      </c>
      <c r="K171" s="849">
        <v>78</v>
      </c>
      <c r="L171" s="849">
        <v>1</v>
      </c>
      <c r="M171" s="849">
        <v>78</v>
      </c>
      <c r="N171" s="849">
        <v>8</v>
      </c>
      <c r="O171" s="849">
        <v>624</v>
      </c>
      <c r="P171" s="837">
        <v>8</v>
      </c>
      <c r="Q171" s="850">
        <v>78</v>
      </c>
    </row>
    <row r="172" spans="1:17" ht="14.4" customHeight="1" x14ac:dyDescent="0.3">
      <c r="A172" s="831" t="s">
        <v>3630</v>
      </c>
      <c r="B172" s="832" t="s">
        <v>3631</v>
      </c>
      <c r="C172" s="832" t="s">
        <v>3095</v>
      </c>
      <c r="D172" s="832" t="s">
        <v>3830</v>
      </c>
      <c r="E172" s="832" t="s">
        <v>3831</v>
      </c>
      <c r="F172" s="849">
        <v>1</v>
      </c>
      <c r="G172" s="849">
        <v>21</v>
      </c>
      <c r="H172" s="849">
        <v>1</v>
      </c>
      <c r="I172" s="849">
        <v>21</v>
      </c>
      <c r="J172" s="849">
        <v>1</v>
      </c>
      <c r="K172" s="849">
        <v>21</v>
      </c>
      <c r="L172" s="849">
        <v>1</v>
      </c>
      <c r="M172" s="849">
        <v>21</v>
      </c>
      <c r="N172" s="849"/>
      <c r="O172" s="849"/>
      <c r="P172" s="837"/>
      <c r="Q172" s="850"/>
    </row>
    <row r="173" spans="1:17" ht="14.4" customHeight="1" x14ac:dyDescent="0.3">
      <c r="A173" s="831" t="s">
        <v>3630</v>
      </c>
      <c r="B173" s="832" t="s">
        <v>3631</v>
      </c>
      <c r="C173" s="832" t="s">
        <v>3095</v>
      </c>
      <c r="D173" s="832" t="s">
        <v>3832</v>
      </c>
      <c r="E173" s="832" t="s">
        <v>3833</v>
      </c>
      <c r="F173" s="849"/>
      <c r="G173" s="849"/>
      <c r="H173" s="849"/>
      <c r="I173" s="849"/>
      <c r="J173" s="849">
        <v>6</v>
      </c>
      <c r="K173" s="849">
        <v>132</v>
      </c>
      <c r="L173" s="849">
        <v>1</v>
      </c>
      <c r="M173" s="849">
        <v>22</v>
      </c>
      <c r="N173" s="849">
        <v>3</v>
      </c>
      <c r="O173" s="849">
        <v>66</v>
      </c>
      <c r="P173" s="837">
        <v>0.5</v>
      </c>
      <c r="Q173" s="850">
        <v>22</v>
      </c>
    </row>
    <row r="174" spans="1:17" ht="14.4" customHeight="1" x14ac:dyDescent="0.3">
      <c r="A174" s="831" t="s">
        <v>3630</v>
      </c>
      <c r="B174" s="832" t="s">
        <v>3631</v>
      </c>
      <c r="C174" s="832" t="s">
        <v>3095</v>
      </c>
      <c r="D174" s="832" t="s">
        <v>3832</v>
      </c>
      <c r="E174" s="832" t="s">
        <v>3834</v>
      </c>
      <c r="F174" s="849">
        <v>2</v>
      </c>
      <c r="G174" s="849">
        <v>44</v>
      </c>
      <c r="H174" s="849"/>
      <c r="I174" s="849">
        <v>22</v>
      </c>
      <c r="J174" s="849"/>
      <c r="K174" s="849"/>
      <c r="L174" s="849"/>
      <c r="M174" s="849"/>
      <c r="N174" s="849"/>
      <c r="O174" s="849"/>
      <c r="P174" s="837"/>
      <c r="Q174" s="850"/>
    </row>
    <row r="175" spans="1:17" ht="14.4" customHeight="1" x14ac:dyDescent="0.3">
      <c r="A175" s="831" t="s">
        <v>3630</v>
      </c>
      <c r="B175" s="832" t="s">
        <v>3631</v>
      </c>
      <c r="C175" s="832" t="s">
        <v>3095</v>
      </c>
      <c r="D175" s="832" t="s">
        <v>3835</v>
      </c>
      <c r="E175" s="832" t="s">
        <v>3836</v>
      </c>
      <c r="F175" s="849">
        <v>2</v>
      </c>
      <c r="G175" s="849">
        <v>990</v>
      </c>
      <c r="H175" s="849">
        <v>1</v>
      </c>
      <c r="I175" s="849">
        <v>495</v>
      </c>
      <c r="J175" s="849">
        <v>2</v>
      </c>
      <c r="K175" s="849">
        <v>990</v>
      </c>
      <c r="L175" s="849">
        <v>1</v>
      </c>
      <c r="M175" s="849">
        <v>495</v>
      </c>
      <c r="N175" s="849">
        <v>1</v>
      </c>
      <c r="O175" s="849">
        <v>495</v>
      </c>
      <c r="P175" s="837">
        <v>0.5</v>
      </c>
      <c r="Q175" s="850">
        <v>495</v>
      </c>
    </row>
    <row r="176" spans="1:17" ht="14.4" customHeight="1" x14ac:dyDescent="0.3">
      <c r="A176" s="831" t="s">
        <v>3630</v>
      </c>
      <c r="B176" s="832" t="s">
        <v>3631</v>
      </c>
      <c r="C176" s="832" t="s">
        <v>3095</v>
      </c>
      <c r="D176" s="832" t="s">
        <v>3835</v>
      </c>
      <c r="E176" s="832" t="s">
        <v>3837</v>
      </c>
      <c r="F176" s="849">
        <v>3</v>
      </c>
      <c r="G176" s="849">
        <v>1485</v>
      </c>
      <c r="H176" s="849">
        <v>0.6</v>
      </c>
      <c r="I176" s="849">
        <v>495</v>
      </c>
      <c r="J176" s="849">
        <v>5</v>
      </c>
      <c r="K176" s="849">
        <v>2475</v>
      </c>
      <c r="L176" s="849">
        <v>1</v>
      </c>
      <c r="M176" s="849">
        <v>495</v>
      </c>
      <c r="N176" s="849"/>
      <c r="O176" s="849"/>
      <c r="P176" s="837"/>
      <c r="Q176" s="850"/>
    </row>
    <row r="177" spans="1:17" ht="14.4" customHeight="1" x14ac:dyDescent="0.3">
      <c r="A177" s="831" t="s">
        <v>3630</v>
      </c>
      <c r="B177" s="832" t="s">
        <v>3631</v>
      </c>
      <c r="C177" s="832" t="s">
        <v>3095</v>
      </c>
      <c r="D177" s="832" t="s">
        <v>3838</v>
      </c>
      <c r="E177" s="832" t="s">
        <v>3839</v>
      </c>
      <c r="F177" s="849"/>
      <c r="G177" s="849"/>
      <c r="H177" s="849"/>
      <c r="I177" s="849"/>
      <c r="J177" s="849">
        <v>3</v>
      </c>
      <c r="K177" s="849">
        <v>1737</v>
      </c>
      <c r="L177" s="849">
        <v>1</v>
      </c>
      <c r="M177" s="849">
        <v>579</v>
      </c>
      <c r="N177" s="849"/>
      <c r="O177" s="849"/>
      <c r="P177" s="837"/>
      <c r="Q177" s="850"/>
    </row>
    <row r="178" spans="1:17" ht="14.4" customHeight="1" x14ac:dyDescent="0.3">
      <c r="A178" s="831" t="s">
        <v>3630</v>
      </c>
      <c r="B178" s="832" t="s">
        <v>3631</v>
      </c>
      <c r="C178" s="832" t="s">
        <v>3095</v>
      </c>
      <c r="D178" s="832" t="s">
        <v>3840</v>
      </c>
      <c r="E178" s="832" t="s">
        <v>3841</v>
      </c>
      <c r="F178" s="849"/>
      <c r="G178" s="849"/>
      <c r="H178" s="849"/>
      <c r="I178" s="849"/>
      <c r="J178" s="849">
        <v>3</v>
      </c>
      <c r="K178" s="849">
        <v>3036</v>
      </c>
      <c r="L178" s="849">
        <v>1</v>
      </c>
      <c r="M178" s="849">
        <v>1012</v>
      </c>
      <c r="N178" s="849"/>
      <c r="O178" s="849"/>
      <c r="P178" s="837"/>
      <c r="Q178" s="850"/>
    </row>
    <row r="179" spans="1:17" ht="14.4" customHeight="1" x14ac:dyDescent="0.3">
      <c r="A179" s="831" t="s">
        <v>3630</v>
      </c>
      <c r="B179" s="832" t="s">
        <v>3631</v>
      </c>
      <c r="C179" s="832" t="s">
        <v>3095</v>
      </c>
      <c r="D179" s="832" t="s">
        <v>3842</v>
      </c>
      <c r="E179" s="832" t="s">
        <v>3843</v>
      </c>
      <c r="F179" s="849"/>
      <c r="G179" s="849"/>
      <c r="H179" s="849"/>
      <c r="I179" s="849"/>
      <c r="J179" s="849"/>
      <c r="K179" s="849"/>
      <c r="L179" s="849"/>
      <c r="M179" s="849"/>
      <c r="N179" s="849">
        <v>1</v>
      </c>
      <c r="O179" s="849">
        <v>192</v>
      </c>
      <c r="P179" s="837"/>
      <c r="Q179" s="850">
        <v>192</v>
      </c>
    </row>
    <row r="180" spans="1:17" ht="14.4" customHeight="1" x14ac:dyDescent="0.3">
      <c r="A180" s="831" t="s">
        <v>3630</v>
      </c>
      <c r="B180" s="832" t="s">
        <v>3631</v>
      </c>
      <c r="C180" s="832" t="s">
        <v>3095</v>
      </c>
      <c r="D180" s="832" t="s">
        <v>3844</v>
      </c>
      <c r="E180" s="832" t="s">
        <v>3845</v>
      </c>
      <c r="F180" s="849"/>
      <c r="G180" s="849"/>
      <c r="H180" s="849"/>
      <c r="I180" s="849"/>
      <c r="J180" s="849"/>
      <c r="K180" s="849"/>
      <c r="L180" s="849"/>
      <c r="M180" s="849"/>
      <c r="N180" s="849">
        <v>1</v>
      </c>
      <c r="O180" s="849">
        <v>127</v>
      </c>
      <c r="P180" s="837"/>
      <c r="Q180" s="850">
        <v>127</v>
      </c>
    </row>
    <row r="181" spans="1:17" ht="14.4" customHeight="1" x14ac:dyDescent="0.3">
      <c r="A181" s="831" t="s">
        <v>3630</v>
      </c>
      <c r="B181" s="832" t="s">
        <v>3631</v>
      </c>
      <c r="C181" s="832" t="s">
        <v>3095</v>
      </c>
      <c r="D181" s="832" t="s">
        <v>3846</v>
      </c>
      <c r="E181" s="832" t="s">
        <v>3847</v>
      </c>
      <c r="F181" s="849"/>
      <c r="G181" s="849"/>
      <c r="H181" s="849"/>
      <c r="I181" s="849"/>
      <c r="J181" s="849">
        <v>1</v>
      </c>
      <c r="K181" s="849">
        <v>310</v>
      </c>
      <c r="L181" s="849">
        <v>1</v>
      </c>
      <c r="M181" s="849">
        <v>310</v>
      </c>
      <c r="N181" s="849"/>
      <c r="O181" s="849"/>
      <c r="P181" s="837"/>
      <c r="Q181" s="850"/>
    </row>
    <row r="182" spans="1:17" ht="14.4" customHeight="1" x14ac:dyDescent="0.3">
      <c r="A182" s="831" t="s">
        <v>3630</v>
      </c>
      <c r="B182" s="832" t="s">
        <v>3631</v>
      </c>
      <c r="C182" s="832" t="s">
        <v>3095</v>
      </c>
      <c r="D182" s="832" t="s">
        <v>3848</v>
      </c>
      <c r="E182" s="832" t="s">
        <v>3849</v>
      </c>
      <c r="F182" s="849"/>
      <c r="G182" s="849"/>
      <c r="H182" s="849"/>
      <c r="I182" s="849"/>
      <c r="J182" s="849">
        <v>1</v>
      </c>
      <c r="K182" s="849">
        <v>651</v>
      </c>
      <c r="L182" s="849">
        <v>1</v>
      </c>
      <c r="M182" s="849">
        <v>651</v>
      </c>
      <c r="N182" s="849"/>
      <c r="O182" s="849"/>
      <c r="P182" s="837"/>
      <c r="Q182" s="850"/>
    </row>
    <row r="183" spans="1:17" ht="14.4" customHeight="1" x14ac:dyDescent="0.3">
      <c r="A183" s="831" t="s">
        <v>3630</v>
      </c>
      <c r="B183" s="832" t="s">
        <v>3631</v>
      </c>
      <c r="C183" s="832" t="s">
        <v>3095</v>
      </c>
      <c r="D183" s="832" t="s">
        <v>3850</v>
      </c>
      <c r="E183" s="832" t="s">
        <v>3851</v>
      </c>
      <c r="F183" s="849"/>
      <c r="G183" s="849"/>
      <c r="H183" s="849"/>
      <c r="I183" s="849"/>
      <c r="J183" s="849">
        <v>1</v>
      </c>
      <c r="K183" s="849">
        <v>444</v>
      </c>
      <c r="L183" s="849">
        <v>1</v>
      </c>
      <c r="M183" s="849">
        <v>444</v>
      </c>
      <c r="N183" s="849"/>
      <c r="O183" s="849"/>
      <c r="P183" s="837"/>
      <c r="Q183" s="850"/>
    </row>
    <row r="184" spans="1:17" ht="14.4" customHeight="1" x14ac:dyDescent="0.3">
      <c r="A184" s="831" t="s">
        <v>3630</v>
      </c>
      <c r="B184" s="832" t="s">
        <v>3631</v>
      </c>
      <c r="C184" s="832" t="s">
        <v>3095</v>
      </c>
      <c r="D184" s="832" t="s">
        <v>3852</v>
      </c>
      <c r="E184" s="832" t="s">
        <v>3853</v>
      </c>
      <c r="F184" s="849"/>
      <c r="G184" s="849"/>
      <c r="H184" s="849"/>
      <c r="I184" s="849"/>
      <c r="J184" s="849">
        <v>3</v>
      </c>
      <c r="K184" s="849">
        <v>882</v>
      </c>
      <c r="L184" s="849">
        <v>1</v>
      </c>
      <c r="M184" s="849">
        <v>294</v>
      </c>
      <c r="N184" s="849">
        <v>3</v>
      </c>
      <c r="O184" s="849">
        <v>885</v>
      </c>
      <c r="P184" s="837">
        <v>1.0034013605442176</v>
      </c>
      <c r="Q184" s="850">
        <v>295</v>
      </c>
    </row>
    <row r="185" spans="1:17" ht="14.4" customHeight="1" x14ac:dyDescent="0.3">
      <c r="A185" s="831" t="s">
        <v>3630</v>
      </c>
      <c r="B185" s="832" t="s">
        <v>3631</v>
      </c>
      <c r="C185" s="832" t="s">
        <v>3095</v>
      </c>
      <c r="D185" s="832" t="s">
        <v>3852</v>
      </c>
      <c r="E185" s="832" t="s">
        <v>3854</v>
      </c>
      <c r="F185" s="849"/>
      <c r="G185" s="849"/>
      <c r="H185" s="849"/>
      <c r="I185" s="849"/>
      <c r="J185" s="849">
        <v>4</v>
      </c>
      <c r="K185" s="849">
        <v>1176</v>
      </c>
      <c r="L185" s="849">
        <v>1</v>
      </c>
      <c r="M185" s="849">
        <v>294</v>
      </c>
      <c r="N185" s="849">
        <v>2</v>
      </c>
      <c r="O185" s="849">
        <v>590</v>
      </c>
      <c r="P185" s="837">
        <v>0.50170068027210879</v>
      </c>
      <c r="Q185" s="850">
        <v>295</v>
      </c>
    </row>
    <row r="186" spans="1:17" ht="14.4" customHeight="1" x14ac:dyDescent="0.3">
      <c r="A186" s="831" t="s">
        <v>3630</v>
      </c>
      <c r="B186" s="832" t="s">
        <v>3631</v>
      </c>
      <c r="C186" s="832" t="s">
        <v>3095</v>
      </c>
      <c r="D186" s="832" t="s">
        <v>3855</v>
      </c>
      <c r="E186" s="832" t="s">
        <v>3856</v>
      </c>
      <c r="F186" s="849"/>
      <c r="G186" s="849"/>
      <c r="H186" s="849"/>
      <c r="I186" s="849"/>
      <c r="J186" s="849">
        <v>1</v>
      </c>
      <c r="K186" s="849">
        <v>374</v>
      </c>
      <c r="L186" s="849">
        <v>1</v>
      </c>
      <c r="M186" s="849">
        <v>374</v>
      </c>
      <c r="N186" s="849"/>
      <c r="O186" s="849"/>
      <c r="P186" s="837"/>
      <c r="Q186" s="850"/>
    </row>
    <row r="187" spans="1:17" ht="14.4" customHeight="1" x14ac:dyDescent="0.3">
      <c r="A187" s="831" t="s">
        <v>3630</v>
      </c>
      <c r="B187" s="832" t="s">
        <v>3631</v>
      </c>
      <c r="C187" s="832" t="s">
        <v>3095</v>
      </c>
      <c r="D187" s="832" t="s">
        <v>3857</v>
      </c>
      <c r="E187" s="832" t="s">
        <v>3858</v>
      </c>
      <c r="F187" s="849"/>
      <c r="G187" s="849"/>
      <c r="H187" s="849"/>
      <c r="I187" s="849"/>
      <c r="J187" s="849">
        <v>1</v>
      </c>
      <c r="K187" s="849">
        <v>45</v>
      </c>
      <c r="L187" s="849">
        <v>1</v>
      </c>
      <c r="M187" s="849">
        <v>45</v>
      </c>
      <c r="N187" s="849"/>
      <c r="O187" s="849"/>
      <c r="P187" s="837"/>
      <c r="Q187" s="850"/>
    </row>
    <row r="188" spans="1:17" ht="14.4" customHeight="1" x14ac:dyDescent="0.3">
      <c r="A188" s="831" t="s">
        <v>3630</v>
      </c>
      <c r="B188" s="832" t="s">
        <v>3631</v>
      </c>
      <c r="C188" s="832" t="s">
        <v>3095</v>
      </c>
      <c r="D188" s="832" t="s">
        <v>3859</v>
      </c>
      <c r="E188" s="832" t="s">
        <v>3860</v>
      </c>
      <c r="F188" s="849"/>
      <c r="G188" s="849"/>
      <c r="H188" s="849"/>
      <c r="I188" s="849"/>
      <c r="J188" s="849">
        <v>1</v>
      </c>
      <c r="K188" s="849">
        <v>31</v>
      </c>
      <c r="L188" s="849">
        <v>1</v>
      </c>
      <c r="M188" s="849">
        <v>31</v>
      </c>
      <c r="N188" s="849"/>
      <c r="O188" s="849"/>
      <c r="P188" s="837"/>
      <c r="Q188" s="850"/>
    </row>
    <row r="189" spans="1:17" ht="14.4" customHeight="1" x14ac:dyDescent="0.3">
      <c r="A189" s="831" t="s">
        <v>3630</v>
      </c>
      <c r="B189" s="832" t="s">
        <v>3631</v>
      </c>
      <c r="C189" s="832" t="s">
        <v>3095</v>
      </c>
      <c r="D189" s="832" t="s">
        <v>3861</v>
      </c>
      <c r="E189" s="832" t="s">
        <v>3862</v>
      </c>
      <c r="F189" s="849">
        <v>1</v>
      </c>
      <c r="G189" s="849">
        <v>1768</v>
      </c>
      <c r="H189" s="849"/>
      <c r="I189" s="849">
        <v>1768</v>
      </c>
      <c r="J189" s="849"/>
      <c r="K189" s="849"/>
      <c r="L189" s="849"/>
      <c r="M189" s="849"/>
      <c r="N189" s="849"/>
      <c r="O189" s="849"/>
      <c r="P189" s="837"/>
      <c r="Q189" s="850"/>
    </row>
    <row r="190" spans="1:17" ht="14.4" customHeight="1" x14ac:dyDescent="0.3">
      <c r="A190" s="831" t="s">
        <v>3630</v>
      </c>
      <c r="B190" s="832" t="s">
        <v>3631</v>
      </c>
      <c r="C190" s="832" t="s">
        <v>3095</v>
      </c>
      <c r="D190" s="832" t="s">
        <v>3863</v>
      </c>
      <c r="E190" s="832" t="s">
        <v>3864</v>
      </c>
      <c r="F190" s="849"/>
      <c r="G190" s="849"/>
      <c r="H190" s="849"/>
      <c r="I190" s="849"/>
      <c r="J190" s="849"/>
      <c r="K190" s="849"/>
      <c r="L190" s="849"/>
      <c r="M190" s="849"/>
      <c r="N190" s="849">
        <v>1</v>
      </c>
      <c r="O190" s="849">
        <v>190</v>
      </c>
      <c r="P190" s="837"/>
      <c r="Q190" s="850">
        <v>190</v>
      </c>
    </row>
    <row r="191" spans="1:17" ht="14.4" customHeight="1" x14ac:dyDescent="0.3">
      <c r="A191" s="831" t="s">
        <v>3630</v>
      </c>
      <c r="B191" s="832" t="s">
        <v>3631</v>
      </c>
      <c r="C191" s="832" t="s">
        <v>3095</v>
      </c>
      <c r="D191" s="832" t="s">
        <v>3863</v>
      </c>
      <c r="E191" s="832" t="s">
        <v>3865</v>
      </c>
      <c r="F191" s="849"/>
      <c r="G191" s="849"/>
      <c r="H191" s="849"/>
      <c r="I191" s="849"/>
      <c r="J191" s="849">
        <v>1</v>
      </c>
      <c r="K191" s="849">
        <v>190</v>
      </c>
      <c r="L191" s="849">
        <v>1</v>
      </c>
      <c r="M191" s="849">
        <v>190</v>
      </c>
      <c r="N191" s="849"/>
      <c r="O191" s="849"/>
      <c r="P191" s="837"/>
      <c r="Q191" s="850"/>
    </row>
    <row r="192" spans="1:17" ht="14.4" customHeight="1" x14ac:dyDescent="0.3">
      <c r="A192" s="831" t="s">
        <v>3630</v>
      </c>
      <c r="B192" s="832" t="s">
        <v>3631</v>
      </c>
      <c r="C192" s="832" t="s">
        <v>3095</v>
      </c>
      <c r="D192" s="832" t="s">
        <v>3866</v>
      </c>
      <c r="E192" s="832" t="s">
        <v>3867</v>
      </c>
      <c r="F192" s="849"/>
      <c r="G192" s="849"/>
      <c r="H192" s="849"/>
      <c r="I192" s="849"/>
      <c r="J192" s="849"/>
      <c r="K192" s="849"/>
      <c r="L192" s="849"/>
      <c r="M192" s="849"/>
      <c r="N192" s="849">
        <v>2</v>
      </c>
      <c r="O192" s="849">
        <v>266</v>
      </c>
      <c r="P192" s="837"/>
      <c r="Q192" s="850">
        <v>133</v>
      </c>
    </row>
    <row r="193" spans="1:17" ht="14.4" customHeight="1" x14ac:dyDescent="0.3">
      <c r="A193" s="831" t="s">
        <v>3630</v>
      </c>
      <c r="B193" s="832" t="s">
        <v>3631</v>
      </c>
      <c r="C193" s="832" t="s">
        <v>3095</v>
      </c>
      <c r="D193" s="832" t="s">
        <v>3868</v>
      </c>
      <c r="E193" s="832" t="s">
        <v>3869</v>
      </c>
      <c r="F193" s="849">
        <v>229</v>
      </c>
      <c r="G193" s="849">
        <v>8473</v>
      </c>
      <c r="H193" s="849">
        <v>0.75081967213114753</v>
      </c>
      <c r="I193" s="849">
        <v>37</v>
      </c>
      <c r="J193" s="849">
        <v>305</v>
      </c>
      <c r="K193" s="849">
        <v>11285</v>
      </c>
      <c r="L193" s="849">
        <v>1</v>
      </c>
      <c r="M193" s="849">
        <v>37</v>
      </c>
      <c r="N193" s="849">
        <v>247</v>
      </c>
      <c r="O193" s="849">
        <v>9139</v>
      </c>
      <c r="P193" s="837">
        <v>0.80983606557377052</v>
      </c>
      <c r="Q193" s="850">
        <v>37</v>
      </c>
    </row>
    <row r="194" spans="1:17" ht="14.4" customHeight="1" x14ac:dyDescent="0.3">
      <c r="A194" s="831" t="s">
        <v>3630</v>
      </c>
      <c r="B194" s="832" t="s">
        <v>3631</v>
      </c>
      <c r="C194" s="832" t="s">
        <v>3095</v>
      </c>
      <c r="D194" s="832" t="s">
        <v>3868</v>
      </c>
      <c r="E194" s="832" t="s">
        <v>3870</v>
      </c>
      <c r="F194" s="849">
        <v>2</v>
      </c>
      <c r="G194" s="849">
        <v>74</v>
      </c>
      <c r="H194" s="849">
        <v>1</v>
      </c>
      <c r="I194" s="849">
        <v>37</v>
      </c>
      <c r="J194" s="849">
        <v>2</v>
      </c>
      <c r="K194" s="849">
        <v>74</v>
      </c>
      <c r="L194" s="849">
        <v>1</v>
      </c>
      <c r="M194" s="849">
        <v>37</v>
      </c>
      <c r="N194" s="849"/>
      <c r="O194" s="849"/>
      <c r="P194" s="837"/>
      <c r="Q194" s="850"/>
    </row>
    <row r="195" spans="1:17" ht="14.4" customHeight="1" x14ac:dyDescent="0.3">
      <c r="A195" s="831" t="s">
        <v>3630</v>
      </c>
      <c r="B195" s="832" t="s">
        <v>3631</v>
      </c>
      <c r="C195" s="832" t="s">
        <v>3095</v>
      </c>
      <c r="D195" s="832" t="s">
        <v>3871</v>
      </c>
      <c r="E195" s="832" t="s">
        <v>3872</v>
      </c>
      <c r="F195" s="849">
        <v>1</v>
      </c>
      <c r="G195" s="849">
        <v>171</v>
      </c>
      <c r="H195" s="849"/>
      <c r="I195" s="849">
        <v>171</v>
      </c>
      <c r="J195" s="849"/>
      <c r="K195" s="849"/>
      <c r="L195" s="849"/>
      <c r="M195" s="849"/>
      <c r="N195" s="849">
        <v>1</v>
      </c>
      <c r="O195" s="849">
        <v>171</v>
      </c>
      <c r="P195" s="837"/>
      <c r="Q195" s="850">
        <v>171</v>
      </c>
    </row>
    <row r="196" spans="1:17" ht="14.4" customHeight="1" x14ac:dyDescent="0.3">
      <c r="A196" s="831" t="s">
        <v>3630</v>
      </c>
      <c r="B196" s="832" t="s">
        <v>3631</v>
      </c>
      <c r="C196" s="832" t="s">
        <v>3095</v>
      </c>
      <c r="D196" s="832" t="s">
        <v>3873</v>
      </c>
      <c r="E196" s="832" t="s">
        <v>3874</v>
      </c>
      <c r="F196" s="849"/>
      <c r="G196" s="849"/>
      <c r="H196" s="849"/>
      <c r="I196" s="849"/>
      <c r="J196" s="849">
        <v>8</v>
      </c>
      <c r="K196" s="849">
        <v>744</v>
      </c>
      <c r="L196" s="849">
        <v>1</v>
      </c>
      <c r="M196" s="849">
        <v>93</v>
      </c>
      <c r="N196" s="849">
        <v>1</v>
      </c>
      <c r="O196" s="849">
        <v>93</v>
      </c>
      <c r="P196" s="837">
        <v>0.125</v>
      </c>
      <c r="Q196" s="850">
        <v>93</v>
      </c>
    </row>
    <row r="197" spans="1:17" ht="14.4" customHeight="1" x14ac:dyDescent="0.3">
      <c r="A197" s="831" t="s">
        <v>3630</v>
      </c>
      <c r="B197" s="832" t="s">
        <v>3631</v>
      </c>
      <c r="C197" s="832" t="s">
        <v>3095</v>
      </c>
      <c r="D197" s="832" t="s">
        <v>3873</v>
      </c>
      <c r="E197" s="832" t="s">
        <v>3875</v>
      </c>
      <c r="F197" s="849"/>
      <c r="G197" s="849"/>
      <c r="H197" s="849"/>
      <c r="I197" s="849"/>
      <c r="J197" s="849">
        <v>16</v>
      </c>
      <c r="K197" s="849">
        <v>1488</v>
      </c>
      <c r="L197" s="849">
        <v>1</v>
      </c>
      <c r="M197" s="849">
        <v>93</v>
      </c>
      <c r="N197" s="849">
        <v>2</v>
      </c>
      <c r="O197" s="849">
        <v>186</v>
      </c>
      <c r="P197" s="837">
        <v>0.125</v>
      </c>
      <c r="Q197" s="850">
        <v>93</v>
      </c>
    </row>
    <row r="198" spans="1:17" ht="14.4" customHeight="1" x14ac:dyDescent="0.3">
      <c r="A198" s="831" t="s">
        <v>3630</v>
      </c>
      <c r="B198" s="832" t="s">
        <v>3876</v>
      </c>
      <c r="C198" s="832" t="s">
        <v>3095</v>
      </c>
      <c r="D198" s="832" t="s">
        <v>3877</v>
      </c>
      <c r="E198" s="832" t="s">
        <v>3878</v>
      </c>
      <c r="F198" s="849"/>
      <c r="G198" s="849"/>
      <c r="H198" s="849"/>
      <c r="I198" s="849"/>
      <c r="J198" s="849"/>
      <c r="K198" s="849"/>
      <c r="L198" s="849"/>
      <c r="M198" s="849"/>
      <c r="N198" s="849">
        <v>1</v>
      </c>
      <c r="O198" s="849">
        <v>1038</v>
      </c>
      <c r="P198" s="837"/>
      <c r="Q198" s="850">
        <v>1038</v>
      </c>
    </row>
    <row r="199" spans="1:17" ht="14.4" customHeight="1" x14ac:dyDescent="0.3">
      <c r="A199" s="831" t="s">
        <v>3879</v>
      </c>
      <c r="B199" s="832" t="s">
        <v>3880</v>
      </c>
      <c r="C199" s="832" t="s">
        <v>3100</v>
      </c>
      <c r="D199" s="832" t="s">
        <v>3881</v>
      </c>
      <c r="E199" s="832" t="s">
        <v>3882</v>
      </c>
      <c r="F199" s="849">
        <v>0.67</v>
      </c>
      <c r="G199" s="849">
        <v>1814.38</v>
      </c>
      <c r="H199" s="849"/>
      <c r="I199" s="849">
        <v>2708.0298507462685</v>
      </c>
      <c r="J199" s="849"/>
      <c r="K199" s="849"/>
      <c r="L199" s="849"/>
      <c r="M199" s="849"/>
      <c r="N199" s="849"/>
      <c r="O199" s="849"/>
      <c r="P199" s="837"/>
      <c r="Q199" s="850"/>
    </row>
    <row r="200" spans="1:17" ht="14.4" customHeight="1" x14ac:dyDescent="0.3">
      <c r="A200" s="831" t="s">
        <v>3879</v>
      </c>
      <c r="B200" s="832" t="s">
        <v>3880</v>
      </c>
      <c r="C200" s="832" t="s">
        <v>3100</v>
      </c>
      <c r="D200" s="832" t="s">
        <v>3883</v>
      </c>
      <c r="E200" s="832" t="s">
        <v>3882</v>
      </c>
      <c r="F200" s="849">
        <v>0.2</v>
      </c>
      <c r="G200" s="849">
        <v>1354.02</v>
      </c>
      <c r="H200" s="849"/>
      <c r="I200" s="849">
        <v>6770.0999999999995</v>
      </c>
      <c r="J200" s="849"/>
      <c r="K200" s="849"/>
      <c r="L200" s="849"/>
      <c r="M200" s="849"/>
      <c r="N200" s="849">
        <v>1.2</v>
      </c>
      <c r="O200" s="849">
        <v>7771.57</v>
      </c>
      <c r="P200" s="837"/>
      <c r="Q200" s="850">
        <v>6476.3083333333334</v>
      </c>
    </row>
    <row r="201" spans="1:17" ht="14.4" customHeight="1" x14ac:dyDescent="0.3">
      <c r="A201" s="831" t="s">
        <v>3879</v>
      </c>
      <c r="B201" s="832" t="s">
        <v>3880</v>
      </c>
      <c r="C201" s="832" t="s">
        <v>3100</v>
      </c>
      <c r="D201" s="832" t="s">
        <v>3884</v>
      </c>
      <c r="E201" s="832" t="s">
        <v>3555</v>
      </c>
      <c r="F201" s="849">
        <v>1</v>
      </c>
      <c r="G201" s="849">
        <v>1004.83</v>
      </c>
      <c r="H201" s="849">
        <v>2.0000199040624191</v>
      </c>
      <c r="I201" s="849">
        <v>1004.83</v>
      </c>
      <c r="J201" s="849">
        <v>0.5</v>
      </c>
      <c r="K201" s="849">
        <v>502.41</v>
      </c>
      <c r="L201" s="849">
        <v>1</v>
      </c>
      <c r="M201" s="849">
        <v>1004.82</v>
      </c>
      <c r="N201" s="849"/>
      <c r="O201" s="849"/>
      <c r="P201" s="837"/>
      <c r="Q201" s="850"/>
    </row>
    <row r="202" spans="1:17" ht="14.4" customHeight="1" x14ac:dyDescent="0.3">
      <c r="A202" s="831" t="s">
        <v>3879</v>
      </c>
      <c r="B202" s="832" t="s">
        <v>3880</v>
      </c>
      <c r="C202" s="832" t="s">
        <v>3100</v>
      </c>
      <c r="D202" s="832" t="s">
        <v>3885</v>
      </c>
      <c r="E202" s="832" t="s">
        <v>3886</v>
      </c>
      <c r="F202" s="849">
        <v>0.12</v>
      </c>
      <c r="G202" s="849">
        <v>1186.55</v>
      </c>
      <c r="H202" s="849">
        <v>1.0000084278658958</v>
      </c>
      <c r="I202" s="849">
        <v>9887.9166666666661</v>
      </c>
      <c r="J202" s="849">
        <v>0.12000000000000001</v>
      </c>
      <c r="K202" s="849">
        <v>1186.54</v>
      </c>
      <c r="L202" s="849">
        <v>1</v>
      </c>
      <c r="M202" s="849">
        <v>9887.8333333333321</v>
      </c>
      <c r="N202" s="849"/>
      <c r="O202" s="849"/>
      <c r="P202" s="837"/>
      <c r="Q202" s="850"/>
    </row>
    <row r="203" spans="1:17" ht="14.4" customHeight="1" x14ac:dyDescent="0.3">
      <c r="A203" s="831" t="s">
        <v>3879</v>
      </c>
      <c r="B203" s="832" t="s">
        <v>3880</v>
      </c>
      <c r="C203" s="832" t="s">
        <v>3100</v>
      </c>
      <c r="D203" s="832" t="s">
        <v>3887</v>
      </c>
      <c r="E203" s="832" t="s">
        <v>3888</v>
      </c>
      <c r="F203" s="849">
        <v>1</v>
      </c>
      <c r="G203" s="849">
        <v>932.82</v>
      </c>
      <c r="H203" s="849">
        <v>1.105944561686387</v>
      </c>
      <c r="I203" s="849">
        <v>932.82</v>
      </c>
      <c r="J203" s="849">
        <v>1</v>
      </c>
      <c r="K203" s="849">
        <v>843.46</v>
      </c>
      <c r="L203" s="849">
        <v>1</v>
      </c>
      <c r="M203" s="849">
        <v>843.46</v>
      </c>
      <c r="N203" s="849"/>
      <c r="O203" s="849"/>
      <c r="P203" s="837"/>
      <c r="Q203" s="850"/>
    </row>
    <row r="204" spans="1:17" ht="14.4" customHeight="1" x14ac:dyDescent="0.3">
      <c r="A204" s="831" t="s">
        <v>3879</v>
      </c>
      <c r="B204" s="832" t="s">
        <v>3880</v>
      </c>
      <c r="C204" s="832" t="s">
        <v>3100</v>
      </c>
      <c r="D204" s="832" t="s">
        <v>3889</v>
      </c>
      <c r="E204" s="832" t="s">
        <v>3557</v>
      </c>
      <c r="F204" s="849"/>
      <c r="G204" s="849"/>
      <c r="H204" s="849"/>
      <c r="I204" s="849"/>
      <c r="J204" s="849">
        <v>0.05</v>
      </c>
      <c r="K204" s="849">
        <v>454.76</v>
      </c>
      <c r="L204" s="849">
        <v>1</v>
      </c>
      <c r="M204" s="849">
        <v>9095.1999999999989</v>
      </c>
      <c r="N204" s="849"/>
      <c r="O204" s="849"/>
      <c r="P204" s="837"/>
      <c r="Q204" s="850"/>
    </row>
    <row r="205" spans="1:17" ht="14.4" customHeight="1" x14ac:dyDescent="0.3">
      <c r="A205" s="831" t="s">
        <v>3879</v>
      </c>
      <c r="B205" s="832" t="s">
        <v>3880</v>
      </c>
      <c r="C205" s="832" t="s">
        <v>3100</v>
      </c>
      <c r="D205" s="832" t="s">
        <v>3556</v>
      </c>
      <c r="E205" s="832" t="s">
        <v>3557</v>
      </c>
      <c r="F205" s="849">
        <v>0.35</v>
      </c>
      <c r="G205" s="849">
        <v>619.78</v>
      </c>
      <c r="H205" s="849"/>
      <c r="I205" s="849">
        <v>1770.8</v>
      </c>
      <c r="J205" s="849"/>
      <c r="K205" s="849"/>
      <c r="L205" s="849"/>
      <c r="M205" s="849"/>
      <c r="N205" s="849"/>
      <c r="O205" s="849"/>
      <c r="P205" s="837"/>
      <c r="Q205" s="850"/>
    </row>
    <row r="206" spans="1:17" ht="14.4" customHeight="1" x14ac:dyDescent="0.3">
      <c r="A206" s="831" t="s">
        <v>3879</v>
      </c>
      <c r="B206" s="832" t="s">
        <v>3880</v>
      </c>
      <c r="C206" s="832" t="s">
        <v>3100</v>
      </c>
      <c r="D206" s="832" t="s">
        <v>3558</v>
      </c>
      <c r="E206" s="832" t="s">
        <v>3559</v>
      </c>
      <c r="F206" s="849">
        <v>0.05</v>
      </c>
      <c r="G206" s="849">
        <v>45.19</v>
      </c>
      <c r="H206" s="849"/>
      <c r="I206" s="849">
        <v>903.8</v>
      </c>
      <c r="J206" s="849"/>
      <c r="K206" s="849"/>
      <c r="L206" s="849"/>
      <c r="M206" s="849"/>
      <c r="N206" s="849">
        <v>0.05</v>
      </c>
      <c r="O206" s="849">
        <v>45.19</v>
      </c>
      <c r="P206" s="837"/>
      <c r="Q206" s="850">
        <v>903.8</v>
      </c>
    </row>
    <row r="207" spans="1:17" ht="14.4" customHeight="1" x14ac:dyDescent="0.3">
      <c r="A207" s="831" t="s">
        <v>3879</v>
      </c>
      <c r="B207" s="832" t="s">
        <v>3880</v>
      </c>
      <c r="C207" s="832" t="s">
        <v>3100</v>
      </c>
      <c r="D207" s="832" t="s">
        <v>3890</v>
      </c>
      <c r="E207" s="832" t="s">
        <v>3557</v>
      </c>
      <c r="F207" s="849"/>
      <c r="G207" s="849"/>
      <c r="H207" s="849"/>
      <c r="I207" s="849"/>
      <c r="J207" s="849"/>
      <c r="K207" s="849"/>
      <c r="L207" s="849"/>
      <c r="M207" s="849"/>
      <c r="N207" s="849">
        <v>0.04</v>
      </c>
      <c r="O207" s="849">
        <v>1309.7</v>
      </c>
      <c r="P207" s="837"/>
      <c r="Q207" s="850">
        <v>32742.5</v>
      </c>
    </row>
    <row r="208" spans="1:17" ht="14.4" customHeight="1" x14ac:dyDescent="0.3">
      <c r="A208" s="831" t="s">
        <v>3879</v>
      </c>
      <c r="B208" s="832" t="s">
        <v>3880</v>
      </c>
      <c r="C208" s="832" t="s">
        <v>3249</v>
      </c>
      <c r="D208" s="832" t="s">
        <v>3250</v>
      </c>
      <c r="E208" s="832" t="s">
        <v>3251</v>
      </c>
      <c r="F208" s="849">
        <v>1</v>
      </c>
      <c r="G208" s="849">
        <v>1707.31</v>
      </c>
      <c r="H208" s="849"/>
      <c r="I208" s="849">
        <v>1707.31</v>
      </c>
      <c r="J208" s="849"/>
      <c r="K208" s="849"/>
      <c r="L208" s="849"/>
      <c r="M208" s="849"/>
      <c r="N208" s="849"/>
      <c r="O208" s="849"/>
      <c r="P208" s="837"/>
      <c r="Q208" s="850"/>
    </row>
    <row r="209" spans="1:17" ht="14.4" customHeight="1" x14ac:dyDescent="0.3">
      <c r="A209" s="831" t="s">
        <v>3879</v>
      </c>
      <c r="B209" s="832" t="s">
        <v>3880</v>
      </c>
      <c r="C209" s="832" t="s">
        <v>3249</v>
      </c>
      <c r="D209" s="832" t="s">
        <v>3891</v>
      </c>
      <c r="E209" s="832" t="s">
        <v>3892</v>
      </c>
      <c r="F209" s="849">
        <v>1</v>
      </c>
      <c r="G209" s="849">
        <v>2141.85</v>
      </c>
      <c r="H209" s="849"/>
      <c r="I209" s="849">
        <v>2141.85</v>
      </c>
      <c r="J209" s="849"/>
      <c r="K209" s="849"/>
      <c r="L209" s="849"/>
      <c r="M209" s="849"/>
      <c r="N209" s="849"/>
      <c r="O209" s="849"/>
      <c r="P209" s="837"/>
      <c r="Q209" s="850"/>
    </row>
    <row r="210" spans="1:17" ht="14.4" customHeight="1" x14ac:dyDescent="0.3">
      <c r="A210" s="831" t="s">
        <v>3879</v>
      </c>
      <c r="B210" s="832" t="s">
        <v>3880</v>
      </c>
      <c r="C210" s="832" t="s">
        <v>3249</v>
      </c>
      <c r="D210" s="832" t="s">
        <v>3893</v>
      </c>
      <c r="E210" s="832" t="s">
        <v>3894</v>
      </c>
      <c r="F210" s="849">
        <v>1</v>
      </c>
      <c r="G210" s="849">
        <v>6890.78</v>
      </c>
      <c r="H210" s="849"/>
      <c r="I210" s="849">
        <v>6890.78</v>
      </c>
      <c r="J210" s="849"/>
      <c r="K210" s="849"/>
      <c r="L210" s="849"/>
      <c r="M210" s="849"/>
      <c r="N210" s="849"/>
      <c r="O210" s="849"/>
      <c r="P210" s="837"/>
      <c r="Q210" s="850"/>
    </row>
    <row r="211" spans="1:17" ht="14.4" customHeight="1" x14ac:dyDescent="0.3">
      <c r="A211" s="831" t="s">
        <v>3879</v>
      </c>
      <c r="B211" s="832" t="s">
        <v>3880</v>
      </c>
      <c r="C211" s="832" t="s">
        <v>3249</v>
      </c>
      <c r="D211" s="832" t="s">
        <v>3895</v>
      </c>
      <c r="E211" s="832" t="s">
        <v>3896</v>
      </c>
      <c r="F211" s="849">
        <v>1</v>
      </c>
      <c r="G211" s="849">
        <v>1002.8</v>
      </c>
      <c r="H211" s="849"/>
      <c r="I211" s="849">
        <v>1002.8</v>
      </c>
      <c r="J211" s="849"/>
      <c r="K211" s="849"/>
      <c r="L211" s="849"/>
      <c r="M211" s="849"/>
      <c r="N211" s="849"/>
      <c r="O211" s="849"/>
      <c r="P211" s="837"/>
      <c r="Q211" s="850"/>
    </row>
    <row r="212" spans="1:17" ht="14.4" customHeight="1" x14ac:dyDescent="0.3">
      <c r="A212" s="831" t="s">
        <v>3879</v>
      </c>
      <c r="B212" s="832" t="s">
        <v>3880</v>
      </c>
      <c r="C212" s="832" t="s">
        <v>3249</v>
      </c>
      <c r="D212" s="832" t="s">
        <v>3897</v>
      </c>
      <c r="E212" s="832" t="s">
        <v>3898</v>
      </c>
      <c r="F212" s="849">
        <v>1</v>
      </c>
      <c r="G212" s="849">
        <v>7650</v>
      </c>
      <c r="H212" s="849"/>
      <c r="I212" s="849">
        <v>7650</v>
      </c>
      <c r="J212" s="849"/>
      <c r="K212" s="849"/>
      <c r="L212" s="849"/>
      <c r="M212" s="849"/>
      <c r="N212" s="849"/>
      <c r="O212" s="849"/>
      <c r="P212" s="837"/>
      <c r="Q212" s="850"/>
    </row>
    <row r="213" spans="1:17" ht="14.4" customHeight="1" x14ac:dyDescent="0.3">
      <c r="A213" s="831" t="s">
        <v>3879</v>
      </c>
      <c r="B213" s="832" t="s">
        <v>3880</v>
      </c>
      <c r="C213" s="832" t="s">
        <v>3249</v>
      </c>
      <c r="D213" s="832" t="s">
        <v>3899</v>
      </c>
      <c r="E213" s="832" t="s">
        <v>3900</v>
      </c>
      <c r="F213" s="849">
        <v>1</v>
      </c>
      <c r="G213" s="849">
        <v>1146.33</v>
      </c>
      <c r="H213" s="849"/>
      <c r="I213" s="849">
        <v>1146.33</v>
      </c>
      <c r="J213" s="849"/>
      <c r="K213" s="849"/>
      <c r="L213" s="849"/>
      <c r="M213" s="849"/>
      <c r="N213" s="849"/>
      <c r="O213" s="849"/>
      <c r="P213" s="837"/>
      <c r="Q213" s="850"/>
    </row>
    <row r="214" spans="1:17" ht="14.4" customHeight="1" x14ac:dyDescent="0.3">
      <c r="A214" s="831" t="s">
        <v>3879</v>
      </c>
      <c r="B214" s="832" t="s">
        <v>3880</v>
      </c>
      <c r="C214" s="832" t="s">
        <v>3249</v>
      </c>
      <c r="D214" s="832" t="s">
        <v>3901</v>
      </c>
      <c r="E214" s="832" t="s">
        <v>3902</v>
      </c>
      <c r="F214" s="849">
        <v>1</v>
      </c>
      <c r="G214" s="849">
        <v>6587.13</v>
      </c>
      <c r="H214" s="849"/>
      <c r="I214" s="849">
        <v>6587.13</v>
      </c>
      <c r="J214" s="849"/>
      <c r="K214" s="849"/>
      <c r="L214" s="849"/>
      <c r="M214" s="849"/>
      <c r="N214" s="849"/>
      <c r="O214" s="849"/>
      <c r="P214" s="837"/>
      <c r="Q214" s="850"/>
    </row>
    <row r="215" spans="1:17" ht="14.4" customHeight="1" x14ac:dyDescent="0.3">
      <c r="A215" s="831" t="s">
        <v>3879</v>
      </c>
      <c r="B215" s="832" t="s">
        <v>3880</v>
      </c>
      <c r="C215" s="832" t="s">
        <v>3095</v>
      </c>
      <c r="D215" s="832" t="s">
        <v>3903</v>
      </c>
      <c r="E215" s="832" t="s">
        <v>3904</v>
      </c>
      <c r="F215" s="849"/>
      <c r="G215" s="849"/>
      <c r="H215" s="849"/>
      <c r="I215" s="849"/>
      <c r="J215" s="849">
        <v>1</v>
      </c>
      <c r="K215" s="849">
        <v>155</v>
      </c>
      <c r="L215" s="849">
        <v>1</v>
      </c>
      <c r="M215" s="849">
        <v>155</v>
      </c>
      <c r="N215" s="849"/>
      <c r="O215" s="849"/>
      <c r="P215" s="837"/>
      <c r="Q215" s="850"/>
    </row>
    <row r="216" spans="1:17" ht="14.4" customHeight="1" x14ac:dyDescent="0.3">
      <c r="A216" s="831" t="s">
        <v>3879</v>
      </c>
      <c r="B216" s="832" t="s">
        <v>3880</v>
      </c>
      <c r="C216" s="832" t="s">
        <v>3095</v>
      </c>
      <c r="D216" s="832" t="s">
        <v>3903</v>
      </c>
      <c r="E216" s="832" t="s">
        <v>3905</v>
      </c>
      <c r="F216" s="849">
        <v>2</v>
      </c>
      <c r="G216" s="849">
        <v>310</v>
      </c>
      <c r="H216" s="849"/>
      <c r="I216" s="849">
        <v>155</v>
      </c>
      <c r="J216" s="849"/>
      <c r="K216" s="849"/>
      <c r="L216" s="849"/>
      <c r="M216" s="849"/>
      <c r="N216" s="849">
        <v>1</v>
      </c>
      <c r="O216" s="849">
        <v>155</v>
      </c>
      <c r="P216" s="837"/>
      <c r="Q216" s="850">
        <v>155</v>
      </c>
    </row>
    <row r="217" spans="1:17" ht="14.4" customHeight="1" x14ac:dyDescent="0.3">
      <c r="A217" s="831" t="s">
        <v>3879</v>
      </c>
      <c r="B217" s="832" t="s">
        <v>3880</v>
      </c>
      <c r="C217" s="832" t="s">
        <v>3095</v>
      </c>
      <c r="D217" s="832" t="s">
        <v>3906</v>
      </c>
      <c r="E217" s="832" t="s">
        <v>3907</v>
      </c>
      <c r="F217" s="849">
        <v>5</v>
      </c>
      <c r="G217" s="849">
        <v>935</v>
      </c>
      <c r="H217" s="849">
        <v>1.6666666666666667</v>
      </c>
      <c r="I217" s="849">
        <v>187</v>
      </c>
      <c r="J217" s="849">
        <v>3</v>
      </c>
      <c r="K217" s="849">
        <v>561</v>
      </c>
      <c r="L217" s="849">
        <v>1</v>
      </c>
      <c r="M217" s="849">
        <v>187</v>
      </c>
      <c r="N217" s="849">
        <v>2</v>
      </c>
      <c r="O217" s="849">
        <v>374</v>
      </c>
      <c r="P217" s="837">
        <v>0.66666666666666663</v>
      </c>
      <c r="Q217" s="850">
        <v>187</v>
      </c>
    </row>
    <row r="218" spans="1:17" ht="14.4" customHeight="1" x14ac:dyDescent="0.3">
      <c r="A218" s="831" t="s">
        <v>3879</v>
      </c>
      <c r="B218" s="832" t="s">
        <v>3880</v>
      </c>
      <c r="C218" s="832" t="s">
        <v>3095</v>
      </c>
      <c r="D218" s="832" t="s">
        <v>3906</v>
      </c>
      <c r="E218" s="832" t="s">
        <v>3908</v>
      </c>
      <c r="F218" s="849">
        <v>3</v>
      </c>
      <c r="G218" s="849">
        <v>561</v>
      </c>
      <c r="H218" s="849">
        <v>3</v>
      </c>
      <c r="I218" s="849">
        <v>187</v>
      </c>
      <c r="J218" s="849">
        <v>1</v>
      </c>
      <c r="K218" s="849">
        <v>187</v>
      </c>
      <c r="L218" s="849">
        <v>1</v>
      </c>
      <c r="M218" s="849">
        <v>187</v>
      </c>
      <c r="N218" s="849">
        <v>6</v>
      </c>
      <c r="O218" s="849">
        <v>1122</v>
      </c>
      <c r="P218" s="837">
        <v>6</v>
      </c>
      <c r="Q218" s="850">
        <v>187</v>
      </c>
    </row>
    <row r="219" spans="1:17" ht="14.4" customHeight="1" x14ac:dyDescent="0.3">
      <c r="A219" s="831" t="s">
        <v>3879</v>
      </c>
      <c r="B219" s="832" t="s">
        <v>3880</v>
      </c>
      <c r="C219" s="832" t="s">
        <v>3095</v>
      </c>
      <c r="D219" s="832" t="s">
        <v>3909</v>
      </c>
      <c r="E219" s="832" t="s">
        <v>3910</v>
      </c>
      <c r="F219" s="849">
        <v>7</v>
      </c>
      <c r="G219" s="849">
        <v>896</v>
      </c>
      <c r="H219" s="849">
        <v>1.4</v>
      </c>
      <c r="I219" s="849">
        <v>128</v>
      </c>
      <c r="J219" s="849">
        <v>5</v>
      </c>
      <c r="K219" s="849">
        <v>640</v>
      </c>
      <c r="L219" s="849">
        <v>1</v>
      </c>
      <c r="M219" s="849">
        <v>128</v>
      </c>
      <c r="N219" s="849">
        <v>6</v>
      </c>
      <c r="O219" s="849">
        <v>768</v>
      </c>
      <c r="P219" s="837">
        <v>1.2</v>
      </c>
      <c r="Q219" s="850">
        <v>128</v>
      </c>
    </row>
    <row r="220" spans="1:17" ht="14.4" customHeight="1" x14ac:dyDescent="0.3">
      <c r="A220" s="831" t="s">
        <v>3879</v>
      </c>
      <c r="B220" s="832" t="s">
        <v>3880</v>
      </c>
      <c r="C220" s="832" t="s">
        <v>3095</v>
      </c>
      <c r="D220" s="832" t="s">
        <v>3909</v>
      </c>
      <c r="E220" s="832" t="s">
        <v>3911</v>
      </c>
      <c r="F220" s="849">
        <v>11</v>
      </c>
      <c r="G220" s="849">
        <v>1408</v>
      </c>
      <c r="H220" s="849">
        <v>0.7857142857142857</v>
      </c>
      <c r="I220" s="849">
        <v>128</v>
      </c>
      <c r="J220" s="849">
        <v>14</v>
      </c>
      <c r="K220" s="849">
        <v>1792</v>
      </c>
      <c r="L220" s="849">
        <v>1</v>
      </c>
      <c r="M220" s="849">
        <v>128</v>
      </c>
      <c r="N220" s="849">
        <v>6</v>
      </c>
      <c r="O220" s="849">
        <v>768</v>
      </c>
      <c r="P220" s="837">
        <v>0.42857142857142855</v>
      </c>
      <c r="Q220" s="850">
        <v>128</v>
      </c>
    </row>
    <row r="221" spans="1:17" ht="14.4" customHeight="1" x14ac:dyDescent="0.3">
      <c r="A221" s="831" t="s">
        <v>3879</v>
      </c>
      <c r="B221" s="832" t="s">
        <v>3880</v>
      </c>
      <c r="C221" s="832" t="s">
        <v>3095</v>
      </c>
      <c r="D221" s="832" t="s">
        <v>3912</v>
      </c>
      <c r="E221" s="832" t="s">
        <v>3913</v>
      </c>
      <c r="F221" s="849">
        <v>8</v>
      </c>
      <c r="G221" s="849">
        <v>1784</v>
      </c>
      <c r="H221" s="849">
        <v>2</v>
      </c>
      <c r="I221" s="849">
        <v>223</v>
      </c>
      <c r="J221" s="849">
        <v>4</v>
      </c>
      <c r="K221" s="849">
        <v>892</v>
      </c>
      <c r="L221" s="849">
        <v>1</v>
      </c>
      <c r="M221" s="849">
        <v>223</v>
      </c>
      <c r="N221" s="849">
        <v>8</v>
      </c>
      <c r="O221" s="849">
        <v>1792</v>
      </c>
      <c r="P221" s="837">
        <v>2.0089686098654709</v>
      </c>
      <c r="Q221" s="850">
        <v>224</v>
      </c>
    </row>
    <row r="222" spans="1:17" ht="14.4" customHeight="1" x14ac:dyDescent="0.3">
      <c r="A222" s="831" t="s">
        <v>3879</v>
      </c>
      <c r="B222" s="832" t="s">
        <v>3880</v>
      </c>
      <c r="C222" s="832" t="s">
        <v>3095</v>
      </c>
      <c r="D222" s="832" t="s">
        <v>3912</v>
      </c>
      <c r="E222" s="832" t="s">
        <v>3914</v>
      </c>
      <c r="F222" s="849">
        <v>5</v>
      </c>
      <c r="G222" s="849">
        <v>1115</v>
      </c>
      <c r="H222" s="849">
        <v>0.83333333333333337</v>
      </c>
      <c r="I222" s="849">
        <v>223</v>
      </c>
      <c r="J222" s="849">
        <v>6</v>
      </c>
      <c r="K222" s="849">
        <v>1338</v>
      </c>
      <c r="L222" s="849">
        <v>1</v>
      </c>
      <c r="M222" s="849">
        <v>223</v>
      </c>
      <c r="N222" s="849">
        <v>5</v>
      </c>
      <c r="O222" s="849">
        <v>1120</v>
      </c>
      <c r="P222" s="837">
        <v>0.83707025411061287</v>
      </c>
      <c r="Q222" s="850">
        <v>224</v>
      </c>
    </row>
    <row r="223" spans="1:17" ht="14.4" customHeight="1" x14ac:dyDescent="0.3">
      <c r="A223" s="831" t="s">
        <v>3879</v>
      </c>
      <c r="B223" s="832" t="s">
        <v>3880</v>
      </c>
      <c r="C223" s="832" t="s">
        <v>3095</v>
      </c>
      <c r="D223" s="832" t="s">
        <v>3915</v>
      </c>
      <c r="E223" s="832" t="s">
        <v>3916</v>
      </c>
      <c r="F223" s="849">
        <v>1</v>
      </c>
      <c r="G223" s="849">
        <v>223</v>
      </c>
      <c r="H223" s="849"/>
      <c r="I223" s="849">
        <v>223</v>
      </c>
      <c r="J223" s="849"/>
      <c r="K223" s="849"/>
      <c r="L223" s="849"/>
      <c r="M223" s="849"/>
      <c r="N223" s="849"/>
      <c r="O223" s="849"/>
      <c r="P223" s="837"/>
      <c r="Q223" s="850"/>
    </row>
    <row r="224" spans="1:17" ht="14.4" customHeight="1" x14ac:dyDescent="0.3">
      <c r="A224" s="831" t="s">
        <v>3879</v>
      </c>
      <c r="B224" s="832" t="s">
        <v>3880</v>
      </c>
      <c r="C224" s="832" t="s">
        <v>3095</v>
      </c>
      <c r="D224" s="832" t="s">
        <v>3915</v>
      </c>
      <c r="E224" s="832" t="s">
        <v>3917</v>
      </c>
      <c r="F224" s="849">
        <v>1</v>
      </c>
      <c r="G224" s="849">
        <v>223</v>
      </c>
      <c r="H224" s="849"/>
      <c r="I224" s="849">
        <v>223</v>
      </c>
      <c r="J224" s="849"/>
      <c r="K224" s="849"/>
      <c r="L224" s="849"/>
      <c r="M224" s="849"/>
      <c r="N224" s="849"/>
      <c r="O224" s="849"/>
      <c r="P224" s="837"/>
      <c r="Q224" s="850"/>
    </row>
    <row r="225" spans="1:17" ht="14.4" customHeight="1" x14ac:dyDescent="0.3">
      <c r="A225" s="831" t="s">
        <v>3879</v>
      </c>
      <c r="B225" s="832" t="s">
        <v>3880</v>
      </c>
      <c r="C225" s="832" t="s">
        <v>3095</v>
      </c>
      <c r="D225" s="832" t="s">
        <v>3918</v>
      </c>
      <c r="E225" s="832" t="s">
        <v>3919</v>
      </c>
      <c r="F225" s="849">
        <v>2</v>
      </c>
      <c r="G225" s="849">
        <v>450</v>
      </c>
      <c r="H225" s="849">
        <v>0.66666666666666663</v>
      </c>
      <c r="I225" s="849">
        <v>225</v>
      </c>
      <c r="J225" s="849">
        <v>3</v>
      </c>
      <c r="K225" s="849">
        <v>675</v>
      </c>
      <c r="L225" s="849">
        <v>1</v>
      </c>
      <c r="M225" s="849">
        <v>225</v>
      </c>
      <c r="N225" s="849">
        <v>6</v>
      </c>
      <c r="O225" s="849">
        <v>1356</v>
      </c>
      <c r="P225" s="837">
        <v>2.0088888888888889</v>
      </c>
      <c r="Q225" s="850">
        <v>226</v>
      </c>
    </row>
    <row r="226" spans="1:17" ht="14.4" customHeight="1" x14ac:dyDescent="0.3">
      <c r="A226" s="831" t="s">
        <v>3879</v>
      </c>
      <c r="B226" s="832" t="s">
        <v>3880</v>
      </c>
      <c r="C226" s="832" t="s">
        <v>3095</v>
      </c>
      <c r="D226" s="832" t="s">
        <v>3918</v>
      </c>
      <c r="E226" s="832" t="s">
        <v>3920</v>
      </c>
      <c r="F226" s="849">
        <v>5</v>
      </c>
      <c r="G226" s="849">
        <v>1125</v>
      </c>
      <c r="H226" s="849">
        <v>1.6666666666666667</v>
      </c>
      <c r="I226" s="849">
        <v>225</v>
      </c>
      <c r="J226" s="849">
        <v>3</v>
      </c>
      <c r="K226" s="849">
        <v>675</v>
      </c>
      <c r="L226" s="849">
        <v>1</v>
      </c>
      <c r="M226" s="849">
        <v>225</v>
      </c>
      <c r="N226" s="849"/>
      <c r="O226" s="849"/>
      <c r="P226" s="837"/>
      <c r="Q226" s="850"/>
    </row>
    <row r="227" spans="1:17" ht="14.4" customHeight="1" x14ac:dyDescent="0.3">
      <c r="A227" s="831" t="s">
        <v>3879</v>
      </c>
      <c r="B227" s="832" t="s">
        <v>3880</v>
      </c>
      <c r="C227" s="832" t="s">
        <v>3095</v>
      </c>
      <c r="D227" s="832" t="s">
        <v>3921</v>
      </c>
      <c r="E227" s="832" t="s">
        <v>3922</v>
      </c>
      <c r="F227" s="849"/>
      <c r="G227" s="849"/>
      <c r="H227" s="849"/>
      <c r="I227" s="849"/>
      <c r="J227" s="849"/>
      <c r="K227" s="849"/>
      <c r="L227" s="849"/>
      <c r="M227" s="849"/>
      <c r="N227" s="849">
        <v>2</v>
      </c>
      <c r="O227" s="849">
        <v>700</v>
      </c>
      <c r="P227" s="837"/>
      <c r="Q227" s="850">
        <v>350</v>
      </c>
    </row>
    <row r="228" spans="1:17" ht="14.4" customHeight="1" x14ac:dyDescent="0.3">
      <c r="A228" s="831" t="s">
        <v>3879</v>
      </c>
      <c r="B228" s="832" t="s">
        <v>3880</v>
      </c>
      <c r="C228" s="832" t="s">
        <v>3095</v>
      </c>
      <c r="D228" s="832" t="s">
        <v>3923</v>
      </c>
      <c r="E228" s="832" t="s">
        <v>3924</v>
      </c>
      <c r="F228" s="849">
        <v>1</v>
      </c>
      <c r="G228" s="849">
        <v>4164</v>
      </c>
      <c r="H228" s="849"/>
      <c r="I228" s="849">
        <v>4164</v>
      </c>
      <c r="J228" s="849"/>
      <c r="K228" s="849"/>
      <c r="L228" s="849"/>
      <c r="M228" s="849"/>
      <c r="N228" s="849"/>
      <c r="O228" s="849"/>
      <c r="P228" s="837"/>
      <c r="Q228" s="850"/>
    </row>
    <row r="229" spans="1:17" ht="14.4" customHeight="1" x14ac:dyDescent="0.3">
      <c r="A229" s="831" t="s">
        <v>3879</v>
      </c>
      <c r="B229" s="832" t="s">
        <v>3880</v>
      </c>
      <c r="C229" s="832" t="s">
        <v>3095</v>
      </c>
      <c r="D229" s="832" t="s">
        <v>3925</v>
      </c>
      <c r="E229" s="832" t="s">
        <v>3926</v>
      </c>
      <c r="F229" s="849">
        <v>2</v>
      </c>
      <c r="G229" s="849">
        <v>7720</v>
      </c>
      <c r="H229" s="849"/>
      <c r="I229" s="849">
        <v>3860</v>
      </c>
      <c r="J229" s="849"/>
      <c r="K229" s="849"/>
      <c r="L229" s="849"/>
      <c r="M229" s="849"/>
      <c r="N229" s="849"/>
      <c r="O229" s="849"/>
      <c r="P229" s="837"/>
      <c r="Q229" s="850"/>
    </row>
    <row r="230" spans="1:17" ht="14.4" customHeight="1" x14ac:dyDescent="0.3">
      <c r="A230" s="831" t="s">
        <v>3879</v>
      </c>
      <c r="B230" s="832" t="s">
        <v>3880</v>
      </c>
      <c r="C230" s="832" t="s">
        <v>3095</v>
      </c>
      <c r="D230" s="832" t="s">
        <v>3927</v>
      </c>
      <c r="E230" s="832" t="s">
        <v>3928</v>
      </c>
      <c r="F230" s="849">
        <v>3</v>
      </c>
      <c r="G230" s="849">
        <v>23775</v>
      </c>
      <c r="H230" s="849"/>
      <c r="I230" s="849">
        <v>7925</v>
      </c>
      <c r="J230" s="849"/>
      <c r="K230" s="849"/>
      <c r="L230" s="849"/>
      <c r="M230" s="849"/>
      <c r="N230" s="849"/>
      <c r="O230" s="849"/>
      <c r="P230" s="837"/>
      <c r="Q230" s="850"/>
    </row>
    <row r="231" spans="1:17" ht="14.4" customHeight="1" x14ac:dyDescent="0.3">
      <c r="A231" s="831" t="s">
        <v>3879</v>
      </c>
      <c r="B231" s="832" t="s">
        <v>3880</v>
      </c>
      <c r="C231" s="832" t="s">
        <v>3095</v>
      </c>
      <c r="D231" s="832" t="s">
        <v>3929</v>
      </c>
      <c r="E231" s="832" t="s">
        <v>3930</v>
      </c>
      <c r="F231" s="849">
        <v>1</v>
      </c>
      <c r="G231" s="849">
        <v>1293</v>
      </c>
      <c r="H231" s="849"/>
      <c r="I231" s="849">
        <v>1293</v>
      </c>
      <c r="J231" s="849"/>
      <c r="K231" s="849"/>
      <c r="L231" s="849"/>
      <c r="M231" s="849"/>
      <c r="N231" s="849">
        <v>1</v>
      </c>
      <c r="O231" s="849">
        <v>1294</v>
      </c>
      <c r="P231" s="837"/>
      <c r="Q231" s="850">
        <v>1294</v>
      </c>
    </row>
    <row r="232" spans="1:17" ht="14.4" customHeight="1" x14ac:dyDescent="0.3">
      <c r="A232" s="831" t="s">
        <v>3879</v>
      </c>
      <c r="B232" s="832" t="s">
        <v>3880</v>
      </c>
      <c r="C232" s="832" t="s">
        <v>3095</v>
      </c>
      <c r="D232" s="832" t="s">
        <v>3931</v>
      </c>
      <c r="E232" s="832" t="s">
        <v>3932</v>
      </c>
      <c r="F232" s="849">
        <v>1</v>
      </c>
      <c r="G232" s="849">
        <v>1177</v>
      </c>
      <c r="H232" s="849"/>
      <c r="I232" s="849">
        <v>1177</v>
      </c>
      <c r="J232" s="849"/>
      <c r="K232" s="849"/>
      <c r="L232" s="849"/>
      <c r="M232" s="849"/>
      <c r="N232" s="849">
        <v>1</v>
      </c>
      <c r="O232" s="849">
        <v>1178</v>
      </c>
      <c r="P232" s="837"/>
      <c r="Q232" s="850">
        <v>1178</v>
      </c>
    </row>
    <row r="233" spans="1:17" ht="14.4" customHeight="1" x14ac:dyDescent="0.3">
      <c r="A233" s="831" t="s">
        <v>3879</v>
      </c>
      <c r="B233" s="832" t="s">
        <v>3880</v>
      </c>
      <c r="C233" s="832" t="s">
        <v>3095</v>
      </c>
      <c r="D233" s="832" t="s">
        <v>3933</v>
      </c>
      <c r="E233" s="832" t="s">
        <v>3934</v>
      </c>
      <c r="F233" s="849">
        <v>1</v>
      </c>
      <c r="G233" s="849">
        <v>5157</v>
      </c>
      <c r="H233" s="849">
        <v>0.25</v>
      </c>
      <c r="I233" s="849">
        <v>5157</v>
      </c>
      <c r="J233" s="849">
        <v>4</v>
      </c>
      <c r="K233" s="849">
        <v>20628</v>
      </c>
      <c r="L233" s="849">
        <v>1</v>
      </c>
      <c r="M233" s="849">
        <v>5157</v>
      </c>
      <c r="N233" s="849">
        <v>3</v>
      </c>
      <c r="O233" s="849">
        <v>15474</v>
      </c>
      <c r="P233" s="837">
        <v>0.75014543339150674</v>
      </c>
      <c r="Q233" s="850">
        <v>5158</v>
      </c>
    </row>
    <row r="234" spans="1:17" ht="14.4" customHeight="1" x14ac:dyDescent="0.3">
      <c r="A234" s="831" t="s">
        <v>3879</v>
      </c>
      <c r="B234" s="832" t="s">
        <v>3880</v>
      </c>
      <c r="C234" s="832" t="s">
        <v>3095</v>
      </c>
      <c r="D234" s="832" t="s">
        <v>3933</v>
      </c>
      <c r="E234" s="832" t="s">
        <v>3935</v>
      </c>
      <c r="F234" s="849">
        <v>2</v>
      </c>
      <c r="G234" s="849">
        <v>10314</v>
      </c>
      <c r="H234" s="849">
        <v>1</v>
      </c>
      <c r="I234" s="849">
        <v>5157</v>
      </c>
      <c r="J234" s="849">
        <v>2</v>
      </c>
      <c r="K234" s="849">
        <v>10314</v>
      </c>
      <c r="L234" s="849">
        <v>1</v>
      </c>
      <c r="M234" s="849">
        <v>5157</v>
      </c>
      <c r="N234" s="849">
        <v>2</v>
      </c>
      <c r="O234" s="849">
        <v>10316</v>
      </c>
      <c r="P234" s="837">
        <v>1.0001939111886755</v>
      </c>
      <c r="Q234" s="850">
        <v>5158</v>
      </c>
    </row>
    <row r="235" spans="1:17" ht="14.4" customHeight="1" x14ac:dyDescent="0.3">
      <c r="A235" s="831" t="s">
        <v>3879</v>
      </c>
      <c r="B235" s="832" t="s">
        <v>3880</v>
      </c>
      <c r="C235" s="832" t="s">
        <v>3095</v>
      </c>
      <c r="D235" s="832" t="s">
        <v>3936</v>
      </c>
      <c r="E235" s="832" t="s">
        <v>3937</v>
      </c>
      <c r="F235" s="849">
        <v>1</v>
      </c>
      <c r="G235" s="849">
        <v>177</v>
      </c>
      <c r="H235" s="849">
        <v>0.5</v>
      </c>
      <c r="I235" s="849">
        <v>177</v>
      </c>
      <c r="J235" s="849">
        <v>2</v>
      </c>
      <c r="K235" s="849">
        <v>354</v>
      </c>
      <c r="L235" s="849">
        <v>1</v>
      </c>
      <c r="M235" s="849">
        <v>177</v>
      </c>
      <c r="N235" s="849">
        <v>3</v>
      </c>
      <c r="O235" s="849">
        <v>534</v>
      </c>
      <c r="P235" s="837">
        <v>1.5084745762711864</v>
      </c>
      <c r="Q235" s="850">
        <v>178</v>
      </c>
    </row>
    <row r="236" spans="1:17" ht="14.4" customHeight="1" x14ac:dyDescent="0.3">
      <c r="A236" s="831" t="s">
        <v>3879</v>
      </c>
      <c r="B236" s="832" t="s">
        <v>3880</v>
      </c>
      <c r="C236" s="832" t="s">
        <v>3095</v>
      </c>
      <c r="D236" s="832" t="s">
        <v>3936</v>
      </c>
      <c r="E236" s="832" t="s">
        <v>3938</v>
      </c>
      <c r="F236" s="849">
        <v>47</v>
      </c>
      <c r="G236" s="849">
        <v>8319</v>
      </c>
      <c r="H236" s="849">
        <v>0.6619718309859155</v>
      </c>
      <c r="I236" s="849">
        <v>177</v>
      </c>
      <c r="J236" s="849">
        <v>71</v>
      </c>
      <c r="K236" s="849">
        <v>12567</v>
      </c>
      <c r="L236" s="849">
        <v>1</v>
      </c>
      <c r="M236" s="849">
        <v>177</v>
      </c>
      <c r="N236" s="849">
        <v>39</v>
      </c>
      <c r="O236" s="849">
        <v>6942</v>
      </c>
      <c r="P236" s="837">
        <v>0.55239914060634998</v>
      </c>
      <c r="Q236" s="850">
        <v>178</v>
      </c>
    </row>
    <row r="237" spans="1:17" ht="14.4" customHeight="1" x14ac:dyDescent="0.3">
      <c r="A237" s="831" t="s">
        <v>3879</v>
      </c>
      <c r="B237" s="832" t="s">
        <v>3880</v>
      </c>
      <c r="C237" s="832" t="s">
        <v>3095</v>
      </c>
      <c r="D237" s="832" t="s">
        <v>3939</v>
      </c>
      <c r="E237" s="832" t="s">
        <v>3940</v>
      </c>
      <c r="F237" s="849">
        <v>5</v>
      </c>
      <c r="G237" s="849">
        <v>10240</v>
      </c>
      <c r="H237" s="849">
        <v>1.665853261753701</v>
      </c>
      <c r="I237" s="849">
        <v>2048</v>
      </c>
      <c r="J237" s="849">
        <v>3</v>
      </c>
      <c r="K237" s="849">
        <v>6147</v>
      </c>
      <c r="L237" s="849">
        <v>1</v>
      </c>
      <c r="M237" s="849">
        <v>2049</v>
      </c>
      <c r="N237" s="849">
        <v>2</v>
      </c>
      <c r="O237" s="849">
        <v>4100</v>
      </c>
      <c r="P237" s="837">
        <v>0.66699202863185292</v>
      </c>
      <c r="Q237" s="850">
        <v>2050</v>
      </c>
    </row>
    <row r="238" spans="1:17" ht="14.4" customHeight="1" x14ac:dyDescent="0.3">
      <c r="A238" s="831" t="s">
        <v>3879</v>
      </c>
      <c r="B238" s="832" t="s">
        <v>3880</v>
      </c>
      <c r="C238" s="832" t="s">
        <v>3095</v>
      </c>
      <c r="D238" s="832" t="s">
        <v>3939</v>
      </c>
      <c r="E238" s="832" t="s">
        <v>3941</v>
      </c>
      <c r="F238" s="849">
        <v>6</v>
      </c>
      <c r="G238" s="849">
        <v>12288</v>
      </c>
      <c r="H238" s="849">
        <v>1.4992679355783309</v>
      </c>
      <c r="I238" s="849">
        <v>2048</v>
      </c>
      <c r="J238" s="849">
        <v>4</v>
      </c>
      <c r="K238" s="849">
        <v>8196</v>
      </c>
      <c r="L238" s="849">
        <v>1</v>
      </c>
      <c r="M238" s="849">
        <v>2049</v>
      </c>
      <c r="N238" s="849">
        <v>7</v>
      </c>
      <c r="O238" s="849">
        <v>14350</v>
      </c>
      <c r="P238" s="837">
        <v>1.7508540751586139</v>
      </c>
      <c r="Q238" s="850">
        <v>2050</v>
      </c>
    </row>
    <row r="239" spans="1:17" ht="14.4" customHeight="1" x14ac:dyDescent="0.3">
      <c r="A239" s="831" t="s">
        <v>3879</v>
      </c>
      <c r="B239" s="832" t="s">
        <v>3880</v>
      </c>
      <c r="C239" s="832" t="s">
        <v>3095</v>
      </c>
      <c r="D239" s="832" t="s">
        <v>3942</v>
      </c>
      <c r="E239" s="832" t="s">
        <v>3943</v>
      </c>
      <c r="F239" s="849">
        <v>1</v>
      </c>
      <c r="G239" s="849">
        <v>2736</v>
      </c>
      <c r="H239" s="849"/>
      <c r="I239" s="849">
        <v>2736</v>
      </c>
      <c r="J239" s="849"/>
      <c r="K239" s="849"/>
      <c r="L239" s="849"/>
      <c r="M239" s="849"/>
      <c r="N239" s="849">
        <v>1</v>
      </c>
      <c r="O239" s="849">
        <v>2737</v>
      </c>
      <c r="P239" s="837"/>
      <c r="Q239" s="850">
        <v>2737</v>
      </c>
    </row>
    <row r="240" spans="1:17" ht="14.4" customHeight="1" x14ac:dyDescent="0.3">
      <c r="A240" s="831" t="s">
        <v>3879</v>
      </c>
      <c r="B240" s="832" t="s">
        <v>3880</v>
      </c>
      <c r="C240" s="832" t="s">
        <v>3095</v>
      </c>
      <c r="D240" s="832" t="s">
        <v>3942</v>
      </c>
      <c r="E240" s="832" t="s">
        <v>3944</v>
      </c>
      <c r="F240" s="849">
        <v>2</v>
      </c>
      <c r="G240" s="849">
        <v>5472</v>
      </c>
      <c r="H240" s="849">
        <v>1.999269272926562</v>
      </c>
      <c r="I240" s="849">
        <v>2736</v>
      </c>
      <c r="J240" s="849">
        <v>1</v>
      </c>
      <c r="K240" s="849">
        <v>2737</v>
      </c>
      <c r="L240" s="849">
        <v>1</v>
      </c>
      <c r="M240" s="849">
        <v>2737</v>
      </c>
      <c r="N240" s="849">
        <v>1</v>
      </c>
      <c r="O240" s="849">
        <v>2737</v>
      </c>
      <c r="P240" s="837">
        <v>1</v>
      </c>
      <c r="Q240" s="850">
        <v>2737</v>
      </c>
    </row>
    <row r="241" spans="1:17" ht="14.4" customHeight="1" x14ac:dyDescent="0.3">
      <c r="A241" s="831" t="s">
        <v>3879</v>
      </c>
      <c r="B241" s="832" t="s">
        <v>3880</v>
      </c>
      <c r="C241" s="832" t="s">
        <v>3095</v>
      </c>
      <c r="D241" s="832" t="s">
        <v>3945</v>
      </c>
      <c r="E241" s="832" t="s">
        <v>3946</v>
      </c>
      <c r="F241" s="849"/>
      <c r="G241" s="849"/>
      <c r="H241" s="849"/>
      <c r="I241" s="849"/>
      <c r="J241" s="849">
        <v>1</v>
      </c>
      <c r="K241" s="849">
        <v>155</v>
      </c>
      <c r="L241" s="849">
        <v>1</v>
      </c>
      <c r="M241" s="849">
        <v>155</v>
      </c>
      <c r="N241" s="849">
        <v>2</v>
      </c>
      <c r="O241" s="849">
        <v>310</v>
      </c>
      <c r="P241" s="837">
        <v>2</v>
      </c>
      <c r="Q241" s="850">
        <v>155</v>
      </c>
    </row>
    <row r="242" spans="1:17" ht="14.4" customHeight="1" x14ac:dyDescent="0.3">
      <c r="A242" s="831" t="s">
        <v>3879</v>
      </c>
      <c r="B242" s="832" t="s">
        <v>3880</v>
      </c>
      <c r="C242" s="832" t="s">
        <v>3095</v>
      </c>
      <c r="D242" s="832" t="s">
        <v>3945</v>
      </c>
      <c r="E242" s="832" t="s">
        <v>3947</v>
      </c>
      <c r="F242" s="849">
        <v>4</v>
      </c>
      <c r="G242" s="849">
        <v>620</v>
      </c>
      <c r="H242" s="849">
        <v>4</v>
      </c>
      <c r="I242" s="849">
        <v>155</v>
      </c>
      <c r="J242" s="849">
        <v>1</v>
      </c>
      <c r="K242" s="849">
        <v>155</v>
      </c>
      <c r="L242" s="849">
        <v>1</v>
      </c>
      <c r="M242" s="849">
        <v>155</v>
      </c>
      <c r="N242" s="849"/>
      <c r="O242" s="849"/>
      <c r="P242" s="837"/>
      <c r="Q242" s="850"/>
    </row>
    <row r="243" spans="1:17" ht="14.4" customHeight="1" x14ac:dyDescent="0.3">
      <c r="A243" s="831" t="s">
        <v>3879</v>
      </c>
      <c r="B243" s="832" t="s">
        <v>3880</v>
      </c>
      <c r="C243" s="832" t="s">
        <v>3095</v>
      </c>
      <c r="D243" s="832" t="s">
        <v>3948</v>
      </c>
      <c r="E243" s="832" t="s">
        <v>3949</v>
      </c>
      <c r="F243" s="849"/>
      <c r="G243" s="849"/>
      <c r="H243" s="849"/>
      <c r="I243" s="849"/>
      <c r="J243" s="849">
        <v>3</v>
      </c>
      <c r="K243" s="849">
        <v>597</v>
      </c>
      <c r="L243" s="849">
        <v>1</v>
      </c>
      <c r="M243" s="849">
        <v>199</v>
      </c>
      <c r="N243" s="849"/>
      <c r="O243" s="849"/>
      <c r="P243" s="837"/>
      <c r="Q243" s="850"/>
    </row>
    <row r="244" spans="1:17" ht="14.4" customHeight="1" x14ac:dyDescent="0.3">
      <c r="A244" s="831" t="s">
        <v>3879</v>
      </c>
      <c r="B244" s="832" t="s">
        <v>3880</v>
      </c>
      <c r="C244" s="832" t="s">
        <v>3095</v>
      </c>
      <c r="D244" s="832" t="s">
        <v>3948</v>
      </c>
      <c r="E244" s="832" t="s">
        <v>3950</v>
      </c>
      <c r="F244" s="849">
        <v>2</v>
      </c>
      <c r="G244" s="849">
        <v>398</v>
      </c>
      <c r="H244" s="849">
        <v>2</v>
      </c>
      <c r="I244" s="849">
        <v>199</v>
      </c>
      <c r="J244" s="849">
        <v>1</v>
      </c>
      <c r="K244" s="849">
        <v>199</v>
      </c>
      <c r="L244" s="849">
        <v>1</v>
      </c>
      <c r="M244" s="849">
        <v>199</v>
      </c>
      <c r="N244" s="849">
        <v>1</v>
      </c>
      <c r="O244" s="849">
        <v>200</v>
      </c>
      <c r="P244" s="837">
        <v>1.0050251256281406</v>
      </c>
      <c r="Q244" s="850">
        <v>200</v>
      </c>
    </row>
    <row r="245" spans="1:17" ht="14.4" customHeight="1" x14ac:dyDescent="0.3">
      <c r="A245" s="831" t="s">
        <v>3879</v>
      </c>
      <c r="B245" s="832" t="s">
        <v>3880</v>
      </c>
      <c r="C245" s="832" t="s">
        <v>3095</v>
      </c>
      <c r="D245" s="832" t="s">
        <v>3951</v>
      </c>
      <c r="E245" s="832" t="s">
        <v>3952</v>
      </c>
      <c r="F245" s="849"/>
      <c r="G245" s="849"/>
      <c r="H245" s="849"/>
      <c r="I245" s="849"/>
      <c r="J245" s="849"/>
      <c r="K245" s="849"/>
      <c r="L245" s="849"/>
      <c r="M245" s="849"/>
      <c r="N245" s="849">
        <v>1</v>
      </c>
      <c r="O245" s="849">
        <v>163</v>
      </c>
      <c r="P245" s="837"/>
      <c r="Q245" s="850">
        <v>163</v>
      </c>
    </row>
    <row r="246" spans="1:17" ht="14.4" customHeight="1" x14ac:dyDescent="0.3">
      <c r="A246" s="831" t="s">
        <v>3879</v>
      </c>
      <c r="B246" s="832" t="s">
        <v>3880</v>
      </c>
      <c r="C246" s="832" t="s">
        <v>3095</v>
      </c>
      <c r="D246" s="832" t="s">
        <v>3951</v>
      </c>
      <c r="E246" s="832" t="s">
        <v>3953</v>
      </c>
      <c r="F246" s="849">
        <v>1</v>
      </c>
      <c r="G246" s="849">
        <v>163</v>
      </c>
      <c r="H246" s="849"/>
      <c r="I246" s="849">
        <v>163</v>
      </c>
      <c r="J246" s="849"/>
      <c r="K246" s="849"/>
      <c r="L246" s="849"/>
      <c r="M246" s="849"/>
      <c r="N246" s="849"/>
      <c r="O246" s="849"/>
      <c r="P246" s="837"/>
      <c r="Q246" s="850"/>
    </row>
    <row r="247" spans="1:17" ht="14.4" customHeight="1" x14ac:dyDescent="0.3">
      <c r="A247" s="831" t="s">
        <v>3879</v>
      </c>
      <c r="B247" s="832" t="s">
        <v>3880</v>
      </c>
      <c r="C247" s="832" t="s">
        <v>3095</v>
      </c>
      <c r="D247" s="832" t="s">
        <v>3954</v>
      </c>
      <c r="E247" s="832" t="s">
        <v>3955</v>
      </c>
      <c r="F247" s="849"/>
      <c r="G247" s="849"/>
      <c r="H247" s="849"/>
      <c r="I247" s="849"/>
      <c r="J247" s="849">
        <v>4</v>
      </c>
      <c r="K247" s="849">
        <v>8620</v>
      </c>
      <c r="L247" s="849">
        <v>1</v>
      </c>
      <c r="M247" s="849">
        <v>2155</v>
      </c>
      <c r="N247" s="849">
        <v>2</v>
      </c>
      <c r="O247" s="849">
        <v>4312</v>
      </c>
      <c r="P247" s="837">
        <v>0.50023201856148491</v>
      </c>
      <c r="Q247" s="850">
        <v>2156</v>
      </c>
    </row>
    <row r="248" spans="1:17" ht="14.4" customHeight="1" x14ac:dyDescent="0.3">
      <c r="A248" s="831" t="s">
        <v>3879</v>
      </c>
      <c r="B248" s="832" t="s">
        <v>3880</v>
      </c>
      <c r="C248" s="832" t="s">
        <v>3095</v>
      </c>
      <c r="D248" s="832" t="s">
        <v>3954</v>
      </c>
      <c r="E248" s="832" t="s">
        <v>3956</v>
      </c>
      <c r="F248" s="849">
        <v>2</v>
      </c>
      <c r="G248" s="849">
        <v>4308</v>
      </c>
      <c r="H248" s="849">
        <v>0.99953596287703017</v>
      </c>
      <c r="I248" s="849">
        <v>2154</v>
      </c>
      <c r="J248" s="849">
        <v>2</v>
      </c>
      <c r="K248" s="849">
        <v>4310</v>
      </c>
      <c r="L248" s="849">
        <v>1</v>
      </c>
      <c r="M248" s="849">
        <v>2155</v>
      </c>
      <c r="N248" s="849"/>
      <c r="O248" s="849"/>
      <c r="P248" s="837"/>
      <c r="Q248" s="850"/>
    </row>
    <row r="249" spans="1:17" ht="14.4" customHeight="1" x14ac:dyDescent="0.3">
      <c r="A249" s="831" t="s">
        <v>3879</v>
      </c>
      <c r="B249" s="832" t="s">
        <v>3880</v>
      </c>
      <c r="C249" s="832" t="s">
        <v>3095</v>
      </c>
      <c r="D249" s="832" t="s">
        <v>3957</v>
      </c>
      <c r="E249" s="832" t="s">
        <v>3926</v>
      </c>
      <c r="F249" s="849">
        <v>2</v>
      </c>
      <c r="G249" s="849">
        <v>3776</v>
      </c>
      <c r="H249" s="849"/>
      <c r="I249" s="849">
        <v>1888</v>
      </c>
      <c r="J249" s="849"/>
      <c r="K249" s="849"/>
      <c r="L249" s="849"/>
      <c r="M249" s="849"/>
      <c r="N249" s="849"/>
      <c r="O249" s="849"/>
      <c r="P249" s="837"/>
      <c r="Q249" s="850"/>
    </row>
    <row r="250" spans="1:17" ht="14.4" customHeight="1" x14ac:dyDescent="0.3">
      <c r="A250" s="831" t="s">
        <v>3879</v>
      </c>
      <c r="B250" s="832" t="s">
        <v>3880</v>
      </c>
      <c r="C250" s="832" t="s">
        <v>3095</v>
      </c>
      <c r="D250" s="832" t="s">
        <v>3958</v>
      </c>
      <c r="E250" s="832" t="s">
        <v>3959</v>
      </c>
      <c r="F250" s="849"/>
      <c r="G250" s="849"/>
      <c r="H250" s="849"/>
      <c r="I250" s="849"/>
      <c r="J250" s="849">
        <v>1</v>
      </c>
      <c r="K250" s="849">
        <v>8460</v>
      </c>
      <c r="L250" s="849">
        <v>1</v>
      </c>
      <c r="M250" s="849">
        <v>8460</v>
      </c>
      <c r="N250" s="849"/>
      <c r="O250" s="849"/>
      <c r="P250" s="837"/>
      <c r="Q250" s="850"/>
    </row>
    <row r="251" spans="1:17" ht="14.4" customHeight="1" x14ac:dyDescent="0.3">
      <c r="A251" s="831" t="s">
        <v>3879</v>
      </c>
      <c r="B251" s="832" t="s">
        <v>3880</v>
      </c>
      <c r="C251" s="832" t="s">
        <v>3095</v>
      </c>
      <c r="D251" s="832" t="s">
        <v>3958</v>
      </c>
      <c r="E251" s="832" t="s">
        <v>3960</v>
      </c>
      <c r="F251" s="849">
        <v>1</v>
      </c>
      <c r="G251" s="849">
        <v>8459</v>
      </c>
      <c r="H251" s="849"/>
      <c r="I251" s="849">
        <v>8459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" customHeight="1" x14ac:dyDescent="0.3">
      <c r="A252" s="831" t="s">
        <v>3961</v>
      </c>
      <c r="B252" s="832" t="s">
        <v>3962</v>
      </c>
      <c r="C252" s="832" t="s">
        <v>3095</v>
      </c>
      <c r="D252" s="832" t="s">
        <v>3963</v>
      </c>
      <c r="E252" s="832" t="s">
        <v>3964</v>
      </c>
      <c r="F252" s="849">
        <v>25</v>
      </c>
      <c r="G252" s="849">
        <v>7525</v>
      </c>
      <c r="H252" s="849"/>
      <c r="I252" s="849">
        <v>301</v>
      </c>
      <c r="J252" s="849"/>
      <c r="K252" s="849"/>
      <c r="L252" s="849"/>
      <c r="M252" s="849"/>
      <c r="N252" s="849"/>
      <c r="O252" s="849"/>
      <c r="P252" s="837"/>
      <c r="Q252" s="850"/>
    </row>
    <row r="253" spans="1:17" ht="14.4" customHeight="1" x14ac:dyDescent="0.3">
      <c r="A253" s="831" t="s">
        <v>3961</v>
      </c>
      <c r="B253" s="832" t="s">
        <v>3962</v>
      </c>
      <c r="C253" s="832" t="s">
        <v>3095</v>
      </c>
      <c r="D253" s="832" t="s">
        <v>3965</v>
      </c>
      <c r="E253" s="832" t="s">
        <v>3966</v>
      </c>
      <c r="F253" s="849">
        <v>9</v>
      </c>
      <c r="G253" s="849">
        <v>1233</v>
      </c>
      <c r="H253" s="849">
        <v>2.25</v>
      </c>
      <c r="I253" s="849">
        <v>137</v>
      </c>
      <c r="J253" s="849">
        <v>4</v>
      </c>
      <c r="K253" s="849">
        <v>548</v>
      </c>
      <c r="L253" s="849">
        <v>1</v>
      </c>
      <c r="M253" s="849">
        <v>137</v>
      </c>
      <c r="N253" s="849">
        <v>8</v>
      </c>
      <c r="O253" s="849">
        <v>1096</v>
      </c>
      <c r="P253" s="837">
        <v>2</v>
      </c>
      <c r="Q253" s="850">
        <v>137</v>
      </c>
    </row>
    <row r="254" spans="1:17" ht="14.4" customHeight="1" x14ac:dyDescent="0.3">
      <c r="A254" s="831" t="s">
        <v>3961</v>
      </c>
      <c r="B254" s="832" t="s">
        <v>3962</v>
      </c>
      <c r="C254" s="832" t="s">
        <v>3095</v>
      </c>
      <c r="D254" s="832" t="s">
        <v>3967</v>
      </c>
      <c r="E254" s="832" t="s">
        <v>3966</v>
      </c>
      <c r="F254" s="849">
        <v>1</v>
      </c>
      <c r="G254" s="849">
        <v>183</v>
      </c>
      <c r="H254" s="849"/>
      <c r="I254" s="849">
        <v>183</v>
      </c>
      <c r="J254" s="849"/>
      <c r="K254" s="849"/>
      <c r="L254" s="849"/>
      <c r="M254" s="849"/>
      <c r="N254" s="849"/>
      <c r="O254" s="849"/>
      <c r="P254" s="837"/>
      <c r="Q254" s="850"/>
    </row>
    <row r="255" spans="1:17" ht="14.4" customHeight="1" x14ac:dyDescent="0.3">
      <c r="A255" s="831" t="s">
        <v>3961</v>
      </c>
      <c r="B255" s="832" t="s">
        <v>3962</v>
      </c>
      <c r="C255" s="832" t="s">
        <v>3095</v>
      </c>
      <c r="D255" s="832" t="s">
        <v>3968</v>
      </c>
      <c r="E255" s="832" t="s">
        <v>3969</v>
      </c>
      <c r="F255" s="849">
        <v>1</v>
      </c>
      <c r="G255" s="849">
        <v>173</v>
      </c>
      <c r="H255" s="849"/>
      <c r="I255" s="849">
        <v>173</v>
      </c>
      <c r="J255" s="849"/>
      <c r="K255" s="849"/>
      <c r="L255" s="849"/>
      <c r="M255" s="849"/>
      <c r="N255" s="849"/>
      <c r="O255" s="849"/>
      <c r="P255" s="837"/>
      <c r="Q255" s="850"/>
    </row>
    <row r="256" spans="1:17" ht="14.4" customHeight="1" x14ac:dyDescent="0.3">
      <c r="A256" s="831" t="s">
        <v>3961</v>
      </c>
      <c r="B256" s="832" t="s">
        <v>3962</v>
      </c>
      <c r="C256" s="832" t="s">
        <v>3095</v>
      </c>
      <c r="D256" s="832" t="s">
        <v>3970</v>
      </c>
      <c r="E256" s="832" t="s">
        <v>3971</v>
      </c>
      <c r="F256" s="849">
        <v>5</v>
      </c>
      <c r="G256" s="849">
        <v>390</v>
      </c>
      <c r="H256" s="849">
        <v>2.5</v>
      </c>
      <c r="I256" s="849">
        <v>78</v>
      </c>
      <c r="J256" s="849">
        <v>2</v>
      </c>
      <c r="K256" s="849">
        <v>156</v>
      </c>
      <c r="L256" s="849">
        <v>1</v>
      </c>
      <c r="M256" s="849">
        <v>78</v>
      </c>
      <c r="N256" s="849">
        <v>4</v>
      </c>
      <c r="O256" s="849">
        <v>312</v>
      </c>
      <c r="P256" s="837">
        <v>2</v>
      </c>
      <c r="Q256" s="850">
        <v>78</v>
      </c>
    </row>
    <row r="257" spans="1:17" ht="14.4" customHeight="1" x14ac:dyDescent="0.3">
      <c r="A257" s="831" t="s">
        <v>3961</v>
      </c>
      <c r="B257" s="832" t="s">
        <v>3962</v>
      </c>
      <c r="C257" s="832" t="s">
        <v>3095</v>
      </c>
      <c r="D257" s="832" t="s">
        <v>3970</v>
      </c>
      <c r="E257" s="832" t="s">
        <v>3972</v>
      </c>
      <c r="F257" s="849">
        <v>4</v>
      </c>
      <c r="G257" s="849">
        <v>312</v>
      </c>
      <c r="H257" s="849">
        <v>2</v>
      </c>
      <c r="I257" s="849">
        <v>78</v>
      </c>
      <c r="J257" s="849">
        <v>2</v>
      </c>
      <c r="K257" s="849">
        <v>156</v>
      </c>
      <c r="L257" s="849">
        <v>1</v>
      </c>
      <c r="M257" s="849">
        <v>78</v>
      </c>
      <c r="N257" s="849">
        <v>4</v>
      </c>
      <c r="O257" s="849">
        <v>312</v>
      </c>
      <c r="P257" s="837">
        <v>2</v>
      </c>
      <c r="Q257" s="850">
        <v>78</v>
      </c>
    </row>
    <row r="258" spans="1:17" ht="14.4" customHeight="1" x14ac:dyDescent="0.3">
      <c r="A258" s="831" t="s">
        <v>3961</v>
      </c>
      <c r="B258" s="832" t="s">
        <v>3962</v>
      </c>
      <c r="C258" s="832" t="s">
        <v>3095</v>
      </c>
      <c r="D258" s="832" t="s">
        <v>3973</v>
      </c>
      <c r="E258" s="832" t="s">
        <v>3974</v>
      </c>
      <c r="F258" s="849">
        <v>2</v>
      </c>
      <c r="G258" s="849">
        <v>326</v>
      </c>
      <c r="H258" s="849">
        <v>1</v>
      </c>
      <c r="I258" s="849">
        <v>163</v>
      </c>
      <c r="J258" s="849">
        <v>2</v>
      </c>
      <c r="K258" s="849">
        <v>326</v>
      </c>
      <c r="L258" s="849">
        <v>1</v>
      </c>
      <c r="M258" s="849">
        <v>163</v>
      </c>
      <c r="N258" s="849">
        <v>4</v>
      </c>
      <c r="O258" s="849">
        <v>652</v>
      </c>
      <c r="P258" s="837">
        <v>2</v>
      </c>
      <c r="Q258" s="850">
        <v>163</v>
      </c>
    </row>
    <row r="259" spans="1:17" ht="14.4" customHeight="1" x14ac:dyDescent="0.3">
      <c r="A259" s="831" t="s">
        <v>3961</v>
      </c>
      <c r="B259" s="832" t="s">
        <v>3962</v>
      </c>
      <c r="C259" s="832" t="s">
        <v>3095</v>
      </c>
      <c r="D259" s="832" t="s">
        <v>3973</v>
      </c>
      <c r="E259" s="832" t="s">
        <v>3975</v>
      </c>
      <c r="F259" s="849">
        <v>3</v>
      </c>
      <c r="G259" s="849">
        <v>489</v>
      </c>
      <c r="H259" s="849">
        <v>3</v>
      </c>
      <c r="I259" s="849">
        <v>163</v>
      </c>
      <c r="J259" s="849">
        <v>1</v>
      </c>
      <c r="K259" s="849">
        <v>163</v>
      </c>
      <c r="L259" s="849">
        <v>1</v>
      </c>
      <c r="M259" s="849">
        <v>163</v>
      </c>
      <c r="N259" s="849">
        <v>4</v>
      </c>
      <c r="O259" s="849">
        <v>652</v>
      </c>
      <c r="P259" s="837">
        <v>4</v>
      </c>
      <c r="Q259" s="850">
        <v>163</v>
      </c>
    </row>
    <row r="260" spans="1:17" ht="14.4" customHeight="1" x14ac:dyDescent="0.3">
      <c r="A260" s="831" t="s">
        <v>3961</v>
      </c>
      <c r="B260" s="832" t="s">
        <v>3962</v>
      </c>
      <c r="C260" s="832" t="s">
        <v>3095</v>
      </c>
      <c r="D260" s="832" t="s">
        <v>3976</v>
      </c>
      <c r="E260" s="832" t="s">
        <v>3977</v>
      </c>
      <c r="F260" s="849">
        <v>7</v>
      </c>
      <c r="G260" s="849">
        <v>504</v>
      </c>
      <c r="H260" s="849">
        <v>1.4</v>
      </c>
      <c r="I260" s="849">
        <v>72</v>
      </c>
      <c r="J260" s="849">
        <v>5</v>
      </c>
      <c r="K260" s="849">
        <v>360</v>
      </c>
      <c r="L260" s="849">
        <v>1</v>
      </c>
      <c r="M260" s="849">
        <v>72</v>
      </c>
      <c r="N260" s="849">
        <v>8</v>
      </c>
      <c r="O260" s="849">
        <v>576</v>
      </c>
      <c r="P260" s="837">
        <v>1.6</v>
      </c>
      <c r="Q260" s="850">
        <v>72</v>
      </c>
    </row>
    <row r="261" spans="1:17" ht="14.4" customHeight="1" x14ac:dyDescent="0.3">
      <c r="A261" s="831" t="s">
        <v>3961</v>
      </c>
      <c r="B261" s="832" t="s">
        <v>3962</v>
      </c>
      <c r="C261" s="832" t="s">
        <v>3095</v>
      </c>
      <c r="D261" s="832" t="s">
        <v>3976</v>
      </c>
      <c r="E261" s="832" t="s">
        <v>3978</v>
      </c>
      <c r="F261" s="849">
        <v>4</v>
      </c>
      <c r="G261" s="849">
        <v>288</v>
      </c>
      <c r="H261" s="849">
        <v>1.3333333333333333</v>
      </c>
      <c r="I261" s="849">
        <v>72</v>
      </c>
      <c r="J261" s="849">
        <v>3</v>
      </c>
      <c r="K261" s="849">
        <v>216</v>
      </c>
      <c r="L261" s="849">
        <v>1</v>
      </c>
      <c r="M261" s="849">
        <v>72</v>
      </c>
      <c r="N261" s="849">
        <v>9</v>
      </c>
      <c r="O261" s="849">
        <v>648</v>
      </c>
      <c r="P261" s="837">
        <v>3</v>
      </c>
      <c r="Q261" s="850">
        <v>72</v>
      </c>
    </row>
    <row r="262" spans="1:17" ht="14.4" customHeight="1" x14ac:dyDescent="0.3">
      <c r="A262" s="831" t="s">
        <v>3961</v>
      </c>
      <c r="B262" s="832" t="s">
        <v>3962</v>
      </c>
      <c r="C262" s="832" t="s">
        <v>3095</v>
      </c>
      <c r="D262" s="832" t="s">
        <v>3979</v>
      </c>
      <c r="E262" s="832" t="s">
        <v>3980</v>
      </c>
      <c r="F262" s="849">
        <v>2</v>
      </c>
      <c r="G262" s="849">
        <v>2422</v>
      </c>
      <c r="H262" s="849"/>
      <c r="I262" s="849">
        <v>1211</v>
      </c>
      <c r="J262" s="849"/>
      <c r="K262" s="849"/>
      <c r="L262" s="849"/>
      <c r="M262" s="849"/>
      <c r="N262" s="849"/>
      <c r="O262" s="849"/>
      <c r="P262" s="837"/>
      <c r="Q262" s="850"/>
    </row>
    <row r="263" spans="1:17" ht="14.4" customHeight="1" x14ac:dyDescent="0.3">
      <c r="A263" s="831" t="s">
        <v>3961</v>
      </c>
      <c r="B263" s="832" t="s">
        <v>3962</v>
      </c>
      <c r="C263" s="832" t="s">
        <v>3095</v>
      </c>
      <c r="D263" s="832" t="s">
        <v>3981</v>
      </c>
      <c r="E263" s="832" t="s">
        <v>3982</v>
      </c>
      <c r="F263" s="849">
        <v>1</v>
      </c>
      <c r="G263" s="849">
        <v>114</v>
      </c>
      <c r="H263" s="849"/>
      <c r="I263" s="849">
        <v>114</v>
      </c>
      <c r="J263" s="849"/>
      <c r="K263" s="849"/>
      <c r="L263" s="849"/>
      <c r="M263" s="849"/>
      <c r="N263" s="849"/>
      <c r="O263" s="849"/>
      <c r="P263" s="837"/>
      <c r="Q263" s="850"/>
    </row>
    <row r="264" spans="1:17" ht="14.4" customHeight="1" x14ac:dyDescent="0.3">
      <c r="A264" s="831" t="s">
        <v>3983</v>
      </c>
      <c r="B264" s="832" t="s">
        <v>3984</v>
      </c>
      <c r="C264" s="832" t="s">
        <v>3095</v>
      </c>
      <c r="D264" s="832" t="s">
        <v>3985</v>
      </c>
      <c r="E264" s="832" t="s">
        <v>3986</v>
      </c>
      <c r="F264" s="849"/>
      <c r="G264" s="849"/>
      <c r="H264" s="849"/>
      <c r="I264" s="849"/>
      <c r="J264" s="849"/>
      <c r="K264" s="849"/>
      <c r="L264" s="849"/>
      <c r="M264" s="849"/>
      <c r="N264" s="849">
        <v>1</v>
      </c>
      <c r="O264" s="849">
        <v>58</v>
      </c>
      <c r="P264" s="837"/>
      <c r="Q264" s="850">
        <v>58</v>
      </c>
    </row>
    <row r="265" spans="1:17" ht="14.4" customHeight="1" x14ac:dyDescent="0.3">
      <c r="A265" s="831" t="s">
        <v>3983</v>
      </c>
      <c r="B265" s="832" t="s">
        <v>3984</v>
      </c>
      <c r="C265" s="832" t="s">
        <v>3095</v>
      </c>
      <c r="D265" s="832" t="s">
        <v>3987</v>
      </c>
      <c r="E265" s="832" t="s">
        <v>3988</v>
      </c>
      <c r="F265" s="849"/>
      <c r="G265" s="849"/>
      <c r="H265" s="849"/>
      <c r="I265" s="849"/>
      <c r="J265" s="849">
        <v>1</v>
      </c>
      <c r="K265" s="849">
        <v>189</v>
      </c>
      <c r="L265" s="849">
        <v>1</v>
      </c>
      <c r="M265" s="849">
        <v>189</v>
      </c>
      <c r="N265" s="849"/>
      <c r="O265" s="849"/>
      <c r="P265" s="837"/>
      <c r="Q265" s="850"/>
    </row>
    <row r="266" spans="1:17" ht="14.4" customHeight="1" x14ac:dyDescent="0.3">
      <c r="A266" s="831" t="s">
        <v>3983</v>
      </c>
      <c r="B266" s="832" t="s">
        <v>3984</v>
      </c>
      <c r="C266" s="832" t="s">
        <v>3095</v>
      </c>
      <c r="D266" s="832" t="s">
        <v>3989</v>
      </c>
      <c r="E266" s="832" t="s">
        <v>3990</v>
      </c>
      <c r="F266" s="849"/>
      <c r="G266" s="849"/>
      <c r="H266" s="849"/>
      <c r="I266" s="849"/>
      <c r="J266" s="849"/>
      <c r="K266" s="849"/>
      <c r="L266" s="849"/>
      <c r="M266" s="849"/>
      <c r="N266" s="849">
        <v>1</v>
      </c>
      <c r="O266" s="849">
        <v>180</v>
      </c>
      <c r="P266" s="837"/>
      <c r="Q266" s="850">
        <v>180</v>
      </c>
    </row>
    <row r="267" spans="1:17" ht="14.4" customHeight="1" x14ac:dyDescent="0.3">
      <c r="A267" s="831" t="s">
        <v>3983</v>
      </c>
      <c r="B267" s="832" t="s">
        <v>3984</v>
      </c>
      <c r="C267" s="832" t="s">
        <v>3095</v>
      </c>
      <c r="D267" s="832" t="s">
        <v>3991</v>
      </c>
      <c r="E267" s="832" t="s">
        <v>3992</v>
      </c>
      <c r="F267" s="849"/>
      <c r="G267" s="849"/>
      <c r="H267" s="849"/>
      <c r="I267" s="849"/>
      <c r="J267" s="849"/>
      <c r="K267" s="849"/>
      <c r="L267" s="849"/>
      <c r="M267" s="849"/>
      <c r="N267" s="849">
        <v>2</v>
      </c>
      <c r="O267" s="849">
        <v>674</v>
      </c>
      <c r="P267" s="837"/>
      <c r="Q267" s="850">
        <v>337</v>
      </c>
    </row>
    <row r="268" spans="1:17" ht="14.4" customHeight="1" x14ac:dyDescent="0.3">
      <c r="A268" s="831" t="s">
        <v>3983</v>
      </c>
      <c r="B268" s="832" t="s">
        <v>3984</v>
      </c>
      <c r="C268" s="832" t="s">
        <v>3095</v>
      </c>
      <c r="D268" s="832" t="s">
        <v>3993</v>
      </c>
      <c r="E268" s="832" t="s">
        <v>3994</v>
      </c>
      <c r="F268" s="849"/>
      <c r="G268" s="849"/>
      <c r="H268" s="849"/>
      <c r="I268" s="849"/>
      <c r="J268" s="849"/>
      <c r="K268" s="849"/>
      <c r="L268" s="849"/>
      <c r="M268" s="849"/>
      <c r="N268" s="849">
        <v>1</v>
      </c>
      <c r="O268" s="849">
        <v>459</v>
      </c>
      <c r="P268" s="837"/>
      <c r="Q268" s="850">
        <v>459</v>
      </c>
    </row>
    <row r="269" spans="1:17" ht="14.4" customHeight="1" x14ac:dyDescent="0.3">
      <c r="A269" s="831" t="s">
        <v>3983</v>
      </c>
      <c r="B269" s="832" t="s">
        <v>3984</v>
      </c>
      <c r="C269" s="832" t="s">
        <v>3095</v>
      </c>
      <c r="D269" s="832" t="s">
        <v>3995</v>
      </c>
      <c r="E269" s="832" t="s">
        <v>3996</v>
      </c>
      <c r="F269" s="849"/>
      <c r="G269" s="849"/>
      <c r="H269" s="849"/>
      <c r="I269" s="849"/>
      <c r="J269" s="849"/>
      <c r="K269" s="849"/>
      <c r="L269" s="849"/>
      <c r="M269" s="849"/>
      <c r="N269" s="849">
        <v>5</v>
      </c>
      <c r="O269" s="849">
        <v>1750</v>
      </c>
      <c r="P269" s="837"/>
      <c r="Q269" s="850">
        <v>350</v>
      </c>
    </row>
    <row r="270" spans="1:17" ht="14.4" customHeight="1" x14ac:dyDescent="0.3">
      <c r="A270" s="831" t="s">
        <v>3983</v>
      </c>
      <c r="B270" s="832" t="s">
        <v>3984</v>
      </c>
      <c r="C270" s="832" t="s">
        <v>3095</v>
      </c>
      <c r="D270" s="832" t="s">
        <v>3997</v>
      </c>
      <c r="E270" s="832" t="s">
        <v>3998</v>
      </c>
      <c r="F270" s="849"/>
      <c r="G270" s="849"/>
      <c r="H270" s="849"/>
      <c r="I270" s="849"/>
      <c r="J270" s="849">
        <v>1</v>
      </c>
      <c r="K270" s="849">
        <v>305</v>
      </c>
      <c r="L270" s="849">
        <v>1</v>
      </c>
      <c r="M270" s="849">
        <v>305</v>
      </c>
      <c r="N270" s="849"/>
      <c r="O270" s="849"/>
      <c r="P270" s="837"/>
      <c r="Q270" s="850"/>
    </row>
    <row r="271" spans="1:17" ht="14.4" customHeight="1" x14ac:dyDescent="0.3">
      <c r="A271" s="831" t="s">
        <v>3983</v>
      </c>
      <c r="B271" s="832" t="s">
        <v>3984</v>
      </c>
      <c r="C271" s="832" t="s">
        <v>3095</v>
      </c>
      <c r="D271" s="832" t="s">
        <v>3999</v>
      </c>
      <c r="E271" s="832" t="s">
        <v>4000</v>
      </c>
      <c r="F271" s="849">
        <v>1</v>
      </c>
      <c r="G271" s="849">
        <v>494</v>
      </c>
      <c r="H271" s="849"/>
      <c r="I271" s="849">
        <v>494</v>
      </c>
      <c r="J271" s="849"/>
      <c r="K271" s="849"/>
      <c r="L271" s="849"/>
      <c r="M271" s="849"/>
      <c r="N271" s="849"/>
      <c r="O271" s="849"/>
      <c r="P271" s="837"/>
      <c r="Q271" s="850"/>
    </row>
    <row r="272" spans="1:17" ht="14.4" customHeight="1" x14ac:dyDescent="0.3">
      <c r="A272" s="831" t="s">
        <v>3983</v>
      </c>
      <c r="B272" s="832" t="s">
        <v>3984</v>
      </c>
      <c r="C272" s="832" t="s">
        <v>3095</v>
      </c>
      <c r="D272" s="832" t="s">
        <v>3999</v>
      </c>
      <c r="E272" s="832" t="s">
        <v>4001</v>
      </c>
      <c r="F272" s="849"/>
      <c r="G272" s="849"/>
      <c r="H272" s="849"/>
      <c r="I272" s="849"/>
      <c r="J272" s="849"/>
      <c r="K272" s="849"/>
      <c r="L272" s="849"/>
      <c r="M272" s="849"/>
      <c r="N272" s="849">
        <v>1</v>
      </c>
      <c r="O272" s="849">
        <v>495</v>
      </c>
      <c r="P272" s="837"/>
      <c r="Q272" s="850">
        <v>495</v>
      </c>
    </row>
    <row r="273" spans="1:17" ht="14.4" customHeight="1" x14ac:dyDescent="0.3">
      <c r="A273" s="831" t="s">
        <v>3983</v>
      </c>
      <c r="B273" s="832" t="s">
        <v>3984</v>
      </c>
      <c r="C273" s="832" t="s">
        <v>3095</v>
      </c>
      <c r="D273" s="832" t="s">
        <v>4002</v>
      </c>
      <c r="E273" s="832" t="s">
        <v>4003</v>
      </c>
      <c r="F273" s="849">
        <v>1</v>
      </c>
      <c r="G273" s="849">
        <v>370</v>
      </c>
      <c r="H273" s="849">
        <v>1</v>
      </c>
      <c r="I273" s="849">
        <v>370</v>
      </c>
      <c r="J273" s="849">
        <v>1</v>
      </c>
      <c r="K273" s="849">
        <v>370</v>
      </c>
      <c r="L273" s="849">
        <v>1</v>
      </c>
      <c r="M273" s="849">
        <v>370</v>
      </c>
      <c r="N273" s="849">
        <v>1</v>
      </c>
      <c r="O273" s="849">
        <v>371</v>
      </c>
      <c r="P273" s="837">
        <v>1.0027027027027027</v>
      </c>
      <c r="Q273" s="850">
        <v>371</v>
      </c>
    </row>
    <row r="274" spans="1:17" ht="14.4" customHeight="1" x14ac:dyDescent="0.3">
      <c r="A274" s="831" t="s">
        <v>3983</v>
      </c>
      <c r="B274" s="832" t="s">
        <v>3984</v>
      </c>
      <c r="C274" s="832" t="s">
        <v>3095</v>
      </c>
      <c r="D274" s="832" t="s">
        <v>4004</v>
      </c>
      <c r="E274" s="832" t="s">
        <v>4005</v>
      </c>
      <c r="F274" s="849"/>
      <c r="G274" s="849"/>
      <c r="H274" s="849"/>
      <c r="I274" s="849"/>
      <c r="J274" s="849"/>
      <c r="K274" s="849"/>
      <c r="L274" s="849"/>
      <c r="M274" s="849"/>
      <c r="N274" s="849">
        <v>2</v>
      </c>
      <c r="O274" s="849">
        <v>916</v>
      </c>
      <c r="P274" s="837"/>
      <c r="Q274" s="850">
        <v>458</v>
      </c>
    </row>
    <row r="275" spans="1:17" ht="14.4" customHeight="1" x14ac:dyDescent="0.3">
      <c r="A275" s="831" t="s">
        <v>3983</v>
      </c>
      <c r="B275" s="832" t="s">
        <v>3984</v>
      </c>
      <c r="C275" s="832" t="s">
        <v>3095</v>
      </c>
      <c r="D275" s="832" t="s">
        <v>4006</v>
      </c>
      <c r="E275" s="832" t="s">
        <v>4007</v>
      </c>
      <c r="F275" s="849">
        <v>4</v>
      </c>
      <c r="G275" s="849">
        <v>232</v>
      </c>
      <c r="H275" s="849"/>
      <c r="I275" s="849">
        <v>58</v>
      </c>
      <c r="J275" s="849"/>
      <c r="K275" s="849"/>
      <c r="L275" s="849"/>
      <c r="M275" s="849"/>
      <c r="N275" s="849"/>
      <c r="O275" s="849"/>
      <c r="P275" s="837"/>
      <c r="Q275" s="850"/>
    </row>
    <row r="276" spans="1:17" ht="14.4" customHeight="1" x14ac:dyDescent="0.3">
      <c r="A276" s="831" t="s">
        <v>3983</v>
      </c>
      <c r="B276" s="832" t="s">
        <v>3984</v>
      </c>
      <c r="C276" s="832" t="s">
        <v>3095</v>
      </c>
      <c r="D276" s="832" t="s">
        <v>4008</v>
      </c>
      <c r="E276" s="832" t="s">
        <v>4009</v>
      </c>
      <c r="F276" s="849"/>
      <c r="G276" s="849"/>
      <c r="H276" s="849"/>
      <c r="I276" s="849"/>
      <c r="J276" s="849">
        <v>2</v>
      </c>
      <c r="K276" s="849">
        <v>352</v>
      </c>
      <c r="L276" s="849">
        <v>1</v>
      </c>
      <c r="M276" s="849">
        <v>176</v>
      </c>
      <c r="N276" s="849"/>
      <c r="O276" s="849"/>
      <c r="P276" s="837"/>
      <c r="Q276" s="850"/>
    </row>
    <row r="277" spans="1:17" ht="14.4" customHeight="1" x14ac:dyDescent="0.3">
      <c r="A277" s="831" t="s">
        <v>3983</v>
      </c>
      <c r="B277" s="832" t="s">
        <v>3984</v>
      </c>
      <c r="C277" s="832" t="s">
        <v>3095</v>
      </c>
      <c r="D277" s="832" t="s">
        <v>4010</v>
      </c>
      <c r="E277" s="832" t="s">
        <v>4011</v>
      </c>
      <c r="F277" s="849"/>
      <c r="G277" s="849"/>
      <c r="H277" s="849"/>
      <c r="I277" s="849"/>
      <c r="J277" s="849">
        <v>1</v>
      </c>
      <c r="K277" s="849">
        <v>170</v>
      </c>
      <c r="L277" s="849">
        <v>1</v>
      </c>
      <c r="M277" s="849">
        <v>170</v>
      </c>
      <c r="N277" s="849"/>
      <c r="O277" s="849"/>
      <c r="P277" s="837"/>
      <c r="Q277" s="850"/>
    </row>
    <row r="278" spans="1:17" ht="14.4" customHeight="1" x14ac:dyDescent="0.3">
      <c r="A278" s="831" t="s">
        <v>3983</v>
      </c>
      <c r="B278" s="832" t="s">
        <v>3984</v>
      </c>
      <c r="C278" s="832" t="s">
        <v>3095</v>
      </c>
      <c r="D278" s="832" t="s">
        <v>4010</v>
      </c>
      <c r="E278" s="832" t="s">
        <v>4012</v>
      </c>
      <c r="F278" s="849"/>
      <c r="G278" s="849"/>
      <c r="H278" s="849"/>
      <c r="I278" s="849"/>
      <c r="J278" s="849"/>
      <c r="K278" s="849"/>
      <c r="L278" s="849"/>
      <c r="M278" s="849"/>
      <c r="N278" s="849">
        <v>1</v>
      </c>
      <c r="O278" s="849">
        <v>170</v>
      </c>
      <c r="P278" s="837"/>
      <c r="Q278" s="850">
        <v>170</v>
      </c>
    </row>
    <row r="279" spans="1:17" ht="14.4" customHeight="1" x14ac:dyDescent="0.3">
      <c r="A279" s="831" t="s">
        <v>3983</v>
      </c>
      <c r="B279" s="832" t="s">
        <v>3984</v>
      </c>
      <c r="C279" s="832" t="s">
        <v>3095</v>
      </c>
      <c r="D279" s="832" t="s">
        <v>4013</v>
      </c>
      <c r="E279" s="832" t="s">
        <v>4014</v>
      </c>
      <c r="F279" s="849"/>
      <c r="G279" s="849"/>
      <c r="H279" s="849"/>
      <c r="I279" s="849"/>
      <c r="J279" s="849"/>
      <c r="K279" s="849"/>
      <c r="L279" s="849"/>
      <c r="M279" s="849"/>
      <c r="N279" s="849">
        <v>1</v>
      </c>
      <c r="O279" s="849">
        <v>2134</v>
      </c>
      <c r="P279" s="837"/>
      <c r="Q279" s="850">
        <v>2134</v>
      </c>
    </row>
    <row r="280" spans="1:17" ht="14.4" customHeight="1" x14ac:dyDescent="0.3">
      <c r="A280" s="831" t="s">
        <v>4015</v>
      </c>
      <c r="B280" s="832" t="s">
        <v>4016</v>
      </c>
      <c r="C280" s="832" t="s">
        <v>3095</v>
      </c>
      <c r="D280" s="832" t="s">
        <v>4017</v>
      </c>
      <c r="E280" s="832" t="s">
        <v>4018</v>
      </c>
      <c r="F280" s="849">
        <v>96</v>
      </c>
      <c r="G280" s="849">
        <v>16608</v>
      </c>
      <c r="H280" s="849">
        <v>0.83478260869565213</v>
      </c>
      <c r="I280" s="849">
        <v>173</v>
      </c>
      <c r="J280" s="849">
        <v>115</v>
      </c>
      <c r="K280" s="849">
        <v>19895</v>
      </c>
      <c r="L280" s="849">
        <v>1</v>
      </c>
      <c r="M280" s="849">
        <v>173</v>
      </c>
      <c r="N280" s="849">
        <v>111</v>
      </c>
      <c r="O280" s="849">
        <v>19314</v>
      </c>
      <c r="P280" s="837">
        <v>0.97079668258356366</v>
      </c>
      <c r="Q280" s="850">
        <v>174</v>
      </c>
    </row>
    <row r="281" spans="1:17" ht="14.4" customHeight="1" x14ac:dyDescent="0.3">
      <c r="A281" s="831" t="s">
        <v>4015</v>
      </c>
      <c r="B281" s="832" t="s">
        <v>4016</v>
      </c>
      <c r="C281" s="832" t="s">
        <v>3095</v>
      </c>
      <c r="D281" s="832" t="s">
        <v>4019</v>
      </c>
      <c r="E281" s="832" t="s">
        <v>4020</v>
      </c>
      <c r="F281" s="849">
        <v>5</v>
      </c>
      <c r="G281" s="849">
        <v>5865</v>
      </c>
      <c r="H281" s="849"/>
      <c r="I281" s="849">
        <v>1173</v>
      </c>
      <c r="J281" s="849"/>
      <c r="K281" s="849"/>
      <c r="L281" s="849"/>
      <c r="M281" s="849"/>
      <c r="N281" s="849"/>
      <c r="O281" s="849"/>
      <c r="P281" s="837"/>
      <c r="Q281" s="850"/>
    </row>
    <row r="282" spans="1:17" ht="14.4" customHeight="1" x14ac:dyDescent="0.3">
      <c r="A282" s="831" t="s">
        <v>4015</v>
      </c>
      <c r="B282" s="832" t="s">
        <v>4016</v>
      </c>
      <c r="C282" s="832" t="s">
        <v>3095</v>
      </c>
      <c r="D282" s="832" t="s">
        <v>4021</v>
      </c>
      <c r="E282" s="832" t="s">
        <v>4022</v>
      </c>
      <c r="F282" s="849">
        <v>27</v>
      </c>
      <c r="G282" s="849">
        <v>1107</v>
      </c>
      <c r="H282" s="849">
        <v>1.0463137996219283</v>
      </c>
      <c r="I282" s="849">
        <v>41</v>
      </c>
      <c r="J282" s="849">
        <v>23</v>
      </c>
      <c r="K282" s="849">
        <v>1058</v>
      </c>
      <c r="L282" s="849">
        <v>1</v>
      </c>
      <c r="M282" s="849">
        <v>46</v>
      </c>
      <c r="N282" s="849">
        <v>19</v>
      </c>
      <c r="O282" s="849">
        <v>874</v>
      </c>
      <c r="P282" s="837">
        <v>0.82608695652173914</v>
      </c>
      <c r="Q282" s="850">
        <v>46</v>
      </c>
    </row>
    <row r="283" spans="1:17" ht="14.4" customHeight="1" x14ac:dyDescent="0.3">
      <c r="A283" s="831" t="s">
        <v>4015</v>
      </c>
      <c r="B283" s="832" t="s">
        <v>4016</v>
      </c>
      <c r="C283" s="832" t="s">
        <v>3095</v>
      </c>
      <c r="D283" s="832" t="s">
        <v>4021</v>
      </c>
      <c r="E283" s="832" t="s">
        <v>4023</v>
      </c>
      <c r="F283" s="849">
        <v>49</v>
      </c>
      <c r="G283" s="849">
        <v>2009</v>
      </c>
      <c r="H283" s="849">
        <v>0.64226342710997442</v>
      </c>
      <c r="I283" s="849">
        <v>41</v>
      </c>
      <c r="J283" s="849">
        <v>68</v>
      </c>
      <c r="K283" s="849">
        <v>3128</v>
      </c>
      <c r="L283" s="849">
        <v>1</v>
      </c>
      <c r="M283" s="849">
        <v>46</v>
      </c>
      <c r="N283" s="849">
        <v>43</v>
      </c>
      <c r="O283" s="849">
        <v>1978</v>
      </c>
      <c r="P283" s="837">
        <v>0.63235294117647056</v>
      </c>
      <c r="Q283" s="850">
        <v>46</v>
      </c>
    </row>
    <row r="284" spans="1:17" ht="14.4" customHeight="1" x14ac:dyDescent="0.3">
      <c r="A284" s="831" t="s">
        <v>4015</v>
      </c>
      <c r="B284" s="832" t="s">
        <v>4016</v>
      </c>
      <c r="C284" s="832" t="s">
        <v>3095</v>
      </c>
      <c r="D284" s="832" t="s">
        <v>4024</v>
      </c>
      <c r="E284" s="832" t="s">
        <v>4025</v>
      </c>
      <c r="F284" s="849">
        <v>7</v>
      </c>
      <c r="G284" s="849">
        <v>2688</v>
      </c>
      <c r="H284" s="849">
        <v>1.5492795389048992</v>
      </c>
      <c r="I284" s="849">
        <v>384</v>
      </c>
      <c r="J284" s="849">
        <v>5</v>
      </c>
      <c r="K284" s="849">
        <v>1735</v>
      </c>
      <c r="L284" s="849">
        <v>1</v>
      </c>
      <c r="M284" s="849">
        <v>347</v>
      </c>
      <c r="N284" s="849">
        <v>7</v>
      </c>
      <c r="O284" s="849">
        <v>2429</v>
      </c>
      <c r="P284" s="837">
        <v>1.4</v>
      </c>
      <c r="Q284" s="850">
        <v>347</v>
      </c>
    </row>
    <row r="285" spans="1:17" ht="14.4" customHeight="1" x14ac:dyDescent="0.3">
      <c r="A285" s="831" t="s">
        <v>4015</v>
      </c>
      <c r="B285" s="832" t="s">
        <v>4016</v>
      </c>
      <c r="C285" s="832" t="s">
        <v>3095</v>
      </c>
      <c r="D285" s="832" t="s">
        <v>4026</v>
      </c>
      <c r="E285" s="832" t="s">
        <v>4027</v>
      </c>
      <c r="F285" s="849"/>
      <c r="G285" s="849"/>
      <c r="H285" s="849"/>
      <c r="I285" s="849"/>
      <c r="J285" s="849"/>
      <c r="K285" s="849"/>
      <c r="L285" s="849"/>
      <c r="M285" s="849"/>
      <c r="N285" s="849">
        <v>15</v>
      </c>
      <c r="O285" s="849">
        <v>5655</v>
      </c>
      <c r="P285" s="837"/>
      <c r="Q285" s="850">
        <v>377</v>
      </c>
    </row>
    <row r="286" spans="1:17" ht="14.4" customHeight="1" x14ac:dyDescent="0.3">
      <c r="A286" s="831" t="s">
        <v>4015</v>
      </c>
      <c r="B286" s="832" t="s">
        <v>4016</v>
      </c>
      <c r="C286" s="832" t="s">
        <v>3095</v>
      </c>
      <c r="D286" s="832" t="s">
        <v>4026</v>
      </c>
      <c r="E286" s="832" t="s">
        <v>4028</v>
      </c>
      <c r="F286" s="849"/>
      <c r="G286" s="849"/>
      <c r="H286" s="849"/>
      <c r="I286" s="849"/>
      <c r="J286" s="849">
        <v>14</v>
      </c>
      <c r="K286" s="849">
        <v>5278</v>
      </c>
      <c r="L286" s="849">
        <v>1</v>
      </c>
      <c r="M286" s="849">
        <v>377</v>
      </c>
      <c r="N286" s="849">
        <v>10</v>
      </c>
      <c r="O286" s="849">
        <v>3770</v>
      </c>
      <c r="P286" s="837">
        <v>0.7142857142857143</v>
      </c>
      <c r="Q286" s="850">
        <v>377</v>
      </c>
    </row>
    <row r="287" spans="1:17" ht="14.4" customHeight="1" x14ac:dyDescent="0.3">
      <c r="A287" s="831" t="s">
        <v>4015</v>
      </c>
      <c r="B287" s="832" t="s">
        <v>4016</v>
      </c>
      <c r="C287" s="832" t="s">
        <v>3095</v>
      </c>
      <c r="D287" s="832" t="s">
        <v>4029</v>
      </c>
      <c r="E287" s="832" t="s">
        <v>4030</v>
      </c>
      <c r="F287" s="849">
        <v>1</v>
      </c>
      <c r="G287" s="849">
        <v>492</v>
      </c>
      <c r="H287" s="849">
        <v>6.7066521264994544E-2</v>
      </c>
      <c r="I287" s="849">
        <v>492</v>
      </c>
      <c r="J287" s="849">
        <v>14</v>
      </c>
      <c r="K287" s="849">
        <v>7336</v>
      </c>
      <c r="L287" s="849">
        <v>1</v>
      </c>
      <c r="M287" s="849">
        <v>524</v>
      </c>
      <c r="N287" s="849">
        <v>12</v>
      </c>
      <c r="O287" s="849">
        <v>6288</v>
      </c>
      <c r="P287" s="837">
        <v>0.8571428571428571</v>
      </c>
      <c r="Q287" s="850">
        <v>524</v>
      </c>
    </row>
    <row r="288" spans="1:17" ht="14.4" customHeight="1" x14ac:dyDescent="0.3">
      <c r="A288" s="831" t="s">
        <v>4015</v>
      </c>
      <c r="B288" s="832" t="s">
        <v>4016</v>
      </c>
      <c r="C288" s="832" t="s">
        <v>3095</v>
      </c>
      <c r="D288" s="832" t="s">
        <v>4029</v>
      </c>
      <c r="E288" s="832" t="s">
        <v>4031</v>
      </c>
      <c r="F288" s="849">
        <v>8</v>
      </c>
      <c r="G288" s="849">
        <v>3936</v>
      </c>
      <c r="H288" s="849">
        <v>0.41730279898218831</v>
      </c>
      <c r="I288" s="849">
        <v>492</v>
      </c>
      <c r="J288" s="849">
        <v>18</v>
      </c>
      <c r="K288" s="849">
        <v>9432</v>
      </c>
      <c r="L288" s="849">
        <v>1</v>
      </c>
      <c r="M288" s="849">
        <v>524</v>
      </c>
      <c r="N288" s="849">
        <v>27</v>
      </c>
      <c r="O288" s="849">
        <v>14148</v>
      </c>
      <c r="P288" s="837">
        <v>1.5</v>
      </c>
      <c r="Q288" s="850">
        <v>524</v>
      </c>
    </row>
    <row r="289" spans="1:17" ht="14.4" customHeight="1" x14ac:dyDescent="0.3">
      <c r="A289" s="831" t="s">
        <v>4015</v>
      </c>
      <c r="B289" s="832" t="s">
        <v>4016</v>
      </c>
      <c r="C289" s="832" t="s">
        <v>3095</v>
      </c>
      <c r="D289" s="832" t="s">
        <v>4032</v>
      </c>
      <c r="E289" s="832" t="s">
        <v>4033</v>
      </c>
      <c r="F289" s="849">
        <v>1</v>
      </c>
      <c r="G289" s="849">
        <v>31</v>
      </c>
      <c r="H289" s="849"/>
      <c r="I289" s="849">
        <v>31</v>
      </c>
      <c r="J289" s="849"/>
      <c r="K289" s="849"/>
      <c r="L289" s="849"/>
      <c r="M289" s="849"/>
      <c r="N289" s="849"/>
      <c r="O289" s="849"/>
      <c r="P289" s="837"/>
      <c r="Q289" s="850"/>
    </row>
    <row r="290" spans="1:17" ht="14.4" customHeight="1" x14ac:dyDescent="0.3">
      <c r="A290" s="831" t="s">
        <v>4015</v>
      </c>
      <c r="B290" s="832" t="s">
        <v>4016</v>
      </c>
      <c r="C290" s="832" t="s">
        <v>3095</v>
      </c>
      <c r="D290" s="832" t="s">
        <v>4032</v>
      </c>
      <c r="E290" s="832" t="s">
        <v>4034</v>
      </c>
      <c r="F290" s="849">
        <v>8</v>
      </c>
      <c r="G290" s="849">
        <v>248</v>
      </c>
      <c r="H290" s="849"/>
      <c r="I290" s="849">
        <v>31</v>
      </c>
      <c r="J290" s="849"/>
      <c r="K290" s="849"/>
      <c r="L290" s="849"/>
      <c r="M290" s="849"/>
      <c r="N290" s="849"/>
      <c r="O290" s="849"/>
      <c r="P290" s="837"/>
      <c r="Q290" s="850"/>
    </row>
    <row r="291" spans="1:17" ht="14.4" customHeight="1" x14ac:dyDescent="0.3">
      <c r="A291" s="831" t="s">
        <v>4015</v>
      </c>
      <c r="B291" s="832" t="s">
        <v>4016</v>
      </c>
      <c r="C291" s="832" t="s">
        <v>3095</v>
      </c>
      <c r="D291" s="832" t="s">
        <v>4035</v>
      </c>
      <c r="E291" s="832" t="s">
        <v>4036</v>
      </c>
      <c r="F291" s="849"/>
      <c r="G291" s="849"/>
      <c r="H291" s="849"/>
      <c r="I291" s="849"/>
      <c r="J291" s="849"/>
      <c r="K291" s="849"/>
      <c r="L291" s="849"/>
      <c r="M291" s="849"/>
      <c r="N291" s="849">
        <v>1</v>
      </c>
      <c r="O291" s="849">
        <v>143</v>
      </c>
      <c r="P291" s="837"/>
      <c r="Q291" s="850">
        <v>143</v>
      </c>
    </row>
    <row r="292" spans="1:17" ht="14.4" customHeight="1" x14ac:dyDescent="0.3">
      <c r="A292" s="831" t="s">
        <v>4015</v>
      </c>
      <c r="B292" s="832" t="s">
        <v>4016</v>
      </c>
      <c r="C292" s="832" t="s">
        <v>3095</v>
      </c>
      <c r="D292" s="832" t="s">
        <v>4037</v>
      </c>
      <c r="E292" s="832" t="s">
        <v>4038</v>
      </c>
      <c r="F292" s="849">
        <v>1</v>
      </c>
      <c r="G292" s="849">
        <v>103</v>
      </c>
      <c r="H292" s="849">
        <v>1.5846153846153845</v>
      </c>
      <c r="I292" s="849">
        <v>103</v>
      </c>
      <c r="J292" s="849">
        <v>1</v>
      </c>
      <c r="K292" s="849">
        <v>65</v>
      </c>
      <c r="L292" s="849">
        <v>1</v>
      </c>
      <c r="M292" s="849">
        <v>65</v>
      </c>
      <c r="N292" s="849"/>
      <c r="O292" s="849"/>
      <c r="P292" s="837"/>
      <c r="Q292" s="850"/>
    </row>
    <row r="293" spans="1:17" ht="14.4" customHeight="1" x14ac:dyDescent="0.3">
      <c r="A293" s="831" t="s">
        <v>4015</v>
      </c>
      <c r="B293" s="832" t="s">
        <v>4016</v>
      </c>
      <c r="C293" s="832" t="s">
        <v>3095</v>
      </c>
      <c r="D293" s="832" t="s">
        <v>4037</v>
      </c>
      <c r="E293" s="832" t="s">
        <v>4039</v>
      </c>
      <c r="F293" s="849">
        <v>2</v>
      </c>
      <c r="G293" s="849">
        <v>206</v>
      </c>
      <c r="H293" s="849">
        <v>1.0564102564102564</v>
      </c>
      <c r="I293" s="849">
        <v>103</v>
      </c>
      <c r="J293" s="849">
        <v>3</v>
      </c>
      <c r="K293" s="849">
        <v>195</v>
      </c>
      <c r="L293" s="849">
        <v>1</v>
      </c>
      <c r="M293" s="849">
        <v>65</v>
      </c>
      <c r="N293" s="849"/>
      <c r="O293" s="849"/>
      <c r="P293" s="837"/>
      <c r="Q293" s="850"/>
    </row>
    <row r="294" spans="1:17" ht="14.4" customHeight="1" x14ac:dyDescent="0.3">
      <c r="A294" s="831" t="s">
        <v>4015</v>
      </c>
      <c r="B294" s="832" t="s">
        <v>4016</v>
      </c>
      <c r="C294" s="832" t="s">
        <v>3095</v>
      </c>
      <c r="D294" s="832" t="s">
        <v>4040</v>
      </c>
      <c r="E294" s="832" t="s">
        <v>4041</v>
      </c>
      <c r="F294" s="849"/>
      <c r="G294" s="849"/>
      <c r="H294" s="849"/>
      <c r="I294" s="849"/>
      <c r="J294" s="849">
        <v>2</v>
      </c>
      <c r="K294" s="849">
        <v>272</v>
      </c>
      <c r="L294" s="849">
        <v>1</v>
      </c>
      <c r="M294" s="849">
        <v>136</v>
      </c>
      <c r="N294" s="849"/>
      <c r="O294" s="849"/>
      <c r="P294" s="837"/>
      <c r="Q294" s="850"/>
    </row>
    <row r="295" spans="1:17" ht="14.4" customHeight="1" x14ac:dyDescent="0.3">
      <c r="A295" s="831" t="s">
        <v>4015</v>
      </c>
      <c r="B295" s="832" t="s">
        <v>4016</v>
      </c>
      <c r="C295" s="832" t="s">
        <v>3095</v>
      </c>
      <c r="D295" s="832" t="s">
        <v>4040</v>
      </c>
      <c r="E295" s="832" t="s">
        <v>4042</v>
      </c>
      <c r="F295" s="849">
        <v>159</v>
      </c>
      <c r="G295" s="849">
        <v>18603</v>
      </c>
      <c r="H295" s="849">
        <v>0.63621751025991791</v>
      </c>
      <c r="I295" s="849">
        <v>117</v>
      </c>
      <c r="J295" s="849">
        <v>215</v>
      </c>
      <c r="K295" s="849">
        <v>29240</v>
      </c>
      <c r="L295" s="849">
        <v>1</v>
      </c>
      <c r="M295" s="849">
        <v>136</v>
      </c>
      <c r="N295" s="849">
        <v>223</v>
      </c>
      <c r="O295" s="849">
        <v>30551</v>
      </c>
      <c r="P295" s="837">
        <v>1.0448358413132695</v>
      </c>
      <c r="Q295" s="850">
        <v>137</v>
      </c>
    </row>
    <row r="296" spans="1:17" ht="14.4" customHeight="1" x14ac:dyDescent="0.3">
      <c r="A296" s="831" t="s">
        <v>4015</v>
      </c>
      <c r="B296" s="832" t="s">
        <v>4016</v>
      </c>
      <c r="C296" s="832" t="s">
        <v>3095</v>
      </c>
      <c r="D296" s="832" t="s">
        <v>4043</v>
      </c>
      <c r="E296" s="832" t="s">
        <v>4044</v>
      </c>
      <c r="F296" s="849">
        <v>30</v>
      </c>
      <c r="G296" s="849">
        <v>2730</v>
      </c>
      <c r="H296" s="849">
        <v>0.44776119402985076</v>
      </c>
      <c r="I296" s="849">
        <v>91</v>
      </c>
      <c r="J296" s="849">
        <v>67</v>
      </c>
      <c r="K296" s="849">
        <v>6097</v>
      </c>
      <c r="L296" s="849">
        <v>1</v>
      </c>
      <c r="M296" s="849">
        <v>91</v>
      </c>
      <c r="N296" s="849">
        <v>57</v>
      </c>
      <c r="O296" s="849">
        <v>5187</v>
      </c>
      <c r="P296" s="837">
        <v>0.85074626865671643</v>
      </c>
      <c r="Q296" s="850">
        <v>91</v>
      </c>
    </row>
    <row r="297" spans="1:17" ht="14.4" customHeight="1" x14ac:dyDescent="0.3">
      <c r="A297" s="831" t="s">
        <v>4015</v>
      </c>
      <c r="B297" s="832" t="s">
        <v>4016</v>
      </c>
      <c r="C297" s="832" t="s">
        <v>3095</v>
      </c>
      <c r="D297" s="832" t="s">
        <v>4045</v>
      </c>
      <c r="E297" s="832" t="s">
        <v>4046</v>
      </c>
      <c r="F297" s="849">
        <v>1</v>
      </c>
      <c r="G297" s="849">
        <v>21</v>
      </c>
      <c r="H297" s="849"/>
      <c r="I297" s="849">
        <v>21</v>
      </c>
      <c r="J297" s="849"/>
      <c r="K297" s="849"/>
      <c r="L297" s="849"/>
      <c r="M297" s="849"/>
      <c r="N297" s="849"/>
      <c r="O297" s="849"/>
      <c r="P297" s="837"/>
      <c r="Q297" s="850"/>
    </row>
    <row r="298" spans="1:17" ht="14.4" customHeight="1" x14ac:dyDescent="0.3">
      <c r="A298" s="831" t="s">
        <v>4015</v>
      </c>
      <c r="B298" s="832" t="s">
        <v>4016</v>
      </c>
      <c r="C298" s="832" t="s">
        <v>3095</v>
      </c>
      <c r="D298" s="832" t="s">
        <v>4045</v>
      </c>
      <c r="E298" s="832" t="s">
        <v>4047</v>
      </c>
      <c r="F298" s="849">
        <v>7</v>
      </c>
      <c r="G298" s="849">
        <v>147</v>
      </c>
      <c r="H298" s="849">
        <v>0.24747474747474749</v>
      </c>
      <c r="I298" s="849">
        <v>21</v>
      </c>
      <c r="J298" s="849">
        <v>9</v>
      </c>
      <c r="K298" s="849">
        <v>594</v>
      </c>
      <c r="L298" s="849">
        <v>1</v>
      </c>
      <c r="M298" s="849">
        <v>66</v>
      </c>
      <c r="N298" s="849">
        <v>8</v>
      </c>
      <c r="O298" s="849">
        <v>528</v>
      </c>
      <c r="P298" s="837">
        <v>0.88888888888888884</v>
      </c>
      <c r="Q298" s="850">
        <v>66</v>
      </c>
    </row>
    <row r="299" spans="1:17" ht="14.4" customHeight="1" x14ac:dyDescent="0.3">
      <c r="A299" s="831" t="s">
        <v>4015</v>
      </c>
      <c r="B299" s="832" t="s">
        <v>4016</v>
      </c>
      <c r="C299" s="832" t="s">
        <v>3095</v>
      </c>
      <c r="D299" s="832" t="s">
        <v>4048</v>
      </c>
      <c r="E299" s="832" t="s">
        <v>4049</v>
      </c>
      <c r="F299" s="849">
        <v>23</v>
      </c>
      <c r="G299" s="849">
        <v>11224</v>
      </c>
      <c r="H299" s="849">
        <v>0.92485168094924197</v>
      </c>
      <c r="I299" s="849">
        <v>488</v>
      </c>
      <c r="J299" s="849">
        <v>37</v>
      </c>
      <c r="K299" s="849">
        <v>12136</v>
      </c>
      <c r="L299" s="849">
        <v>1</v>
      </c>
      <c r="M299" s="849">
        <v>328</v>
      </c>
      <c r="N299" s="849">
        <v>12</v>
      </c>
      <c r="O299" s="849">
        <v>3936</v>
      </c>
      <c r="P299" s="837">
        <v>0.32432432432432434</v>
      </c>
      <c r="Q299" s="850">
        <v>328</v>
      </c>
    </row>
    <row r="300" spans="1:17" ht="14.4" customHeight="1" x14ac:dyDescent="0.3">
      <c r="A300" s="831" t="s">
        <v>4015</v>
      </c>
      <c r="B300" s="832" t="s">
        <v>4016</v>
      </c>
      <c r="C300" s="832" t="s">
        <v>3095</v>
      </c>
      <c r="D300" s="832" t="s">
        <v>4048</v>
      </c>
      <c r="E300" s="832" t="s">
        <v>4050</v>
      </c>
      <c r="F300" s="849">
        <v>35</v>
      </c>
      <c r="G300" s="849">
        <v>17080</v>
      </c>
      <c r="H300" s="849">
        <v>2.4796747967479673</v>
      </c>
      <c r="I300" s="849">
        <v>488</v>
      </c>
      <c r="J300" s="849">
        <v>21</v>
      </c>
      <c r="K300" s="849">
        <v>6888</v>
      </c>
      <c r="L300" s="849">
        <v>1</v>
      </c>
      <c r="M300" s="849">
        <v>328</v>
      </c>
      <c r="N300" s="849">
        <v>15</v>
      </c>
      <c r="O300" s="849">
        <v>4920</v>
      </c>
      <c r="P300" s="837">
        <v>0.7142857142857143</v>
      </c>
      <c r="Q300" s="850">
        <v>328</v>
      </c>
    </row>
    <row r="301" spans="1:17" ht="14.4" customHeight="1" x14ac:dyDescent="0.3">
      <c r="A301" s="831" t="s">
        <v>4015</v>
      </c>
      <c r="B301" s="832" t="s">
        <v>4016</v>
      </c>
      <c r="C301" s="832" t="s">
        <v>3095</v>
      </c>
      <c r="D301" s="832" t="s">
        <v>4051</v>
      </c>
      <c r="E301" s="832" t="s">
        <v>4052</v>
      </c>
      <c r="F301" s="849">
        <v>9</v>
      </c>
      <c r="G301" s="849">
        <v>369</v>
      </c>
      <c r="H301" s="849">
        <v>3.6176470588235294</v>
      </c>
      <c r="I301" s="849">
        <v>41</v>
      </c>
      <c r="J301" s="849">
        <v>2</v>
      </c>
      <c r="K301" s="849">
        <v>102</v>
      </c>
      <c r="L301" s="849">
        <v>1</v>
      </c>
      <c r="M301" s="849">
        <v>51</v>
      </c>
      <c r="N301" s="849"/>
      <c r="O301" s="849"/>
      <c r="P301" s="837"/>
      <c r="Q301" s="850"/>
    </row>
    <row r="302" spans="1:17" ht="14.4" customHeight="1" x14ac:dyDescent="0.3">
      <c r="A302" s="831" t="s">
        <v>4015</v>
      </c>
      <c r="B302" s="832" t="s">
        <v>4016</v>
      </c>
      <c r="C302" s="832" t="s">
        <v>3095</v>
      </c>
      <c r="D302" s="832" t="s">
        <v>4051</v>
      </c>
      <c r="E302" s="832" t="s">
        <v>4053</v>
      </c>
      <c r="F302" s="849">
        <v>6</v>
      </c>
      <c r="G302" s="849">
        <v>246</v>
      </c>
      <c r="H302" s="849">
        <v>2.4117647058823528</v>
      </c>
      <c r="I302" s="849">
        <v>41</v>
      </c>
      <c r="J302" s="849">
        <v>2</v>
      </c>
      <c r="K302" s="849">
        <v>102</v>
      </c>
      <c r="L302" s="849">
        <v>1</v>
      </c>
      <c r="M302" s="849">
        <v>51</v>
      </c>
      <c r="N302" s="849">
        <v>16</v>
      </c>
      <c r="O302" s="849">
        <v>816</v>
      </c>
      <c r="P302" s="837">
        <v>8</v>
      </c>
      <c r="Q302" s="850">
        <v>51</v>
      </c>
    </row>
    <row r="303" spans="1:17" ht="14.4" customHeight="1" x14ac:dyDescent="0.3">
      <c r="A303" s="831" t="s">
        <v>4015</v>
      </c>
      <c r="B303" s="832" t="s">
        <v>4016</v>
      </c>
      <c r="C303" s="832" t="s">
        <v>3095</v>
      </c>
      <c r="D303" s="832" t="s">
        <v>4054</v>
      </c>
      <c r="E303" s="832" t="s">
        <v>4055</v>
      </c>
      <c r="F303" s="849"/>
      <c r="G303" s="849"/>
      <c r="H303" s="849"/>
      <c r="I303" s="849"/>
      <c r="J303" s="849">
        <v>2</v>
      </c>
      <c r="K303" s="849">
        <v>4232</v>
      </c>
      <c r="L303" s="849">
        <v>1</v>
      </c>
      <c r="M303" s="849">
        <v>2116</v>
      </c>
      <c r="N303" s="849"/>
      <c r="O303" s="849"/>
      <c r="P303" s="837"/>
      <c r="Q303" s="850"/>
    </row>
    <row r="304" spans="1:17" ht="14.4" customHeight="1" x14ac:dyDescent="0.3">
      <c r="A304" s="831" t="s">
        <v>4015</v>
      </c>
      <c r="B304" s="832" t="s">
        <v>4016</v>
      </c>
      <c r="C304" s="832" t="s">
        <v>3095</v>
      </c>
      <c r="D304" s="832" t="s">
        <v>4056</v>
      </c>
      <c r="E304" s="832" t="s">
        <v>4057</v>
      </c>
      <c r="F304" s="849">
        <v>1</v>
      </c>
      <c r="G304" s="849">
        <v>614</v>
      </c>
      <c r="H304" s="849">
        <v>4.0130718954248364E-2</v>
      </c>
      <c r="I304" s="849">
        <v>614</v>
      </c>
      <c r="J304" s="849">
        <v>25</v>
      </c>
      <c r="K304" s="849">
        <v>15300</v>
      </c>
      <c r="L304" s="849">
        <v>1</v>
      </c>
      <c r="M304" s="849">
        <v>612</v>
      </c>
      <c r="N304" s="849">
        <v>16</v>
      </c>
      <c r="O304" s="849">
        <v>9792</v>
      </c>
      <c r="P304" s="837">
        <v>0.64</v>
      </c>
      <c r="Q304" s="850">
        <v>612</v>
      </c>
    </row>
    <row r="305" spans="1:17" ht="14.4" customHeight="1" x14ac:dyDescent="0.3">
      <c r="A305" s="831" t="s">
        <v>4015</v>
      </c>
      <c r="B305" s="832" t="s">
        <v>4016</v>
      </c>
      <c r="C305" s="832" t="s">
        <v>3095</v>
      </c>
      <c r="D305" s="832" t="s">
        <v>4056</v>
      </c>
      <c r="E305" s="832" t="s">
        <v>4058</v>
      </c>
      <c r="F305" s="849">
        <v>8</v>
      </c>
      <c r="G305" s="849">
        <v>4912</v>
      </c>
      <c r="H305" s="849">
        <v>0.19575960465487008</v>
      </c>
      <c r="I305" s="849">
        <v>614</v>
      </c>
      <c r="J305" s="849">
        <v>41</v>
      </c>
      <c r="K305" s="849">
        <v>25092</v>
      </c>
      <c r="L305" s="849">
        <v>1</v>
      </c>
      <c r="M305" s="849">
        <v>612</v>
      </c>
      <c r="N305" s="849">
        <v>42</v>
      </c>
      <c r="O305" s="849">
        <v>25704</v>
      </c>
      <c r="P305" s="837">
        <v>1.024390243902439</v>
      </c>
      <c r="Q305" s="850">
        <v>612</v>
      </c>
    </row>
    <row r="306" spans="1:17" ht="14.4" customHeight="1" x14ac:dyDescent="0.3">
      <c r="A306" s="831" t="s">
        <v>4015</v>
      </c>
      <c r="B306" s="832" t="s">
        <v>4016</v>
      </c>
      <c r="C306" s="832" t="s">
        <v>3095</v>
      </c>
      <c r="D306" s="832" t="s">
        <v>4059</v>
      </c>
      <c r="E306" s="832" t="s">
        <v>4060</v>
      </c>
      <c r="F306" s="849"/>
      <c r="G306" s="849"/>
      <c r="H306" s="849"/>
      <c r="I306" s="849"/>
      <c r="J306" s="849">
        <v>4</v>
      </c>
      <c r="K306" s="849">
        <v>5972</v>
      </c>
      <c r="L306" s="849">
        <v>1</v>
      </c>
      <c r="M306" s="849">
        <v>1493</v>
      </c>
      <c r="N306" s="849"/>
      <c r="O306" s="849"/>
      <c r="P306" s="837"/>
      <c r="Q306" s="850"/>
    </row>
    <row r="307" spans="1:17" ht="14.4" customHeight="1" x14ac:dyDescent="0.3">
      <c r="A307" s="831" t="s">
        <v>4015</v>
      </c>
      <c r="B307" s="832" t="s">
        <v>4016</v>
      </c>
      <c r="C307" s="832" t="s">
        <v>3095</v>
      </c>
      <c r="D307" s="832" t="s">
        <v>4061</v>
      </c>
      <c r="E307" s="832" t="s">
        <v>4062</v>
      </c>
      <c r="F307" s="849"/>
      <c r="G307" s="849"/>
      <c r="H307" s="849"/>
      <c r="I307" s="849"/>
      <c r="J307" s="849">
        <v>2</v>
      </c>
      <c r="K307" s="849">
        <v>1774</v>
      </c>
      <c r="L307" s="849">
        <v>1</v>
      </c>
      <c r="M307" s="849">
        <v>887</v>
      </c>
      <c r="N307" s="849"/>
      <c r="O307" s="849"/>
      <c r="P307" s="837"/>
      <c r="Q307" s="850"/>
    </row>
    <row r="308" spans="1:17" ht="14.4" customHeight="1" x14ac:dyDescent="0.3">
      <c r="A308" s="831" t="s">
        <v>4015</v>
      </c>
      <c r="B308" s="832" t="s">
        <v>4016</v>
      </c>
      <c r="C308" s="832" t="s">
        <v>3095</v>
      </c>
      <c r="D308" s="832" t="s">
        <v>4063</v>
      </c>
      <c r="E308" s="832" t="s">
        <v>4064</v>
      </c>
      <c r="F308" s="849"/>
      <c r="G308" s="849"/>
      <c r="H308" s="849"/>
      <c r="I308" s="849"/>
      <c r="J308" s="849"/>
      <c r="K308" s="849"/>
      <c r="L308" s="849"/>
      <c r="M308" s="849"/>
      <c r="N308" s="849">
        <v>138</v>
      </c>
      <c r="O308" s="849">
        <v>36018</v>
      </c>
      <c r="P308" s="837"/>
      <c r="Q308" s="850">
        <v>261</v>
      </c>
    </row>
    <row r="309" spans="1:17" ht="14.4" customHeight="1" x14ac:dyDescent="0.3">
      <c r="A309" s="831" t="s">
        <v>4015</v>
      </c>
      <c r="B309" s="832" t="s">
        <v>4016</v>
      </c>
      <c r="C309" s="832" t="s">
        <v>3095</v>
      </c>
      <c r="D309" s="832" t="s">
        <v>4065</v>
      </c>
      <c r="E309" s="832" t="s">
        <v>4066</v>
      </c>
      <c r="F309" s="849"/>
      <c r="G309" s="849"/>
      <c r="H309" s="849"/>
      <c r="I309" s="849"/>
      <c r="J309" s="849"/>
      <c r="K309" s="849"/>
      <c r="L309" s="849"/>
      <c r="M309" s="849"/>
      <c r="N309" s="849">
        <v>3</v>
      </c>
      <c r="O309" s="849">
        <v>495</v>
      </c>
      <c r="P309" s="837"/>
      <c r="Q309" s="850">
        <v>165</v>
      </c>
    </row>
    <row r="310" spans="1:17" ht="14.4" customHeight="1" x14ac:dyDescent="0.3">
      <c r="A310" s="831" t="s">
        <v>4015</v>
      </c>
      <c r="B310" s="832" t="s">
        <v>4016</v>
      </c>
      <c r="C310" s="832" t="s">
        <v>3095</v>
      </c>
      <c r="D310" s="832" t="s">
        <v>4067</v>
      </c>
      <c r="E310" s="832" t="s">
        <v>4068</v>
      </c>
      <c r="F310" s="849"/>
      <c r="G310" s="849"/>
      <c r="H310" s="849"/>
      <c r="I310" s="849"/>
      <c r="J310" s="849"/>
      <c r="K310" s="849"/>
      <c r="L310" s="849"/>
      <c r="M310" s="849"/>
      <c r="N310" s="849">
        <v>1</v>
      </c>
      <c r="O310" s="849">
        <v>152</v>
      </c>
      <c r="P310" s="837"/>
      <c r="Q310" s="850">
        <v>152</v>
      </c>
    </row>
    <row r="311" spans="1:17" ht="14.4" customHeight="1" x14ac:dyDescent="0.3">
      <c r="A311" s="831" t="s">
        <v>4069</v>
      </c>
      <c r="B311" s="832" t="s">
        <v>3876</v>
      </c>
      <c r="C311" s="832" t="s">
        <v>3095</v>
      </c>
      <c r="D311" s="832" t="s">
        <v>4070</v>
      </c>
      <c r="E311" s="832" t="s">
        <v>4071</v>
      </c>
      <c r="F311" s="849"/>
      <c r="G311" s="849"/>
      <c r="H311" s="849"/>
      <c r="I311" s="849"/>
      <c r="J311" s="849">
        <v>1</v>
      </c>
      <c r="K311" s="849">
        <v>1483</v>
      </c>
      <c r="L311" s="849">
        <v>1</v>
      </c>
      <c r="M311" s="849">
        <v>1483</v>
      </c>
      <c r="N311" s="849"/>
      <c r="O311" s="849"/>
      <c r="P311" s="837"/>
      <c r="Q311" s="850"/>
    </row>
    <row r="312" spans="1:17" ht="14.4" customHeight="1" x14ac:dyDescent="0.3">
      <c r="A312" s="831" t="s">
        <v>4069</v>
      </c>
      <c r="B312" s="832" t="s">
        <v>3876</v>
      </c>
      <c r="C312" s="832" t="s">
        <v>3095</v>
      </c>
      <c r="D312" s="832" t="s">
        <v>4072</v>
      </c>
      <c r="E312" s="832" t="s">
        <v>4073</v>
      </c>
      <c r="F312" s="849"/>
      <c r="G312" s="849"/>
      <c r="H312" s="849"/>
      <c r="I312" s="849"/>
      <c r="J312" s="849"/>
      <c r="K312" s="849"/>
      <c r="L312" s="849"/>
      <c r="M312" s="849"/>
      <c r="N312" s="849">
        <v>1</v>
      </c>
      <c r="O312" s="849">
        <v>210</v>
      </c>
      <c r="P312" s="837"/>
      <c r="Q312" s="850">
        <v>210</v>
      </c>
    </row>
    <row r="313" spans="1:17" ht="14.4" customHeight="1" x14ac:dyDescent="0.3">
      <c r="A313" s="831" t="s">
        <v>4069</v>
      </c>
      <c r="B313" s="832" t="s">
        <v>3876</v>
      </c>
      <c r="C313" s="832" t="s">
        <v>3095</v>
      </c>
      <c r="D313" s="832" t="s">
        <v>4074</v>
      </c>
      <c r="E313" s="832" t="s">
        <v>4075</v>
      </c>
      <c r="F313" s="849"/>
      <c r="G313" s="849"/>
      <c r="H313" s="849"/>
      <c r="I313" s="849"/>
      <c r="J313" s="849"/>
      <c r="K313" s="849"/>
      <c r="L313" s="849"/>
      <c r="M313" s="849"/>
      <c r="N313" s="849">
        <v>4</v>
      </c>
      <c r="O313" s="849">
        <v>1604</v>
      </c>
      <c r="P313" s="837"/>
      <c r="Q313" s="850">
        <v>401</v>
      </c>
    </row>
    <row r="314" spans="1:17" ht="14.4" customHeight="1" thickBot="1" x14ac:dyDescent="0.35">
      <c r="A314" s="839" t="s">
        <v>4069</v>
      </c>
      <c r="B314" s="840" t="s">
        <v>3876</v>
      </c>
      <c r="C314" s="840" t="s">
        <v>3095</v>
      </c>
      <c r="D314" s="840" t="s">
        <v>4076</v>
      </c>
      <c r="E314" s="840" t="s">
        <v>4077</v>
      </c>
      <c r="F314" s="851"/>
      <c r="G314" s="851"/>
      <c r="H314" s="851"/>
      <c r="I314" s="851"/>
      <c r="J314" s="851"/>
      <c r="K314" s="851"/>
      <c r="L314" s="851"/>
      <c r="M314" s="851"/>
      <c r="N314" s="851">
        <v>1</v>
      </c>
      <c r="O314" s="851">
        <v>574</v>
      </c>
      <c r="P314" s="845"/>
      <c r="Q314" s="852">
        <v>574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1812</v>
      </c>
      <c r="D3" s="193">
        <f>SUBTOTAL(9,D6:D1048576)</f>
        <v>1887</v>
      </c>
      <c r="E3" s="193">
        <f>SUBTOTAL(9,E6:E1048576)</f>
        <v>2404</v>
      </c>
      <c r="F3" s="194">
        <f>IF(OR(E3=0,D3=0),"",E3/D3)</f>
        <v>1.2739798622151564</v>
      </c>
      <c r="G3" s="388">
        <f>SUBTOTAL(9,G6:G1048576)</f>
        <v>1805.7888</v>
      </c>
      <c r="H3" s="389">
        <f>SUBTOTAL(9,H6:H1048576)</f>
        <v>1886.8599000000002</v>
      </c>
      <c r="I3" s="389">
        <f>SUBTOTAL(9,I6:I1048576)</f>
        <v>2067.6006000000002</v>
      </c>
      <c r="J3" s="194">
        <f>IF(OR(I3=0,H3=0),"",I3/H3)</f>
        <v>1.0957891468253684</v>
      </c>
      <c r="K3" s="388">
        <f>SUBTOTAL(9,K6:K1048576)</f>
        <v>144.96</v>
      </c>
      <c r="L3" s="389">
        <f>SUBTOTAL(9,L6:L1048576)</f>
        <v>150.96</v>
      </c>
      <c r="M3" s="389">
        <f>SUBTOTAL(9,M6:M1048576)</f>
        <v>186.14600000000002</v>
      </c>
      <c r="N3" s="195">
        <f>IF(OR(M3=0,E3=0),"",M3*1000/E3)</f>
        <v>77.431780366056586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6"/>
      <c r="B5" s="997"/>
      <c r="C5" s="1002">
        <v>2015</v>
      </c>
      <c r="D5" s="1002">
        <v>2017</v>
      </c>
      <c r="E5" s="1002">
        <v>2018</v>
      </c>
      <c r="F5" s="1003" t="s">
        <v>2</v>
      </c>
      <c r="G5" s="1010">
        <v>2015</v>
      </c>
      <c r="H5" s="1002">
        <v>2017</v>
      </c>
      <c r="I5" s="1002">
        <v>2018</v>
      </c>
      <c r="J5" s="1003" t="s">
        <v>2</v>
      </c>
      <c r="K5" s="1010">
        <v>2015</v>
      </c>
      <c r="L5" s="1002">
        <v>2017</v>
      </c>
      <c r="M5" s="1002">
        <v>2018</v>
      </c>
      <c r="N5" s="1011" t="s">
        <v>92</v>
      </c>
    </row>
    <row r="6" spans="1:14" ht="14.4" customHeight="1" x14ac:dyDescent="0.3">
      <c r="A6" s="998" t="s">
        <v>3252</v>
      </c>
      <c r="B6" s="1000" t="s">
        <v>4079</v>
      </c>
      <c r="C6" s="1004">
        <v>1812</v>
      </c>
      <c r="D6" s="1005">
        <v>1887</v>
      </c>
      <c r="E6" s="1005">
        <v>2110</v>
      </c>
      <c r="F6" s="1008">
        <v>1.1644591611479029</v>
      </c>
      <c r="G6" s="1004">
        <v>1805.7888</v>
      </c>
      <c r="H6" s="1005">
        <v>1886.8599000000002</v>
      </c>
      <c r="I6" s="1005">
        <v>2067.6006000000002</v>
      </c>
      <c r="J6" s="1008">
        <v>1.1449847291111785</v>
      </c>
      <c r="K6" s="1004">
        <v>144.96</v>
      </c>
      <c r="L6" s="1005">
        <v>150.96</v>
      </c>
      <c r="M6" s="1005">
        <v>168.8</v>
      </c>
      <c r="N6" s="1012">
        <v>80</v>
      </c>
    </row>
    <row r="7" spans="1:14" ht="14.4" customHeight="1" thickBot="1" x14ac:dyDescent="0.35">
      <c r="A7" s="999" t="s">
        <v>3273</v>
      </c>
      <c r="B7" s="1001" t="s">
        <v>4079</v>
      </c>
      <c r="C7" s="1006"/>
      <c r="D7" s="1007"/>
      <c r="E7" s="1007">
        <v>294</v>
      </c>
      <c r="F7" s="1009"/>
      <c r="G7" s="1006"/>
      <c r="H7" s="1007"/>
      <c r="I7" s="1007">
        <v>0</v>
      </c>
      <c r="J7" s="1009"/>
      <c r="K7" s="1006"/>
      <c r="L7" s="1007"/>
      <c r="M7" s="1007">
        <v>17.346</v>
      </c>
      <c r="N7" s="1013">
        <v>59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2018-03-27T14:15:59Z</dcterms:modified>
</cp:coreProperties>
</file>